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60" tabRatio="661" firstSheet="1" activeTab="11"/>
  </bookViews>
  <sheets>
    <sheet name="MJ5V" sheetId="1" r:id="rId1"/>
    <sheet name="ME7V" sheetId="2" r:id="rId2"/>
    <sheet name="MJ7V" sheetId="3" r:id="rId3"/>
    <sheet name="MJ5J" sheetId="4" r:id="rId4"/>
    <sheet name="MJ7J" sheetId="5" r:id="rId5"/>
    <sheet name="ME5V" sheetId="6" r:id="rId6"/>
    <sheet name="ME5J" sheetId="7" r:id="rId7"/>
    <sheet name="ME7J" sheetId="8" r:id="rId8"/>
    <sheet name="M5V" sheetId="9" r:id="rId9"/>
    <sheet name="M5J" sheetId="10" r:id="rId10"/>
    <sheet name="M7V" sheetId="11" r:id="rId11"/>
    <sheet name="M7J" sheetId="12" r:id="rId12"/>
    <sheet name="S5V" sheetId="13" r:id="rId13"/>
    <sheet name="S5J" sheetId="14" r:id="rId14"/>
    <sheet name="S7V" sheetId="15" r:id="rId15"/>
    <sheet name="S7J" sheetId="16" r:id="rId16"/>
  </sheets>
  <calcPr calcId="144525"/>
</workbook>
</file>

<file path=xl/sharedStrings.xml><?xml version="1.0" encoding="utf-8"?>
<sst xmlns="http://schemas.openxmlformats.org/spreadsheetml/2006/main" count="171">
  <si>
    <t>MJ5V</t>
  </si>
  <si>
    <t>Rever as repeticoes, sera necessario indentificar a outra amostra =/</t>
  </si>
  <si>
    <t>PKNO</t>
  </si>
  <si>
    <t>R.TIME</t>
  </si>
  <si>
    <r>
      <rPr>
        <sz val="11"/>
        <color theme="1"/>
        <rFont val="Calibri"/>
        <charset val="134"/>
      </rPr>
      <t>IRL</t>
    </r>
    <r>
      <rPr>
        <sz val="8"/>
        <color theme="1"/>
        <rFont val="宋体"/>
        <charset val="134"/>
      </rPr>
      <t>(calc)</t>
    </r>
  </si>
  <si>
    <r>
      <rPr>
        <sz val="11"/>
        <color theme="1"/>
        <rFont val="Calibri"/>
        <charset val="134"/>
      </rPr>
      <t>IRL(</t>
    </r>
    <r>
      <rPr>
        <sz val="8"/>
        <color theme="1"/>
        <rFont val="宋体"/>
        <charset val="134"/>
      </rPr>
      <t>lit)</t>
    </r>
  </si>
  <si>
    <t>AREA</t>
  </si>
  <si>
    <t>%Total</t>
  </si>
  <si>
    <t>Substancia</t>
  </si>
  <si>
    <t>butanoato de etila</t>
  </si>
  <si>
    <t>nd</t>
  </si>
  <si>
    <t>lactato de etila</t>
  </si>
  <si>
    <t>2-E-Octeno</t>
  </si>
  <si>
    <t>3-E-Octeno</t>
  </si>
  <si>
    <t>3-metil-pentanol</t>
  </si>
  <si>
    <t>2-metil-'acido-butanoico</t>
  </si>
  <si>
    <t>isovalerato de etila</t>
  </si>
  <si>
    <t>n-hexanol</t>
  </si>
  <si>
    <t>acetato de isopentila</t>
  </si>
  <si>
    <t>acetato de metil-pentila</t>
  </si>
  <si>
    <t>oxido geranico</t>
  </si>
  <si>
    <t>1-octen-3-ol</t>
  </si>
  <si>
    <t>acido hexanoico</t>
  </si>
  <si>
    <t>trans-dehidro-oxido de linalol</t>
  </si>
  <si>
    <t>hexanoato de etila</t>
  </si>
  <si>
    <t>cis-dehidro-oxido de linalol</t>
  </si>
  <si>
    <t>acetato de hexila</t>
  </si>
  <si>
    <t>limoneno</t>
  </si>
  <si>
    <t>n-octanol</t>
  </si>
  <si>
    <t>terpinoleno</t>
  </si>
  <si>
    <t>2-nonanona</t>
  </si>
  <si>
    <t>linalol</t>
  </si>
  <si>
    <t>hotrienol</t>
  </si>
  <si>
    <t>alcool fenil etilico</t>
  </si>
  <si>
    <t>oxido de nerol</t>
  </si>
  <si>
    <t>cis-hidrato de pinano</t>
  </si>
  <si>
    <t>succinato de dietila</t>
  </si>
  <si>
    <t>a-terpineol</t>
  </si>
  <si>
    <t>octanoato de etila</t>
  </si>
  <si>
    <t>acool isopentilico</t>
  </si>
  <si>
    <t>acetato de 2-fenil-etila</t>
  </si>
  <si>
    <t>ascaridol</t>
  </si>
  <si>
    <t>geraniol</t>
  </si>
  <si>
    <t>decanoato de etila</t>
  </si>
  <si>
    <t>octanoato de isoamila</t>
  </si>
  <si>
    <t>ME7V -  1</t>
  </si>
  <si>
    <t>ME7V - 2</t>
  </si>
  <si>
    <t>ME7V - 3</t>
  </si>
  <si>
    <t>Area Total:</t>
  </si>
  <si>
    <t>Area Total Corrigida:</t>
  </si>
  <si>
    <t>MJ7V - 1</t>
  </si>
  <si>
    <t>MJ7V - 2</t>
  </si>
  <si>
    <t>MJ7V - 3</t>
  </si>
  <si>
    <t>IRL(calc)</t>
  </si>
  <si>
    <t>IRL(lit)</t>
  </si>
  <si>
    <t>2-metil-butanoato de etila</t>
  </si>
  <si>
    <t>acetato de isoamila</t>
  </si>
  <si>
    <t>acetato de 2-metil-butila</t>
  </si>
  <si>
    <t>hidroxilinalol</t>
  </si>
  <si>
    <t>trans0dehidro-oxido de linalol</t>
  </si>
  <si>
    <t>5-metil-acido-hexanoico</t>
  </si>
  <si>
    <t>alcol fenil etilico</t>
  </si>
  <si>
    <t>oxido nerol</t>
  </si>
  <si>
    <t>alcool isopentilico</t>
  </si>
  <si>
    <t>acetato de 2-fenil etila</t>
  </si>
  <si>
    <t>"TERPENO"</t>
  </si>
  <si>
    <t>devenoato de etila</t>
  </si>
  <si>
    <t>Area Total  Corrigida</t>
  </si>
  <si>
    <t>MJ5V - 1</t>
  </si>
  <si>
    <t>MJ5V - 2</t>
  </si>
  <si>
    <t>MJ5V - 3</t>
  </si>
  <si>
    <t>2E-octeno</t>
  </si>
  <si>
    <t>2-metil-acido-butanoico</t>
  </si>
  <si>
    <t>3E-hexanol</t>
  </si>
  <si>
    <t>3-octen-1-ol</t>
  </si>
  <si>
    <t>succcinato de dietila</t>
  </si>
  <si>
    <t>4-B-E damascenona</t>
  </si>
  <si>
    <t>4-E-decenoato de etila</t>
  </si>
  <si>
    <t>dodecanoato de etila</t>
  </si>
  <si>
    <t>MJ7J-1</t>
  </si>
  <si>
    <t>MJ7J-2</t>
  </si>
  <si>
    <t>4E-octano</t>
  </si>
  <si>
    <t>heptanol</t>
  </si>
  <si>
    <t>2-fenil-etanol\</t>
  </si>
  <si>
    <t>hexanoato de isoamila</t>
  </si>
  <si>
    <t>acetato de fenil etila</t>
  </si>
  <si>
    <t>4e-decenoato de etila</t>
  </si>
  <si>
    <t>ME5V - 1</t>
  </si>
  <si>
    <t>ME5V - 2</t>
  </si>
  <si>
    <t xml:space="preserve">ME5V -3 </t>
  </si>
  <si>
    <t>4-E-octeno</t>
  </si>
  <si>
    <t>buanoato de etila</t>
  </si>
  <si>
    <t>2-E-Octano</t>
  </si>
  <si>
    <t>1-hexanol</t>
  </si>
  <si>
    <t>acido octanoico</t>
  </si>
  <si>
    <t>ME5J-1</t>
  </si>
  <si>
    <t>ME5J-2</t>
  </si>
  <si>
    <t>ME5J-3</t>
  </si>
  <si>
    <t>4-metil-pentanol</t>
  </si>
  <si>
    <t>acido butanoico</t>
  </si>
  <si>
    <t>2-nonanol</t>
  </si>
  <si>
    <t>dehidro -oxido -de linalol</t>
  </si>
  <si>
    <t>B-E-damascenona</t>
  </si>
  <si>
    <t>4-E-ethyl-decenoate</t>
  </si>
  <si>
    <t>ME7J-1</t>
  </si>
  <si>
    <t>ME7J-2</t>
  </si>
  <si>
    <t>ME7J - 3</t>
  </si>
  <si>
    <t>4-E-octano</t>
  </si>
  <si>
    <t>acetato de metil-butila</t>
  </si>
  <si>
    <t>acido geranico</t>
  </si>
  <si>
    <t>2-fenil-etanol</t>
  </si>
  <si>
    <t>nonanoato de etila</t>
  </si>
  <si>
    <t>naftaleno</t>
  </si>
  <si>
    <t>4E-decenoato de etila</t>
  </si>
  <si>
    <t>M5V-1</t>
  </si>
  <si>
    <t>M5V-2</t>
  </si>
  <si>
    <t>M5V-3</t>
  </si>
  <si>
    <t>S</t>
  </si>
  <si>
    <t>n-heptanol</t>
  </si>
  <si>
    <t>?</t>
  </si>
  <si>
    <t>B-Z-ocimeno</t>
  </si>
  <si>
    <t>succinato d edietila</t>
  </si>
  <si>
    <t>l-a-terpineol</t>
  </si>
  <si>
    <t>alcol isopentilico</t>
  </si>
  <si>
    <t>4E-octeno</t>
  </si>
  <si>
    <t>trans-dehidro oxido de linalol</t>
  </si>
  <si>
    <t>cis-dehidro oxido de linall</t>
  </si>
  <si>
    <t>acido 9-decanoico</t>
  </si>
  <si>
    <t>M7V - 3</t>
  </si>
  <si>
    <t>M7V - 1</t>
  </si>
  <si>
    <t>M7V - 2</t>
  </si>
  <si>
    <t xml:space="preserve"> </t>
  </si>
  <si>
    <t>acetato de 2-metil butila</t>
  </si>
  <si>
    <t>acetato de hexnila</t>
  </si>
  <si>
    <t>1-octanol</t>
  </si>
  <si>
    <t>acetato de bornila</t>
  </si>
  <si>
    <t>Area Total  Corrigida:</t>
  </si>
  <si>
    <t>]</t>
  </si>
  <si>
    <t>M7J-1</t>
  </si>
  <si>
    <t>M7J-2</t>
  </si>
  <si>
    <t>M7J-3</t>
  </si>
  <si>
    <t>A/H(sec)</t>
  </si>
  <si>
    <t>n-hexanal</t>
  </si>
  <si>
    <t>z-B-ocimeno</t>
  </si>
  <si>
    <t>terpeno</t>
  </si>
  <si>
    <t>trans-geraniol</t>
  </si>
  <si>
    <t>S5V-1</t>
  </si>
  <si>
    <t>S5V - 2</t>
  </si>
  <si>
    <t>S5V-3</t>
  </si>
  <si>
    <t>2-ethyl-1-hexanol</t>
  </si>
  <si>
    <t>alcool fenil etilic</t>
  </si>
  <si>
    <t>ver espectro</t>
  </si>
  <si>
    <t>alcool isopentilic</t>
  </si>
  <si>
    <t>2-udecanona</t>
  </si>
  <si>
    <t>S5J2</t>
  </si>
  <si>
    <t>acido hexanonico</t>
  </si>
  <si>
    <t>acio hexanoico</t>
  </si>
  <si>
    <t>acetato de fenil etilia</t>
  </si>
  <si>
    <t>S7V-3</t>
  </si>
  <si>
    <t>S7V-1</t>
  </si>
  <si>
    <t>S7V-2</t>
  </si>
  <si>
    <t>hexanato de etila</t>
  </si>
  <si>
    <t>acool fenil etilico</t>
  </si>
  <si>
    <t xml:space="preserve">acetato de fenil etila </t>
  </si>
  <si>
    <t>decanoato de eila</t>
  </si>
  <si>
    <t>S7J-1</t>
  </si>
  <si>
    <t>1-octen-3-ona</t>
  </si>
  <si>
    <t>heptanoato de etila</t>
  </si>
  <si>
    <t>trans-hidrato de pinano</t>
  </si>
  <si>
    <t>3-dodecanona</t>
  </si>
  <si>
    <t>+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</si>
</sst>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</font>
    <font>
      <sz val="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5" tint="-0.25"/>
      </left>
      <right/>
      <top style="thin">
        <color theme="5" tint="-0.25"/>
      </top>
      <bottom style="thin">
        <color theme="5" tint="-0.25"/>
      </bottom>
      <diagonal/>
    </border>
    <border>
      <left style="thin">
        <color theme="5" tint="-0.25"/>
      </left>
      <right style="thin">
        <color theme="5" tint="-0.25"/>
      </right>
      <top style="thin">
        <color theme="5" tint="-0.25"/>
      </top>
      <bottom style="thin">
        <color theme="5" tint="-0.25"/>
      </bottom>
      <diagonal/>
    </border>
    <border>
      <left style="thin">
        <color theme="5" tint="-0.25"/>
      </left>
      <right style="thin">
        <color theme="5" tint="-0.25"/>
      </right>
      <top style="thin">
        <color theme="5" tint="-0.2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 style="thin">
        <color theme="5" tint="-0.25"/>
      </top>
      <bottom style="thin">
        <color theme="5" tint="-0.25"/>
      </bottom>
      <diagonal/>
    </border>
    <border>
      <left style="thin">
        <color theme="5" tint="-0.25"/>
      </left>
      <right style="thin">
        <color theme="5" tint="-0.25"/>
      </right>
      <top/>
      <bottom style="thin">
        <color theme="5" tint="-0.25"/>
      </bottom>
      <diagonal/>
    </border>
    <border>
      <left style="thin">
        <color theme="5" tint="-0.25"/>
      </left>
      <right style="thin">
        <color theme="9"/>
      </right>
      <top/>
      <bottom style="thin">
        <color theme="5" tint="-0.25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5" tint="-0.25"/>
      </left>
      <right style="thin">
        <color theme="5" tint="-0.25"/>
      </right>
      <top/>
      <bottom/>
      <diagonal/>
    </border>
    <border>
      <left/>
      <right style="thin">
        <color theme="5" tint="-0.25"/>
      </right>
      <top style="thin">
        <color theme="5" tint="-0.25"/>
      </top>
      <bottom style="thin">
        <color theme="5" tint="-0.2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9"/>
      </left>
      <right style="thin">
        <color auto="1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auto="1"/>
      </right>
      <top style="thin">
        <color theme="9"/>
      </top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4" fillId="1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8" borderId="32" applyNumberFormat="0" applyFont="0" applyAlignment="0" applyProtection="0">
      <alignment vertical="center"/>
    </xf>
    <xf numFmtId="0" fontId="19" fillId="20" borderId="3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3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2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1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4" xfId="0" applyNumberFormat="1" applyBorder="1">
      <alignment vertical="center"/>
    </xf>
    <xf numFmtId="0" fontId="0" fillId="0" borderId="16" xfId="0" applyNumberFormat="1" applyFont="1" applyFill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9" xfId="0" applyNumberFormat="1" applyBorder="1">
      <alignment vertical="center"/>
    </xf>
    <xf numFmtId="0" fontId="0" fillId="0" borderId="20" xfId="0" applyNumberFormat="1" applyBorder="1" applyAlignment="1">
      <alignment horizontal="left" vertical="center"/>
    </xf>
    <xf numFmtId="0" fontId="0" fillId="0" borderId="3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0" xfId="0" applyNumberFormat="1" applyFill="1" applyBorder="1" applyAlignment="1">
      <alignment horizontal="left" vertical="center"/>
    </xf>
    <xf numFmtId="0" fontId="0" fillId="0" borderId="20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76" fontId="0" fillId="0" borderId="12" xfId="0" applyNumberFormat="1" applyFont="1" applyFill="1" applyBorder="1" applyAlignment="1">
      <alignment horizontal="center" vertical="center"/>
    </xf>
    <xf numFmtId="176" fontId="0" fillId="0" borderId="22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4" xfId="0" applyNumberFormat="1" applyBorder="1">
      <alignment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25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3" fillId="0" borderId="14" xfId="0" applyNumberFormat="1" applyFon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EEEEC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3:P68"/>
  <sheetViews>
    <sheetView zoomScale="55" zoomScaleNormal="55" topLeftCell="B5" workbookViewId="0">
      <selection activeCell="D4" sqref="D4:E4"/>
    </sheetView>
  </sheetViews>
  <sheetFormatPr defaultColWidth="9" defaultRowHeight="13.5"/>
  <cols>
    <col min="2" max="3" width="9" style="5"/>
    <col min="6" max="6" width="10.375" style="5"/>
    <col min="7" max="7" width="9" style="61"/>
    <col min="8" max="8" width="26.7666666666667" customWidth="1"/>
    <col min="14" max="15" width="10.375"/>
    <col min="16" max="16" width="17.6416666666667" customWidth="1"/>
  </cols>
  <sheetData>
    <row r="3" spans="2:16">
      <c r="B3" s="103" t="s">
        <v>0</v>
      </c>
      <c r="C3" s="104"/>
      <c r="D3" s="104"/>
      <c r="E3" s="104"/>
      <c r="F3" s="104"/>
      <c r="G3" s="104"/>
      <c r="H3" s="105"/>
      <c r="J3" s="5" t="s">
        <v>1</v>
      </c>
      <c r="K3" s="5"/>
      <c r="L3" s="5"/>
      <c r="M3" s="5"/>
      <c r="N3" s="5"/>
      <c r="O3" s="5"/>
      <c r="P3" s="5"/>
    </row>
    <row r="4" spans="2:16">
      <c r="B4" s="50" t="s">
        <v>2</v>
      </c>
      <c r="C4" s="50" t="s">
        <v>3</v>
      </c>
      <c r="D4" s="60" t="s">
        <v>4</v>
      </c>
      <c r="E4" s="60" t="s">
        <v>5</v>
      </c>
      <c r="F4" s="64" t="s">
        <v>6</v>
      </c>
      <c r="G4" s="106" t="s">
        <v>7</v>
      </c>
      <c r="H4" s="107" t="s">
        <v>8</v>
      </c>
      <c r="J4" s="3"/>
      <c r="K4" s="3"/>
      <c r="L4" s="2"/>
      <c r="M4" s="2"/>
      <c r="N4" s="3"/>
      <c r="O4" s="3"/>
      <c r="P4" s="3"/>
    </row>
    <row r="5" spans="2:16">
      <c r="B5" s="50"/>
      <c r="C5" s="50">
        <v>6.07</v>
      </c>
      <c r="D5" s="60"/>
      <c r="E5" s="60"/>
      <c r="F5" s="64"/>
      <c r="G5" s="106"/>
      <c r="H5" s="107"/>
      <c r="J5" s="3"/>
      <c r="K5" s="3"/>
      <c r="L5" s="2"/>
      <c r="M5" s="2"/>
      <c r="N5" s="3"/>
      <c r="O5" s="3"/>
      <c r="P5" s="3"/>
    </row>
    <row r="6" spans="2:16">
      <c r="B6" s="3">
        <v>1</v>
      </c>
      <c r="C6" s="3">
        <v>6.132</v>
      </c>
      <c r="D6" s="3">
        <v>800</v>
      </c>
      <c r="E6" s="3">
        <v>802</v>
      </c>
      <c r="F6" s="47">
        <v>19664987</v>
      </c>
      <c r="G6" s="108">
        <v>1.02</v>
      </c>
      <c r="H6" s="34" t="s">
        <v>9</v>
      </c>
      <c r="J6" s="3"/>
      <c r="K6" s="3"/>
      <c r="L6" s="3"/>
      <c r="M6" s="3"/>
      <c r="N6" s="3"/>
      <c r="O6" s="3"/>
      <c r="P6" s="3"/>
    </row>
    <row r="7" spans="2:16">
      <c r="B7" s="3">
        <v>2</v>
      </c>
      <c r="C7" s="3">
        <v>6.275</v>
      </c>
      <c r="D7" s="3">
        <v>804</v>
      </c>
      <c r="E7" s="3"/>
      <c r="F7" s="47">
        <v>658939</v>
      </c>
      <c r="G7" s="108">
        <v>0.03</v>
      </c>
      <c r="H7" s="34" t="s">
        <v>10</v>
      </c>
      <c r="I7" s="71"/>
      <c r="J7" s="3"/>
      <c r="K7" s="3"/>
      <c r="L7" s="3"/>
      <c r="M7" s="3"/>
      <c r="N7" s="3"/>
      <c r="O7" s="3"/>
      <c r="P7" s="3"/>
    </row>
    <row r="8" spans="2:16">
      <c r="B8" s="3">
        <v>3</v>
      </c>
      <c r="C8" s="3">
        <v>6.388</v>
      </c>
      <c r="D8" s="3">
        <v>807</v>
      </c>
      <c r="E8" s="3"/>
      <c r="F8" s="47">
        <v>675724</v>
      </c>
      <c r="G8" s="108">
        <v>0.04</v>
      </c>
      <c r="H8" s="34" t="s">
        <v>10</v>
      </c>
      <c r="I8" s="71"/>
      <c r="J8" s="3"/>
      <c r="K8" s="3"/>
      <c r="L8" s="3"/>
      <c r="M8" s="3"/>
      <c r="N8" s="3"/>
      <c r="O8" s="3"/>
      <c r="P8" s="3"/>
    </row>
    <row r="9" spans="2:16">
      <c r="B9" s="3">
        <v>4</v>
      </c>
      <c r="C9" s="3">
        <v>6.45</v>
      </c>
      <c r="D9" s="3">
        <v>808</v>
      </c>
      <c r="E9" s="3"/>
      <c r="F9" s="47">
        <v>558109</v>
      </c>
      <c r="G9" s="108">
        <v>0.03</v>
      </c>
      <c r="H9" s="34" t="s">
        <v>10</v>
      </c>
      <c r="I9" s="71"/>
      <c r="J9" s="3"/>
      <c r="K9" s="3"/>
      <c r="L9" s="3"/>
      <c r="M9" s="3"/>
      <c r="N9" s="3"/>
      <c r="O9" s="3"/>
      <c r="P9" s="3"/>
    </row>
    <row r="10" spans="2:16">
      <c r="B10" s="3">
        <v>5</v>
      </c>
      <c r="C10" s="3">
        <v>6.587</v>
      </c>
      <c r="D10" s="3">
        <v>812</v>
      </c>
      <c r="E10" s="3">
        <v>815</v>
      </c>
      <c r="F10" s="47">
        <v>2828547</v>
      </c>
      <c r="G10" s="108">
        <v>0.15</v>
      </c>
      <c r="H10" s="34" t="s">
        <v>11</v>
      </c>
      <c r="I10" s="71"/>
      <c r="J10" s="3"/>
      <c r="K10" s="3"/>
      <c r="L10" s="3"/>
      <c r="M10" s="3"/>
      <c r="N10" s="3"/>
      <c r="O10" s="3"/>
      <c r="P10" s="3"/>
    </row>
    <row r="11" spans="2:16">
      <c r="B11" s="3">
        <v>6</v>
      </c>
      <c r="C11" s="3">
        <v>6.858</v>
      </c>
      <c r="D11" s="3">
        <v>820</v>
      </c>
      <c r="E11" s="3">
        <v>821</v>
      </c>
      <c r="F11" s="47">
        <v>719729</v>
      </c>
      <c r="G11" s="108">
        <v>0.04</v>
      </c>
      <c r="H11" s="34" t="s">
        <v>12</v>
      </c>
      <c r="I11" s="71"/>
      <c r="J11" s="3"/>
      <c r="K11" s="3"/>
      <c r="L11" s="3"/>
      <c r="M11" s="3"/>
      <c r="N11" s="3"/>
      <c r="O11" s="3"/>
      <c r="P11" s="3"/>
    </row>
    <row r="12" spans="2:16">
      <c r="B12" s="3">
        <v>7</v>
      </c>
      <c r="C12" s="3">
        <v>6.9</v>
      </c>
      <c r="D12" s="3">
        <v>821</v>
      </c>
      <c r="E12" s="3">
        <v>822</v>
      </c>
      <c r="F12" s="47">
        <v>1337550</v>
      </c>
      <c r="G12" s="108">
        <v>0.07</v>
      </c>
      <c r="H12" s="34" t="s">
        <v>13</v>
      </c>
      <c r="I12" s="71"/>
      <c r="J12" s="3"/>
      <c r="K12" s="3"/>
      <c r="L12" s="3"/>
      <c r="M12" s="3"/>
      <c r="N12" s="3"/>
      <c r="O12" s="3"/>
      <c r="P12" s="3"/>
    </row>
    <row r="13" spans="2:16">
      <c r="B13" s="3">
        <v>8</v>
      </c>
      <c r="C13" s="3">
        <v>6.946</v>
      </c>
      <c r="D13" s="3">
        <v>822</v>
      </c>
      <c r="E13" s="3"/>
      <c r="F13" s="47">
        <v>2118733</v>
      </c>
      <c r="G13" s="108">
        <v>0.11</v>
      </c>
      <c r="H13" s="109" t="s">
        <v>10</v>
      </c>
      <c r="I13" s="71"/>
      <c r="J13" s="3"/>
      <c r="K13" s="3"/>
      <c r="L13" s="3"/>
      <c r="M13" s="3"/>
      <c r="N13" s="3"/>
      <c r="O13" s="3"/>
      <c r="P13" s="3"/>
    </row>
    <row r="14" spans="2:16">
      <c r="B14" s="3">
        <v>9</v>
      </c>
      <c r="C14" s="3">
        <v>7.104</v>
      </c>
      <c r="D14" s="3">
        <v>827</v>
      </c>
      <c r="E14" s="3"/>
      <c r="F14" s="47">
        <v>12016027</v>
      </c>
      <c r="G14" s="108">
        <v>0.62</v>
      </c>
      <c r="H14" s="109" t="s">
        <v>10</v>
      </c>
      <c r="I14" s="71"/>
      <c r="J14" s="3"/>
      <c r="K14" s="3"/>
      <c r="L14" s="3"/>
      <c r="M14" s="3"/>
      <c r="N14" s="3"/>
      <c r="O14" s="3"/>
      <c r="P14" s="3"/>
    </row>
    <row r="15" spans="2:16">
      <c r="B15" s="3">
        <v>10</v>
      </c>
      <c r="C15" s="3">
        <v>7.15</v>
      </c>
      <c r="D15" s="3">
        <v>828</v>
      </c>
      <c r="E15" s="3"/>
      <c r="F15" s="47">
        <v>3430587</v>
      </c>
      <c r="G15" s="108">
        <v>0.18</v>
      </c>
      <c r="H15" s="109" t="s">
        <v>10</v>
      </c>
      <c r="J15" s="3"/>
      <c r="K15" s="3"/>
      <c r="L15" s="3"/>
      <c r="M15" s="3"/>
      <c r="N15" s="3"/>
      <c r="O15" s="3"/>
      <c r="P15" s="3"/>
    </row>
    <row r="16" spans="2:16">
      <c r="B16" s="3">
        <v>11</v>
      </c>
      <c r="C16" s="3">
        <v>7.178</v>
      </c>
      <c r="D16" s="3">
        <v>829</v>
      </c>
      <c r="E16" s="3"/>
      <c r="F16" s="47">
        <v>6259600</v>
      </c>
      <c r="G16" s="108">
        <v>0.32</v>
      </c>
      <c r="H16" s="109" t="s">
        <v>10</v>
      </c>
      <c r="J16" s="3"/>
      <c r="K16" s="3"/>
      <c r="L16" s="3"/>
      <c r="M16" s="3"/>
      <c r="N16" s="3"/>
      <c r="O16" s="3"/>
      <c r="P16" s="3"/>
    </row>
    <row r="17" spans="2:16">
      <c r="B17" s="3">
        <v>12</v>
      </c>
      <c r="C17" s="3">
        <v>7.275</v>
      </c>
      <c r="D17" s="3">
        <v>831</v>
      </c>
      <c r="E17" s="3"/>
      <c r="F17" s="47">
        <v>1522375</v>
      </c>
      <c r="G17" s="108">
        <v>0.08</v>
      </c>
      <c r="H17" s="109" t="s">
        <v>10</v>
      </c>
      <c r="J17" s="3"/>
      <c r="K17" s="3"/>
      <c r="L17" s="3"/>
      <c r="M17" s="3"/>
      <c r="N17" s="3"/>
      <c r="O17" s="3"/>
      <c r="P17" s="3"/>
    </row>
    <row r="18" spans="2:16">
      <c r="B18" s="3">
        <v>13</v>
      </c>
      <c r="C18" s="3">
        <v>7.711</v>
      </c>
      <c r="D18" s="3">
        <v>843</v>
      </c>
      <c r="E18" s="3">
        <v>841</v>
      </c>
      <c r="F18" s="47">
        <v>1220550</v>
      </c>
      <c r="G18" s="108">
        <v>0.06</v>
      </c>
      <c r="H18" s="34" t="s">
        <v>14</v>
      </c>
      <c r="J18" s="3"/>
      <c r="K18" s="3"/>
      <c r="L18" s="3"/>
      <c r="M18" s="3"/>
      <c r="N18" s="3"/>
      <c r="O18" s="3"/>
      <c r="P18" s="3"/>
    </row>
    <row r="19" spans="2:16">
      <c r="B19" s="3">
        <v>14</v>
      </c>
      <c r="C19" s="3">
        <v>7.835</v>
      </c>
      <c r="D19" s="3">
        <v>842</v>
      </c>
      <c r="E19" s="3">
        <v>841</v>
      </c>
      <c r="F19" s="47">
        <v>3881728</v>
      </c>
      <c r="G19" s="108">
        <v>0.2</v>
      </c>
      <c r="H19" s="34" t="s">
        <v>15</v>
      </c>
      <c r="J19" s="3"/>
      <c r="K19" s="3"/>
      <c r="L19" s="3"/>
      <c r="M19" s="3"/>
      <c r="N19" s="3"/>
      <c r="O19" s="3"/>
      <c r="P19" s="3"/>
    </row>
    <row r="20" spans="2:16">
      <c r="B20" s="3">
        <v>15</v>
      </c>
      <c r="C20" s="3">
        <v>7.957</v>
      </c>
      <c r="D20" s="3">
        <v>850</v>
      </c>
      <c r="E20" s="3">
        <v>858</v>
      </c>
      <c r="F20" s="47">
        <v>3366848</v>
      </c>
      <c r="G20" s="108">
        <v>0.17</v>
      </c>
      <c r="H20" s="34" t="s">
        <v>16</v>
      </c>
      <c r="J20" s="3"/>
      <c r="K20" s="3"/>
      <c r="L20" s="3"/>
      <c r="M20" s="3"/>
      <c r="N20" s="3"/>
      <c r="O20" s="3"/>
      <c r="P20" s="3"/>
    </row>
    <row r="21" spans="2:16">
      <c r="B21" s="3">
        <v>16</v>
      </c>
      <c r="C21" s="3">
        <v>8.565</v>
      </c>
      <c r="D21" s="3">
        <v>867</v>
      </c>
      <c r="E21" s="3">
        <v>870</v>
      </c>
      <c r="F21" s="47">
        <v>23182652</v>
      </c>
      <c r="G21" s="108">
        <v>1.2</v>
      </c>
      <c r="H21" s="34" t="s">
        <v>17</v>
      </c>
      <c r="J21" s="3"/>
      <c r="K21" s="3"/>
      <c r="L21" s="3"/>
      <c r="M21" s="3"/>
      <c r="N21" s="3"/>
      <c r="O21" s="3"/>
      <c r="P21" s="3"/>
    </row>
    <row r="22" spans="2:16">
      <c r="B22" s="3">
        <v>17</v>
      </c>
      <c r="C22" s="3">
        <v>8.855</v>
      </c>
      <c r="D22" s="3">
        <v>874</v>
      </c>
      <c r="E22" s="3">
        <v>876</v>
      </c>
      <c r="F22" s="47">
        <v>99930016</v>
      </c>
      <c r="G22" s="108">
        <v>5.18</v>
      </c>
      <c r="H22" s="34" t="s">
        <v>18</v>
      </c>
      <c r="J22" s="3"/>
      <c r="K22" s="3"/>
      <c r="L22" s="3"/>
      <c r="M22" s="3"/>
      <c r="N22" s="3"/>
      <c r="O22" s="3"/>
      <c r="P22" s="3"/>
    </row>
    <row r="23" spans="2:16">
      <c r="B23" s="3">
        <v>18</v>
      </c>
      <c r="C23" s="3">
        <v>8.97</v>
      </c>
      <c r="D23" s="3">
        <v>878</v>
      </c>
      <c r="E23" s="3">
        <v>877</v>
      </c>
      <c r="F23" s="47">
        <v>7387830</v>
      </c>
      <c r="G23" s="108">
        <v>0.38</v>
      </c>
      <c r="H23" s="34" t="s">
        <v>19</v>
      </c>
      <c r="J23" s="3"/>
      <c r="K23" s="3"/>
      <c r="L23" s="3"/>
      <c r="M23" s="3"/>
      <c r="N23" s="3"/>
      <c r="O23" s="3"/>
      <c r="P23" s="3"/>
    </row>
    <row r="24" spans="2:16">
      <c r="B24" s="3">
        <v>19</v>
      </c>
      <c r="C24" s="3">
        <v>9.242</v>
      </c>
      <c r="D24" s="3">
        <v>885</v>
      </c>
      <c r="E24" s="3"/>
      <c r="F24" s="47">
        <v>146197</v>
      </c>
      <c r="G24" s="108">
        <v>0.01</v>
      </c>
      <c r="H24" s="34" t="s">
        <v>10</v>
      </c>
      <c r="J24" s="3"/>
      <c r="K24" s="3"/>
      <c r="L24" s="3"/>
      <c r="M24" s="3"/>
      <c r="N24" s="3"/>
      <c r="O24" s="3"/>
      <c r="P24" s="3"/>
    </row>
    <row r="25" spans="2:16">
      <c r="B25" s="3">
        <v>20</v>
      </c>
      <c r="C25" s="3">
        <v>9.287</v>
      </c>
      <c r="D25" s="3">
        <v>886</v>
      </c>
      <c r="E25" s="3"/>
      <c r="F25" s="47">
        <v>655279</v>
      </c>
      <c r="G25" s="108">
        <v>0.03</v>
      </c>
      <c r="H25" s="34" t="s">
        <v>10</v>
      </c>
      <c r="J25" s="3"/>
      <c r="K25" s="3"/>
      <c r="L25" s="3"/>
      <c r="M25" s="3"/>
      <c r="N25" s="3"/>
      <c r="O25" s="3"/>
      <c r="P25" s="3"/>
    </row>
    <row r="26" spans="2:16">
      <c r="B26" s="3">
        <v>21</v>
      </c>
      <c r="C26" s="3">
        <v>9.838</v>
      </c>
      <c r="D26" s="3">
        <v>901</v>
      </c>
      <c r="E26" s="3"/>
      <c r="F26" s="47">
        <v>818386</v>
      </c>
      <c r="G26" s="108">
        <v>0.04</v>
      </c>
      <c r="H26" s="34" t="s">
        <v>10</v>
      </c>
      <c r="J26" s="3"/>
      <c r="K26" s="3"/>
      <c r="L26" s="3"/>
      <c r="M26" s="3"/>
      <c r="N26" s="3"/>
      <c r="O26" s="3"/>
      <c r="P26" s="3"/>
    </row>
    <row r="27" spans="2:16">
      <c r="B27" s="3">
        <v>22</v>
      </c>
      <c r="C27" s="3">
        <v>11.279</v>
      </c>
      <c r="D27" s="3">
        <v>933</v>
      </c>
      <c r="E27" s="3"/>
      <c r="F27" s="47">
        <v>925156</v>
      </c>
      <c r="G27" s="108">
        <v>0.05</v>
      </c>
      <c r="H27" s="34" t="s">
        <v>10</v>
      </c>
      <c r="J27" s="3"/>
      <c r="K27" s="3"/>
      <c r="L27" s="3"/>
      <c r="M27" s="3"/>
      <c r="N27" s="3"/>
      <c r="O27" s="3"/>
      <c r="P27" s="3"/>
    </row>
    <row r="28" spans="2:16">
      <c r="B28" s="3">
        <v>23</v>
      </c>
      <c r="C28" s="3">
        <v>11.613</v>
      </c>
      <c r="D28" s="3">
        <v>941</v>
      </c>
      <c r="E28" s="3"/>
      <c r="F28" s="47">
        <v>637279</v>
      </c>
      <c r="G28" s="108">
        <v>0.03</v>
      </c>
      <c r="H28" s="34" t="s">
        <v>10</v>
      </c>
      <c r="J28" s="3"/>
      <c r="K28" s="3"/>
      <c r="L28" s="3"/>
      <c r="M28" s="3"/>
      <c r="N28" s="3"/>
      <c r="O28" s="3"/>
      <c r="P28" s="3"/>
    </row>
    <row r="29" spans="2:16">
      <c r="B29" s="3">
        <v>24</v>
      </c>
      <c r="C29" s="3">
        <v>12.554</v>
      </c>
      <c r="D29" s="3">
        <v>962</v>
      </c>
      <c r="E29" s="3"/>
      <c r="F29" s="47">
        <v>647623</v>
      </c>
      <c r="G29" s="108">
        <v>0.03</v>
      </c>
      <c r="H29" s="34" t="s">
        <v>10</v>
      </c>
      <c r="J29" s="3"/>
      <c r="K29" s="3"/>
      <c r="L29" s="3"/>
      <c r="M29" s="3"/>
      <c r="N29" s="3"/>
      <c r="O29" s="3"/>
      <c r="P29" s="3"/>
    </row>
    <row r="30" spans="2:16">
      <c r="B30" s="3">
        <v>25</v>
      </c>
      <c r="C30" s="3">
        <v>12.915</v>
      </c>
      <c r="D30" s="3">
        <v>970</v>
      </c>
      <c r="E30" s="3">
        <v>966</v>
      </c>
      <c r="F30" s="47">
        <v>4492562</v>
      </c>
      <c r="G30" s="108">
        <v>0.23</v>
      </c>
      <c r="H30" s="34" t="s">
        <v>20</v>
      </c>
      <c r="J30" s="3"/>
      <c r="K30" s="3"/>
      <c r="L30" s="3"/>
      <c r="M30" s="3"/>
      <c r="N30" s="3"/>
      <c r="O30" s="3"/>
      <c r="P30" s="3"/>
    </row>
    <row r="31" spans="2:16">
      <c r="B31" s="3">
        <v>26</v>
      </c>
      <c r="C31" s="3">
        <v>13.35</v>
      </c>
      <c r="D31" s="3">
        <v>979</v>
      </c>
      <c r="E31" s="3">
        <v>979</v>
      </c>
      <c r="F31" s="47">
        <v>682574</v>
      </c>
      <c r="G31" s="108">
        <v>0.04</v>
      </c>
      <c r="H31" s="34" t="s">
        <v>21</v>
      </c>
      <c r="J31" s="3"/>
      <c r="K31" s="3"/>
      <c r="L31" s="3"/>
      <c r="M31" s="3"/>
      <c r="N31" s="3"/>
      <c r="O31" s="3"/>
      <c r="P31" s="3"/>
    </row>
    <row r="32" spans="2:16">
      <c r="B32" s="3">
        <v>27</v>
      </c>
      <c r="C32" s="3">
        <v>13.51</v>
      </c>
      <c r="D32" s="3">
        <v>983</v>
      </c>
      <c r="E32" s="3">
        <v>981</v>
      </c>
      <c r="F32" s="47">
        <v>2822581</v>
      </c>
      <c r="G32" s="108">
        <v>0.15</v>
      </c>
      <c r="H32" s="34" t="s">
        <v>22</v>
      </c>
      <c r="J32" s="3"/>
      <c r="K32" s="3"/>
      <c r="L32" s="3"/>
      <c r="M32" s="3"/>
      <c r="N32" s="3"/>
      <c r="O32" s="3"/>
      <c r="P32" s="3"/>
    </row>
    <row r="33" spans="2:16">
      <c r="B33" s="3">
        <v>28</v>
      </c>
      <c r="C33" s="3">
        <v>13.833</v>
      </c>
      <c r="D33" s="3">
        <v>990</v>
      </c>
      <c r="E33" s="3">
        <v>993</v>
      </c>
      <c r="F33" s="47">
        <v>215200</v>
      </c>
      <c r="G33" s="108">
        <v>0.01</v>
      </c>
      <c r="H33" s="34" t="s">
        <v>23</v>
      </c>
      <c r="J33" s="3"/>
      <c r="K33" s="3"/>
      <c r="L33" s="3"/>
      <c r="M33" s="3"/>
      <c r="N33" s="3"/>
      <c r="O33" s="3"/>
      <c r="P33" s="3"/>
    </row>
    <row r="34" spans="2:16">
      <c r="B34" s="3">
        <v>29</v>
      </c>
      <c r="C34" s="3">
        <v>13.893</v>
      </c>
      <c r="D34" s="3">
        <v>991</v>
      </c>
      <c r="E34" s="3">
        <v>993</v>
      </c>
      <c r="F34" s="47">
        <v>2891732</v>
      </c>
      <c r="G34" s="108">
        <v>0.15</v>
      </c>
      <c r="H34" s="34" t="s">
        <v>23</v>
      </c>
      <c r="J34" s="3"/>
      <c r="K34" s="3"/>
      <c r="L34" s="3"/>
      <c r="M34" s="3"/>
      <c r="N34" s="3"/>
      <c r="O34" s="3"/>
      <c r="P34" s="3"/>
    </row>
    <row r="35" spans="2:16">
      <c r="B35" s="3">
        <v>30</v>
      </c>
      <c r="C35" s="3">
        <v>14.319</v>
      </c>
      <c r="D35" s="3">
        <v>1001</v>
      </c>
      <c r="E35" s="3">
        <v>998</v>
      </c>
      <c r="F35" s="47">
        <v>299381698</v>
      </c>
      <c r="G35" s="108">
        <v>15.52</v>
      </c>
      <c r="H35" s="34" t="s">
        <v>24</v>
      </c>
      <c r="J35" s="3"/>
      <c r="K35" s="3"/>
      <c r="L35" s="3"/>
      <c r="M35" s="3"/>
      <c r="N35" s="3"/>
      <c r="O35" s="3"/>
      <c r="P35" s="3"/>
    </row>
    <row r="36" spans="2:16">
      <c r="B36" s="3">
        <v>31</v>
      </c>
      <c r="C36" s="3">
        <v>14.599</v>
      </c>
      <c r="D36" s="3">
        <v>1007</v>
      </c>
      <c r="E36" s="3">
        <v>1008</v>
      </c>
      <c r="F36" s="47">
        <v>4071833</v>
      </c>
      <c r="G36" s="108">
        <v>0.21</v>
      </c>
      <c r="H36" s="34" t="s">
        <v>25</v>
      </c>
      <c r="J36" s="3"/>
      <c r="K36" s="3"/>
      <c r="L36" s="3"/>
      <c r="M36" s="3"/>
      <c r="N36" s="3"/>
      <c r="O36" s="3"/>
      <c r="P36" s="3"/>
    </row>
    <row r="37" spans="2:16">
      <c r="B37" s="3">
        <v>32</v>
      </c>
      <c r="C37" s="3">
        <v>14.967</v>
      </c>
      <c r="D37" s="3">
        <v>1014</v>
      </c>
      <c r="E37" s="3">
        <v>1009</v>
      </c>
      <c r="F37" s="47">
        <v>6976271</v>
      </c>
      <c r="G37" s="108">
        <v>0.36</v>
      </c>
      <c r="H37" s="34" t="s">
        <v>26</v>
      </c>
      <c r="J37" s="3"/>
      <c r="K37" s="3"/>
      <c r="L37" s="3"/>
      <c r="M37" s="3"/>
      <c r="N37" s="3"/>
      <c r="O37" s="3"/>
      <c r="P37" s="3"/>
    </row>
    <row r="38" spans="2:16">
      <c r="B38" s="3">
        <v>33</v>
      </c>
      <c r="C38" s="3">
        <v>15.283</v>
      </c>
      <c r="D38" s="3">
        <v>1021</v>
      </c>
      <c r="E38" s="3"/>
      <c r="F38" s="47">
        <v>532957</v>
      </c>
      <c r="G38" s="108">
        <v>0.03</v>
      </c>
      <c r="H38" s="34" t="s">
        <v>10</v>
      </c>
      <c r="J38" s="3"/>
      <c r="K38" s="3"/>
      <c r="L38" s="3"/>
      <c r="M38" s="3"/>
      <c r="N38" s="3"/>
      <c r="O38" s="3"/>
      <c r="P38" s="3"/>
    </row>
    <row r="39" spans="2:16">
      <c r="B39" s="3">
        <v>34</v>
      </c>
      <c r="C39" s="3">
        <v>15.554</v>
      </c>
      <c r="D39" s="3">
        <v>1027</v>
      </c>
      <c r="E39" s="3">
        <v>1029</v>
      </c>
      <c r="F39" s="47">
        <v>712093</v>
      </c>
      <c r="G39" s="108">
        <v>0.04</v>
      </c>
      <c r="H39" s="34" t="s">
        <v>27</v>
      </c>
      <c r="J39" s="3"/>
      <c r="K39" s="3"/>
      <c r="L39" s="3"/>
      <c r="M39" s="3"/>
      <c r="N39" s="3"/>
      <c r="O39" s="3"/>
      <c r="P39" s="3"/>
    </row>
    <row r="40" spans="2:16">
      <c r="B40" s="3">
        <v>35</v>
      </c>
      <c r="C40" s="3">
        <v>17.697</v>
      </c>
      <c r="D40" s="3">
        <v>1072</v>
      </c>
      <c r="E40" s="3">
        <v>1068</v>
      </c>
      <c r="F40" s="47">
        <v>2131234</v>
      </c>
      <c r="G40" s="108">
        <v>0.11</v>
      </c>
      <c r="H40" s="34" t="s">
        <v>28</v>
      </c>
      <c r="J40" s="3"/>
      <c r="K40" s="3"/>
      <c r="L40" s="3"/>
      <c r="M40" s="3"/>
      <c r="N40" s="3"/>
      <c r="O40" s="3"/>
      <c r="P40" s="3"/>
    </row>
    <row r="41" spans="2:16">
      <c r="B41" s="3">
        <v>36</v>
      </c>
      <c r="C41" s="3">
        <v>18.411</v>
      </c>
      <c r="D41" s="3">
        <v>1087</v>
      </c>
      <c r="E41" s="3">
        <v>1088</v>
      </c>
      <c r="F41" s="47">
        <v>1104560</v>
      </c>
      <c r="G41" s="108">
        <v>0.06</v>
      </c>
      <c r="H41" s="34" t="s">
        <v>29</v>
      </c>
      <c r="J41" s="3"/>
      <c r="K41" s="3"/>
      <c r="L41" s="3"/>
      <c r="M41" s="3"/>
      <c r="N41" s="3"/>
      <c r="O41" s="3"/>
      <c r="P41" s="3"/>
    </row>
    <row r="42" spans="2:16">
      <c r="B42" s="3">
        <v>37</v>
      </c>
      <c r="C42" s="3">
        <v>18.641</v>
      </c>
      <c r="D42" s="3">
        <v>1092</v>
      </c>
      <c r="E42" s="3">
        <v>1088</v>
      </c>
      <c r="F42" s="47">
        <v>4572665</v>
      </c>
      <c r="G42" s="108">
        <v>0.24</v>
      </c>
      <c r="H42" s="34" t="s">
        <v>30</v>
      </c>
      <c r="J42" s="3"/>
      <c r="K42" s="3"/>
      <c r="L42" s="3"/>
      <c r="M42" s="3"/>
      <c r="N42" s="3"/>
      <c r="O42" s="3"/>
      <c r="P42" s="3"/>
    </row>
    <row r="43" spans="2:16">
      <c r="B43" s="3">
        <v>38</v>
      </c>
      <c r="C43" s="3">
        <v>19.005</v>
      </c>
      <c r="D43" s="3">
        <v>1100</v>
      </c>
      <c r="E43" s="3">
        <v>1096</v>
      </c>
      <c r="F43" s="47">
        <v>28264400</v>
      </c>
      <c r="G43" s="108">
        <v>1.47</v>
      </c>
      <c r="H43" s="34" t="s">
        <v>31</v>
      </c>
      <c r="J43" s="3"/>
      <c r="K43" s="3"/>
      <c r="L43" s="3"/>
      <c r="M43" s="3"/>
      <c r="N43" s="3"/>
      <c r="O43" s="3"/>
      <c r="P43" s="3"/>
    </row>
    <row r="44" spans="2:16">
      <c r="B44" s="3">
        <v>39</v>
      </c>
      <c r="C44" s="3">
        <v>19.1</v>
      </c>
      <c r="D44" s="3">
        <v>1101</v>
      </c>
      <c r="E44" s="3"/>
      <c r="F44" s="47">
        <v>1522413</v>
      </c>
      <c r="G44" s="108">
        <v>0.08</v>
      </c>
      <c r="H44" s="34" t="s">
        <v>10</v>
      </c>
      <c r="J44" s="3"/>
      <c r="K44" s="3"/>
      <c r="L44" s="3"/>
      <c r="M44" s="3"/>
      <c r="N44" s="3"/>
      <c r="O44" s="3"/>
      <c r="P44" s="3"/>
    </row>
    <row r="45" spans="2:16">
      <c r="B45" s="3">
        <v>40</v>
      </c>
      <c r="C45" s="3">
        <v>19.196</v>
      </c>
      <c r="D45" s="3">
        <v>1102</v>
      </c>
      <c r="E45" s="3">
        <v>1104</v>
      </c>
      <c r="F45" s="47">
        <v>2679993</v>
      </c>
      <c r="G45" s="108">
        <v>0.14</v>
      </c>
      <c r="H45" s="34" t="s">
        <v>32</v>
      </c>
      <c r="J45" s="3"/>
      <c r="K45" s="3"/>
      <c r="L45" s="3"/>
      <c r="M45" s="3"/>
      <c r="N45" s="3"/>
      <c r="O45" s="3"/>
      <c r="P45" s="3"/>
    </row>
    <row r="46" spans="2:16">
      <c r="B46" s="3">
        <v>41</v>
      </c>
      <c r="C46" s="3">
        <v>19.505</v>
      </c>
      <c r="D46" s="3">
        <v>1105</v>
      </c>
      <c r="E46" s="3">
        <v>1107</v>
      </c>
      <c r="F46" s="47">
        <v>23009970</v>
      </c>
      <c r="G46" s="108">
        <v>1.19</v>
      </c>
      <c r="H46" s="34" t="s">
        <v>33</v>
      </c>
      <c r="J46" s="3"/>
      <c r="K46" s="3"/>
      <c r="L46" s="3"/>
      <c r="M46" s="3"/>
      <c r="N46" s="3"/>
      <c r="O46" s="3"/>
      <c r="P46" s="3"/>
    </row>
    <row r="47" spans="2:16">
      <c r="B47" s="3">
        <v>42</v>
      </c>
      <c r="C47" s="3">
        <v>21.556</v>
      </c>
      <c r="D47" s="3">
        <v>1128</v>
      </c>
      <c r="E47" s="3">
        <v>1154</v>
      </c>
      <c r="F47" s="47">
        <v>3412943</v>
      </c>
      <c r="G47" s="108">
        <v>0.18</v>
      </c>
      <c r="H47" s="34" t="s">
        <v>34</v>
      </c>
      <c r="J47" s="3"/>
      <c r="K47" s="3"/>
      <c r="L47" s="3"/>
      <c r="M47" s="3"/>
      <c r="N47" s="3"/>
      <c r="O47" s="3"/>
      <c r="P47" s="3"/>
    </row>
    <row r="48" spans="2:16">
      <c r="B48" s="3">
        <v>43</v>
      </c>
      <c r="C48" s="3">
        <v>22.482</v>
      </c>
      <c r="D48" s="3">
        <v>1138</v>
      </c>
      <c r="E48" s="3">
        <v>1143</v>
      </c>
      <c r="F48" s="47">
        <v>1513932</v>
      </c>
      <c r="G48" s="108">
        <v>0.08</v>
      </c>
      <c r="H48" s="34" t="s">
        <v>35</v>
      </c>
      <c r="J48" s="3"/>
      <c r="K48" s="3"/>
      <c r="L48" s="3"/>
      <c r="M48" s="3"/>
      <c r="N48" s="3"/>
      <c r="O48" s="3"/>
      <c r="P48" s="3"/>
    </row>
    <row r="49" spans="2:16">
      <c r="B49" s="3">
        <v>44</v>
      </c>
      <c r="C49" s="3">
        <v>22.856</v>
      </c>
      <c r="D49" s="3">
        <v>1142</v>
      </c>
      <c r="E49" s="3"/>
      <c r="F49" s="47">
        <v>26587665</v>
      </c>
      <c r="G49" s="108">
        <v>1.38</v>
      </c>
      <c r="H49" s="34" t="s">
        <v>36</v>
      </c>
      <c r="J49" s="3"/>
      <c r="K49" s="3"/>
      <c r="L49" s="3"/>
      <c r="M49" s="3"/>
      <c r="N49" s="3"/>
      <c r="O49" s="3"/>
      <c r="P49" s="3"/>
    </row>
    <row r="50" spans="2:16">
      <c r="B50" s="3">
        <v>45</v>
      </c>
      <c r="C50" s="3">
        <v>23.209</v>
      </c>
      <c r="D50" s="3">
        <v>1146</v>
      </c>
      <c r="E50" s="3"/>
      <c r="F50" s="47">
        <v>11522305</v>
      </c>
      <c r="G50" s="108">
        <v>0.6</v>
      </c>
      <c r="H50" s="34" t="s">
        <v>37</v>
      </c>
      <c r="J50" s="3"/>
      <c r="K50" s="3"/>
      <c r="L50" s="3"/>
      <c r="M50" s="3"/>
      <c r="N50" s="3"/>
      <c r="O50" s="3"/>
      <c r="P50" s="3"/>
    </row>
    <row r="51" spans="2:16">
      <c r="B51" s="3">
        <v>46</v>
      </c>
      <c r="C51" s="3">
        <v>23.733</v>
      </c>
      <c r="D51" s="3">
        <v>1201</v>
      </c>
      <c r="E51" s="3">
        <v>1196</v>
      </c>
      <c r="F51" s="47">
        <v>913233471</v>
      </c>
      <c r="G51" s="108">
        <v>47.34</v>
      </c>
      <c r="H51" s="34" t="s">
        <v>38</v>
      </c>
      <c r="J51" s="3"/>
      <c r="K51" s="3"/>
      <c r="L51" s="3"/>
      <c r="M51" s="3"/>
      <c r="N51" s="3"/>
      <c r="O51" s="3"/>
      <c r="P51" s="3"/>
    </row>
    <row r="52" spans="2:16">
      <c r="B52" s="3">
        <v>47</v>
      </c>
      <c r="C52" s="3">
        <v>23.975</v>
      </c>
      <c r="D52" s="3">
        <v>1203</v>
      </c>
      <c r="E52" s="3">
        <v>1201</v>
      </c>
      <c r="F52" s="47">
        <v>2175461</v>
      </c>
      <c r="G52" s="108">
        <v>0.11</v>
      </c>
      <c r="H52" s="34" t="s">
        <v>38</v>
      </c>
      <c r="J52" s="3"/>
      <c r="K52" s="3"/>
      <c r="L52" s="3"/>
      <c r="M52" s="3"/>
      <c r="N52" s="3"/>
      <c r="O52" s="3"/>
      <c r="P52" s="3"/>
    </row>
    <row r="53" spans="2:16">
      <c r="B53" s="3">
        <v>48</v>
      </c>
      <c r="C53" s="3">
        <v>26</v>
      </c>
      <c r="D53" s="3">
        <v>1226</v>
      </c>
      <c r="E53" s="3">
        <v>1224</v>
      </c>
      <c r="F53" s="47">
        <v>227713</v>
      </c>
      <c r="G53" s="108">
        <v>0.01</v>
      </c>
      <c r="H53" s="34" t="s">
        <v>39</v>
      </c>
      <c r="J53" s="3"/>
      <c r="K53" s="3"/>
      <c r="L53" s="3"/>
      <c r="M53" s="3"/>
      <c r="N53" s="3"/>
      <c r="O53" s="3"/>
      <c r="P53" s="3"/>
    </row>
    <row r="54" spans="2:16">
      <c r="B54" s="3">
        <v>49</v>
      </c>
      <c r="C54" s="3">
        <v>26.238</v>
      </c>
      <c r="D54" s="3">
        <v>1229</v>
      </c>
      <c r="E54" s="3">
        <v>1224</v>
      </c>
      <c r="F54" s="47">
        <v>11543247</v>
      </c>
      <c r="G54" s="108">
        <v>0.6</v>
      </c>
      <c r="H54" s="34" t="s">
        <v>40</v>
      </c>
      <c r="J54" s="3"/>
      <c r="K54" s="3"/>
      <c r="L54" s="3"/>
      <c r="M54" s="3"/>
      <c r="N54" s="3"/>
      <c r="O54" s="3"/>
      <c r="P54" s="3"/>
    </row>
    <row r="55" spans="2:16">
      <c r="B55" s="3">
        <v>50</v>
      </c>
      <c r="C55" s="3">
        <v>26.718</v>
      </c>
      <c r="D55" s="3">
        <v>1234</v>
      </c>
      <c r="E55" s="3">
        <v>1237</v>
      </c>
      <c r="F55" s="47">
        <v>2191753</v>
      </c>
      <c r="G55" s="108">
        <v>0.11</v>
      </c>
      <c r="H55" s="34" t="s">
        <v>41</v>
      </c>
      <c r="J55" s="3"/>
      <c r="K55" s="3"/>
      <c r="L55" s="3"/>
      <c r="M55" s="3"/>
      <c r="N55" s="3"/>
      <c r="O55" s="3"/>
      <c r="P55" s="3"/>
    </row>
    <row r="56" spans="2:16">
      <c r="B56" s="3">
        <v>51</v>
      </c>
      <c r="C56" s="3">
        <v>27.213</v>
      </c>
      <c r="D56" s="3">
        <v>1240</v>
      </c>
      <c r="E56" s="3">
        <v>1237</v>
      </c>
      <c r="F56" s="47">
        <v>829177</v>
      </c>
      <c r="G56" s="108">
        <v>0.04</v>
      </c>
      <c r="H56" s="34" t="s">
        <v>41</v>
      </c>
      <c r="J56" s="3"/>
      <c r="K56" s="3"/>
      <c r="L56" s="3"/>
      <c r="M56" s="3"/>
      <c r="N56" s="3"/>
      <c r="O56" s="3"/>
      <c r="P56" s="3"/>
    </row>
    <row r="57" spans="2:16">
      <c r="B57" s="3">
        <v>52</v>
      </c>
      <c r="C57" s="3">
        <v>27.71</v>
      </c>
      <c r="D57" s="3">
        <v>1246</v>
      </c>
      <c r="E57" s="3">
        <v>1252</v>
      </c>
      <c r="F57" s="47">
        <v>7305188</v>
      </c>
      <c r="G57" s="108">
        <v>0.38</v>
      </c>
      <c r="H57" s="34" t="s">
        <v>42</v>
      </c>
      <c r="J57" s="3"/>
      <c r="K57" s="3"/>
      <c r="L57" s="3"/>
      <c r="M57" s="3"/>
      <c r="N57" s="3"/>
      <c r="O57" s="3"/>
      <c r="P57" s="3"/>
    </row>
    <row r="58" spans="2:8">
      <c r="B58" s="3">
        <v>53</v>
      </c>
      <c r="C58" s="3">
        <v>32.42</v>
      </c>
      <c r="D58" s="3">
        <v>1398</v>
      </c>
      <c r="E58" s="3">
        <v>1395</v>
      </c>
      <c r="F58" s="47">
        <v>289015432</v>
      </c>
      <c r="G58" s="108">
        <v>14.98</v>
      </c>
      <c r="H58" s="34" t="s">
        <v>43</v>
      </c>
    </row>
    <row r="59" spans="2:8">
      <c r="B59" s="3">
        <v>54</v>
      </c>
      <c r="C59" s="3">
        <v>34.463</v>
      </c>
      <c r="D59" s="3">
        <v>1448</v>
      </c>
      <c r="E59" s="3">
        <v>1445</v>
      </c>
      <c r="F59" s="47">
        <v>862770</v>
      </c>
      <c r="G59" s="108">
        <v>0.04</v>
      </c>
      <c r="H59" s="34" t="s">
        <v>44</v>
      </c>
    </row>
    <row r="60" spans="2:8">
      <c r="B60" s="3">
        <v>55</v>
      </c>
      <c r="C60" s="3">
        <v>37.094</v>
      </c>
      <c r="D60" s="3"/>
      <c r="E60" s="3"/>
      <c r="F60" s="47">
        <v>710562</v>
      </c>
      <c r="G60" s="108">
        <v>0.04</v>
      </c>
      <c r="H60" s="34"/>
    </row>
    <row r="61" spans="2:8">
      <c r="B61" s="3">
        <v>56</v>
      </c>
      <c r="C61" s="3">
        <v>38.611</v>
      </c>
      <c r="D61" s="3"/>
      <c r="E61" s="3"/>
      <c r="F61" s="47">
        <v>928555</v>
      </c>
      <c r="G61" s="108">
        <v>0.05</v>
      </c>
      <c r="H61" s="34"/>
    </row>
    <row r="62" spans="2:8">
      <c r="B62" s="3">
        <v>57</v>
      </c>
      <c r="C62" s="3">
        <v>39.801</v>
      </c>
      <c r="D62" s="3"/>
      <c r="E62" s="3"/>
      <c r="F62" s="47">
        <v>52394555</v>
      </c>
      <c r="G62" s="108">
        <v>2.72</v>
      </c>
      <c r="H62" s="34"/>
    </row>
    <row r="63" spans="2:8">
      <c r="B63" s="3">
        <v>58</v>
      </c>
      <c r="C63" s="3">
        <v>40.182</v>
      </c>
      <c r="D63" s="3"/>
      <c r="E63" s="3"/>
      <c r="F63" s="47">
        <v>700611</v>
      </c>
      <c r="G63" s="108">
        <v>0.04</v>
      </c>
      <c r="H63" s="34"/>
    </row>
    <row r="64" spans="2:8">
      <c r="B64" s="3">
        <v>59</v>
      </c>
      <c r="C64" s="3">
        <v>40.326</v>
      </c>
      <c r="D64" s="3"/>
      <c r="E64" s="3"/>
      <c r="F64" s="47">
        <v>6123457</v>
      </c>
      <c r="G64" s="108">
        <v>0.32</v>
      </c>
      <c r="H64" s="34"/>
    </row>
    <row r="65" spans="2:8">
      <c r="B65" s="3">
        <v>60</v>
      </c>
      <c r="C65" s="3">
        <v>41.784</v>
      </c>
      <c r="D65" s="3"/>
      <c r="E65" s="3"/>
      <c r="F65" s="47">
        <v>4587544</v>
      </c>
      <c r="G65" s="108">
        <v>0.24</v>
      </c>
      <c r="H65" s="34"/>
    </row>
    <row r="66" spans="2:8">
      <c r="B66" s="3">
        <v>61</v>
      </c>
      <c r="C66" s="3">
        <v>42.575</v>
      </c>
      <c r="D66" s="3"/>
      <c r="E66" s="3"/>
      <c r="F66" s="47">
        <v>8921416</v>
      </c>
      <c r="G66" s="108">
        <v>0.46</v>
      </c>
      <c r="H66" s="34"/>
    </row>
    <row r="67" spans="2:8">
      <c r="B67" s="3">
        <v>62</v>
      </c>
      <c r="C67" s="3">
        <v>64.608</v>
      </c>
      <c r="D67" s="3"/>
      <c r="E67" s="3"/>
      <c r="F67" s="47">
        <v>2018775</v>
      </c>
      <c r="G67" s="108">
        <v>0.1</v>
      </c>
      <c r="H67" s="34"/>
    </row>
    <row r="68" spans="2:8">
      <c r="B68" s="3">
        <v>63</v>
      </c>
      <c r="C68" s="3">
        <v>64.928</v>
      </c>
      <c r="D68" s="3"/>
      <c r="E68" s="3"/>
      <c r="F68" s="47">
        <v>1487476</v>
      </c>
      <c r="G68" s="108">
        <v>0.08</v>
      </c>
      <c r="H68" s="34"/>
    </row>
  </sheetData>
  <mergeCells count="2">
    <mergeCell ref="B3:H3"/>
    <mergeCell ref="J3:P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3:Q55"/>
  <sheetViews>
    <sheetView zoomScale="70" zoomScaleNormal="70" topLeftCell="A4" workbookViewId="0">
      <selection activeCell="M56" sqref="M56"/>
    </sheetView>
  </sheetViews>
  <sheetFormatPr defaultColWidth="9" defaultRowHeight="13.5"/>
  <cols>
    <col min="4" max="4" width="18.2166666666667" customWidth="1"/>
    <col min="5" max="5" width="18.25" customWidth="1"/>
    <col min="6" max="6" width="11.5"/>
    <col min="11" max="11" width="10.375"/>
    <col min="16" max="16" width="11.5"/>
  </cols>
  <sheetData>
    <row r="3" spans="11:12">
      <c r="K3" s="15"/>
      <c r="L3" s="5"/>
    </row>
    <row r="4" spans="6:17">
      <c r="F4" s="3" t="s">
        <v>45</v>
      </c>
      <c r="G4" s="3"/>
      <c r="K4" s="3" t="s">
        <v>46</v>
      </c>
      <c r="L4" s="3"/>
      <c r="P4" s="3" t="s">
        <v>47</v>
      </c>
      <c r="Q4" s="3"/>
    </row>
    <row r="5" spans="2:17">
      <c r="B5" s="1" t="s">
        <v>2</v>
      </c>
      <c r="C5" s="1" t="s">
        <v>3</v>
      </c>
      <c r="D5" s="47" t="s">
        <v>8</v>
      </c>
      <c r="F5" s="1" t="s">
        <v>6</v>
      </c>
      <c r="G5" s="1" t="s">
        <v>7</v>
      </c>
      <c r="I5" s="4" t="s">
        <v>2</v>
      </c>
      <c r="J5" s="4" t="s">
        <v>3</v>
      </c>
      <c r="K5" s="1" t="s">
        <v>6</v>
      </c>
      <c r="L5" s="1" t="s">
        <v>7</v>
      </c>
      <c r="N5" s="4" t="s">
        <v>2</v>
      </c>
      <c r="O5" s="4" t="s">
        <v>3</v>
      </c>
      <c r="P5" s="1" t="s">
        <v>6</v>
      </c>
      <c r="Q5" s="1" t="s">
        <v>7</v>
      </c>
    </row>
    <row r="6" spans="2:17">
      <c r="B6" s="1">
        <v>1</v>
      </c>
      <c r="C6" s="1">
        <v>4.089</v>
      </c>
      <c r="D6" s="56"/>
      <c r="F6" s="1">
        <v>2962655</v>
      </c>
      <c r="G6" s="1">
        <v>0.13</v>
      </c>
      <c r="I6" s="4">
        <v>1</v>
      </c>
      <c r="J6" s="4">
        <v>4.085</v>
      </c>
      <c r="K6" s="1">
        <v>1829753</v>
      </c>
      <c r="L6" s="1">
        <v>0.11</v>
      </c>
      <c r="N6" s="4">
        <v>1</v>
      </c>
      <c r="O6" s="4">
        <v>4.089</v>
      </c>
      <c r="P6" s="1">
        <v>2156940</v>
      </c>
      <c r="Q6" s="1">
        <v>0.1</v>
      </c>
    </row>
    <row r="7" spans="2:17">
      <c r="B7" s="1">
        <v>2</v>
      </c>
      <c r="C7" s="1">
        <v>4.239</v>
      </c>
      <c r="D7" s="56"/>
      <c r="F7" s="1">
        <v>6036151</v>
      </c>
      <c r="G7" s="1">
        <v>0.27</v>
      </c>
      <c r="I7" s="4">
        <v>2</v>
      </c>
      <c r="J7" s="4">
        <v>4.24</v>
      </c>
      <c r="K7" s="1">
        <v>3585513</v>
      </c>
      <c r="L7" s="1">
        <v>0.21</v>
      </c>
      <c r="N7" s="4">
        <v>2</v>
      </c>
      <c r="O7" s="4">
        <v>4.243</v>
      </c>
      <c r="P7" s="1">
        <v>3136417</v>
      </c>
      <c r="Q7" s="1">
        <v>0.15</v>
      </c>
    </row>
    <row r="8" spans="2:17">
      <c r="B8" s="1">
        <v>3</v>
      </c>
      <c r="C8" s="1">
        <v>4.53</v>
      </c>
      <c r="D8" s="56"/>
      <c r="F8" s="1">
        <v>35961487</v>
      </c>
      <c r="G8" s="1">
        <v>1.61</v>
      </c>
      <c r="I8" s="4">
        <v>3</v>
      </c>
      <c r="J8" s="4">
        <v>4.528</v>
      </c>
      <c r="K8" s="1">
        <v>23254719</v>
      </c>
      <c r="L8" s="1">
        <v>1.34</v>
      </c>
      <c r="N8" s="4">
        <v>3</v>
      </c>
      <c r="O8" s="4">
        <v>4.53</v>
      </c>
      <c r="P8" s="1">
        <v>28830353</v>
      </c>
      <c r="Q8" s="1">
        <v>1.38</v>
      </c>
    </row>
    <row r="9" spans="2:17">
      <c r="B9" s="1">
        <v>4</v>
      </c>
      <c r="C9" s="1">
        <v>4.623</v>
      </c>
      <c r="D9" s="56"/>
      <c r="F9" s="1">
        <v>3474947</v>
      </c>
      <c r="G9" s="1">
        <v>0.16</v>
      </c>
      <c r="I9" s="4">
        <v>4</v>
      </c>
      <c r="J9" s="4">
        <v>4.618</v>
      </c>
      <c r="K9" s="1">
        <v>2413053</v>
      </c>
      <c r="L9" s="1">
        <v>0.14</v>
      </c>
      <c r="P9" s="21"/>
      <c r="Q9" s="21"/>
    </row>
    <row r="10" spans="2:17">
      <c r="B10" s="1">
        <v>5</v>
      </c>
      <c r="C10" s="1">
        <v>4.703</v>
      </c>
      <c r="D10" s="56"/>
      <c r="F10" s="1">
        <v>103578012</v>
      </c>
      <c r="G10" s="1">
        <v>4.64</v>
      </c>
      <c r="I10" s="4">
        <v>5</v>
      </c>
      <c r="J10" s="4">
        <v>4.701</v>
      </c>
      <c r="K10" s="1">
        <v>71253876</v>
      </c>
      <c r="L10" s="1">
        <v>4.11</v>
      </c>
      <c r="N10" s="4">
        <v>4</v>
      </c>
      <c r="O10" s="4">
        <v>4.704</v>
      </c>
      <c r="P10" s="1">
        <v>72162640</v>
      </c>
      <c r="Q10" s="1">
        <v>3.46</v>
      </c>
    </row>
    <row r="11" spans="2:17">
      <c r="B11" s="1">
        <v>6</v>
      </c>
      <c r="C11" s="1">
        <v>4.84</v>
      </c>
      <c r="D11" s="56"/>
      <c r="F11" s="1">
        <v>1372050</v>
      </c>
      <c r="G11" s="1">
        <v>0.06</v>
      </c>
      <c r="I11" s="4">
        <v>6</v>
      </c>
      <c r="J11" s="4">
        <v>4.84</v>
      </c>
      <c r="K11" s="1">
        <v>2200943</v>
      </c>
      <c r="L11" s="1">
        <v>0.13</v>
      </c>
      <c r="N11" s="4">
        <v>5</v>
      </c>
      <c r="O11" s="4">
        <v>4.832</v>
      </c>
      <c r="P11" s="1">
        <v>1453607</v>
      </c>
      <c r="Q11" s="1">
        <v>0.07</v>
      </c>
    </row>
    <row r="12" spans="2:17">
      <c r="B12" s="1">
        <v>7</v>
      </c>
      <c r="C12" s="1">
        <v>4.956</v>
      </c>
      <c r="D12" s="56"/>
      <c r="F12" s="1">
        <v>1372550</v>
      </c>
      <c r="G12" s="1">
        <v>0.06</v>
      </c>
      <c r="K12" s="21"/>
      <c r="L12" s="21"/>
      <c r="P12" s="21"/>
      <c r="Q12" s="21"/>
    </row>
    <row r="13" spans="2:17">
      <c r="B13" s="1">
        <v>8</v>
      </c>
      <c r="C13" s="1">
        <v>5.264</v>
      </c>
      <c r="D13" s="56"/>
      <c r="F13" s="1">
        <v>2723208</v>
      </c>
      <c r="G13" s="1">
        <v>0.12</v>
      </c>
      <c r="K13" s="21"/>
      <c r="L13" s="21"/>
      <c r="N13" s="4">
        <v>6</v>
      </c>
      <c r="O13" s="4">
        <v>5.249</v>
      </c>
      <c r="P13" s="1">
        <v>1696435</v>
      </c>
      <c r="Q13" s="1">
        <v>0.08</v>
      </c>
    </row>
    <row r="14" spans="2:17">
      <c r="B14" s="1">
        <v>9</v>
      </c>
      <c r="C14" s="1">
        <v>5.838</v>
      </c>
      <c r="D14" s="56"/>
      <c r="F14" s="1">
        <v>3192584</v>
      </c>
      <c r="G14" s="1">
        <v>0.14</v>
      </c>
      <c r="K14" s="21"/>
      <c r="L14" s="21"/>
      <c r="P14" s="21"/>
      <c r="Q14" s="21"/>
    </row>
    <row r="15" spans="2:17">
      <c r="B15" s="1">
        <v>10</v>
      </c>
      <c r="C15" s="1">
        <v>6.014</v>
      </c>
      <c r="D15" s="56"/>
      <c r="F15" s="1">
        <v>2541220</v>
      </c>
      <c r="G15" s="1">
        <v>0.11</v>
      </c>
      <c r="K15" s="21"/>
      <c r="L15" s="21"/>
      <c r="P15" s="21"/>
      <c r="Q15" s="21"/>
    </row>
    <row r="16" spans="2:17">
      <c r="B16" s="1">
        <v>11</v>
      </c>
      <c r="C16" s="1">
        <v>6.922</v>
      </c>
      <c r="D16" s="56"/>
      <c r="F16" s="1">
        <v>1753327</v>
      </c>
      <c r="G16" s="1">
        <v>0.08</v>
      </c>
      <c r="K16" s="21"/>
      <c r="L16" s="21"/>
      <c r="N16" s="4">
        <v>7</v>
      </c>
      <c r="O16" s="4">
        <v>6.923</v>
      </c>
      <c r="P16" s="1">
        <v>2110107</v>
      </c>
      <c r="Q16" s="1">
        <v>0.1</v>
      </c>
    </row>
    <row r="17" spans="2:17">
      <c r="B17" s="1">
        <v>12</v>
      </c>
      <c r="C17" s="1">
        <v>7.129</v>
      </c>
      <c r="D17" s="56"/>
      <c r="F17" s="1">
        <v>1410703</v>
      </c>
      <c r="G17" s="1">
        <v>0.06</v>
      </c>
      <c r="I17" s="4">
        <v>7</v>
      </c>
      <c r="J17" s="4">
        <v>7.131</v>
      </c>
      <c r="K17" s="1">
        <v>1078981</v>
      </c>
      <c r="L17" s="1">
        <v>0.06</v>
      </c>
      <c r="N17" s="4">
        <v>8</v>
      </c>
      <c r="O17" s="4">
        <v>7.129</v>
      </c>
      <c r="P17" s="1">
        <v>1172794</v>
      </c>
      <c r="Q17" s="1">
        <v>0.06</v>
      </c>
    </row>
    <row r="18" spans="2:17">
      <c r="B18" s="1">
        <v>13</v>
      </c>
      <c r="C18" s="1">
        <v>7.241</v>
      </c>
      <c r="D18" s="56"/>
      <c r="F18" s="1">
        <v>22072053</v>
      </c>
      <c r="G18" s="1">
        <v>0.99</v>
      </c>
      <c r="I18" s="4">
        <v>8</v>
      </c>
      <c r="J18" s="4">
        <v>7.246</v>
      </c>
      <c r="K18" s="1">
        <v>13830006</v>
      </c>
      <c r="L18" s="1">
        <v>0.8</v>
      </c>
      <c r="N18" s="4">
        <v>9</v>
      </c>
      <c r="O18" s="4">
        <v>7.247</v>
      </c>
      <c r="P18" s="1">
        <v>15892071</v>
      </c>
      <c r="Q18" s="1">
        <v>0.76</v>
      </c>
    </row>
    <row r="19" spans="2:17">
      <c r="B19" s="1">
        <v>14</v>
      </c>
      <c r="C19" s="1">
        <v>7.664</v>
      </c>
      <c r="D19" s="56"/>
      <c r="F19" s="1">
        <v>1154779</v>
      </c>
      <c r="G19" s="1">
        <v>0.05</v>
      </c>
      <c r="I19" s="4">
        <v>9</v>
      </c>
      <c r="J19" s="4">
        <v>7.669</v>
      </c>
      <c r="K19" s="1">
        <v>1008049</v>
      </c>
      <c r="L19" s="1">
        <v>0.06</v>
      </c>
      <c r="N19" s="4">
        <v>10</v>
      </c>
      <c r="O19" s="4">
        <v>7.665</v>
      </c>
      <c r="P19" s="1">
        <v>1560473</v>
      </c>
      <c r="Q19" s="1">
        <v>0.07</v>
      </c>
    </row>
    <row r="20" spans="2:17">
      <c r="B20" s="1">
        <v>15</v>
      </c>
      <c r="C20" s="1">
        <v>7.863</v>
      </c>
      <c r="D20" s="56"/>
      <c r="F20" s="1">
        <v>1101245</v>
      </c>
      <c r="G20" s="1">
        <v>0.05</v>
      </c>
      <c r="K20" s="21"/>
      <c r="L20" s="21"/>
      <c r="N20" s="4">
        <v>11</v>
      </c>
      <c r="O20" s="4">
        <v>7.89</v>
      </c>
      <c r="P20" s="1">
        <v>1149092</v>
      </c>
      <c r="Q20" s="1">
        <v>0.06</v>
      </c>
    </row>
    <row r="21" spans="2:17">
      <c r="B21" s="1">
        <v>16</v>
      </c>
      <c r="C21" s="1">
        <v>8.092</v>
      </c>
      <c r="D21" s="56"/>
      <c r="F21" s="1">
        <v>505035993</v>
      </c>
      <c r="G21" s="1">
        <v>22.65</v>
      </c>
      <c r="I21" s="4">
        <v>10</v>
      </c>
      <c r="J21" s="4">
        <v>8.099</v>
      </c>
      <c r="K21" s="1">
        <v>445150400</v>
      </c>
      <c r="L21" s="1">
        <v>25.65</v>
      </c>
      <c r="N21" s="4">
        <v>12</v>
      </c>
      <c r="O21" s="4">
        <v>8.092</v>
      </c>
      <c r="P21" s="1">
        <v>483818292</v>
      </c>
      <c r="Q21" s="1">
        <v>23.2</v>
      </c>
    </row>
    <row r="22" spans="2:17">
      <c r="B22" s="1">
        <v>17</v>
      </c>
      <c r="C22" s="1">
        <v>8.533</v>
      </c>
      <c r="D22" s="56"/>
      <c r="F22" s="1">
        <v>4650503</v>
      </c>
      <c r="G22" s="1">
        <v>0.21</v>
      </c>
      <c r="I22" s="4">
        <v>11</v>
      </c>
      <c r="J22" s="4">
        <v>8.539</v>
      </c>
      <c r="K22" s="1">
        <v>2909705</v>
      </c>
      <c r="L22" s="1">
        <v>0.17</v>
      </c>
      <c r="N22" s="4">
        <v>13</v>
      </c>
      <c r="O22" s="4">
        <v>8.543</v>
      </c>
      <c r="P22" s="1">
        <v>3665212</v>
      </c>
      <c r="Q22" s="1">
        <v>0.18</v>
      </c>
    </row>
    <row r="23" spans="2:17">
      <c r="B23" s="1">
        <v>18</v>
      </c>
      <c r="C23" s="1">
        <v>9.099</v>
      </c>
      <c r="D23" s="56"/>
      <c r="F23" s="1">
        <v>1478042</v>
      </c>
      <c r="G23" s="1">
        <v>0.07</v>
      </c>
      <c r="I23" s="4">
        <v>12</v>
      </c>
      <c r="J23" s="4">
        <v>9.089</v>
      </c>
      <c r="K23" s="1">
        <v>1006188</v>
      </c>
      <c r="L23" s="1">
        <v>0.06</v>
      </c>
      <c r="N23" s="4">
        <v>14</v>
      </c>
      <c r="O23" s="4">
        <v>10.1</v>
      </c>
      <c r="P23" s="1">
        <v>1023099</v>
      </c>
      <c r="Q23" s="1">
        <v>0.05</v>
      </c>
    </row>
    <row r="24" spans="2:17">
      <c r="B24" s="1">
        <v>19</v>
      </c>
      <c r="C24" s="1">
        <v>10.625</v>
      </c>
      <c r="D24" s="56"/>
      <c r="F24" s="1">
        <v>3598310</v>
      </c>
      <c r="G24" s="1">
        <v>0.16</v>
      </c>
      <c r="I24" s="4">
        <v>13</v>
      </c>
      <c r="J24" s="4">
        <v>10.64</v>
      </c>
      <c r="K24" s="1">
        <v>2187653</v>
      </c>
      <c r="L24" s="1">
        <v>0.13</v>
      </c>
      <c r="N24" s="4">
        <v>15</v>
      </c>
      <c r="O24" s="4">
        <v>10.641</v>
      </c>
      <c r="P24" s="1">
        <v>4369135</v>
      </c>
      <c r="Q24" s="1">
        <v>0.21</v>
      </c>
    </row>
    <row r="25" spans="2:17">
      <c r="B25" s="1">
        <v>20</v>
      </c>
      <c r="C25" s="1">
        <v>11.45</v>
      </c>
      <c r="D25" s="56"/>
      <c r="F25" s="1">
        <v>1018332</v>
      </c>
      <c r="G25" s="1">
        <v>0.05</v>
      </c>
      <c r="K25" s="21"/>
      <c r="L25" s="21"/>
      <c r="N25" s="4">
        <v>16</v>
      </c>
      <c r="O25" s="4">
        <v>11.776</v>
      </c>
      <c r="P25" s="1">
        <v>8552635</v>
      </c>
      <c r="Q25" s="1">
        <v>0.41</v>
      </c>
    </row>
    <row r="26" spans="2:17">
      <c r="B26" s="1">
        <v>21</v>
      </c>
      <c r="C26" s="1">
        <v>11.768</v>
      </c>
      <c r="D26" s="56"/>
      <c r="F26" s="1">
        <v>8238196</v>
      </c>
      <c r="G26" s="1">
        <v>0.37</v>
      </c>
      <c r="I26" s="4">
        <v>14</v>
      </c>
      <c r="J26" s="4">
        <v>11.776</v>
      </c>
      <c r="K26" s="1">
        <v>5381394</v>
      </c>
      <c r="L26" s="1">
        <v>0.31</v>
      </c>
      <c r="P26" s="21"/>
      <c r="Q26" s="21"/>
    </row>
    <row r="27" spans="2:17">
      <c r="B27" s="1">
        <v>22</v>
      </c>
      <c r="C27" s="1">
        <v>11.934</v>
      </c>
      <c r="D27" s="56"/>
      <c r="F27" s="1">
        <v>3341424</v>
      </c>
      <c r="G27" s="1">
        <v>0.15</v>
      </c>
      <c r="I27" s="4">
        <v>15</v>
      </c>
      <c r="J27" s="4">
        <v>11.943</v>
      </c>
      <c r="K27" s="1">
        <v>3771997</v>
      </c>
      <c r="L27" s="1">
        <v>0.22</v>
      </c>
      <c r="N27" s="4">
        <v>17</v>
      </c>
      <c r="O27" s="4">
        <v>11.937</v>
      </c>
      <c r="P27" s="1">
        <v>6302901</v>
      </c>
      <c r="Q27" s="1">
        <v>0.3</v>
      </c>
    </row>
    <row r="28" spans="2:17">
      <c r="B28" s="1">
        <v>23</v>
      </c>
      <c r="C28" s="1">
        <v>12.242</v>
      </c>
      <c r="D28" s="56"/>
      <c r="F28" s="1">
        <v>22779042</v>
      </c>
      <c r="G28" s="1">
        <v>1.02</v>
      </c>
      <c r="I28" s="4">
        <v>16</v>
      </c>
      <c r="J28" s="4">
        <v>12.251</v>
      </c>
      <c r="K28" s="1">
        <v>16004661</v>
      </c>
      <c r="L28" s="1">
        <v>0.92</v>
      </c>
      <c r="N28" s="4">
        <v>18</v>
      </c>
      <c r="O28" s="4">
        <v>12.244</v>
      </c>
      <c r="P28" s="1">
        <v>31621107</v>
      </c>
      <c r="Q28" s="1">
        <v>1.52</v>
      </c>
    </row>
    <row r="29" spans="2:17">
      <c r="B29" s="1">
        <v>24</v>
      </c>
      <c r="C29" s="1">
        <v>12.768</v>
      </c>
      <c r="D29" s="56"/>
      <c r="F29" s="1">
        <v>1106439</v>
      </c>
      <c r="G29" s="1">
        <v>0.05</v>
      </c>
      <c r="I29" s="4">
        <v>17</v>
      </c>
      <c r="J29" s="4">
        <v>12.779</v>
      </c>
      <c r="K29" s="1">
        <v>1376844</v>
      </c>
      <c r="L29" s="1">
        <v>0.08</v>
      </c>
      <c r="P29" s="21"/>
      <c r="Q29" s="21"/>
    </row>
    <row r="30" spans="2:17">
      <c r="B30" s="1">
        <v>25</v>
      </c>
      <c r="C30" s="1">
        <v>13.991</v>
      </c>
      <c r="D30" s="56"/>
      <c r="F30" s="1">
        <v>1713281</v>
      </c>
      <c r="G30" s="1">
        <v>0.08</v>
      </c>
      <c r="I30" s="4">
        <v>18</v>
      </c>
      <c r="J30" s="4">
        <v>14.011</v>
      </c>
      <c r="K30" s="1">
        <v>1238076</v>
      </c>
      <c r="L30" s="1">
        <v>0.07</v>
      </c>
      <c r="N30" s="4">
        <v>19</v>
      </c>
      <c r="O30" s="4">
        <v>13.996</v>
      </c>
      <c r="P30" s="1">
        <v>1770284</v>
      </c>
      <c r="Q30" s="1">
        <v>0.08</v>
      </c>
    </row>
    <row r="31" spans="2:17">
      <c r="B31" s="1">
        <v>26</v>
      </c>
      <c r="C31" s="1">
        <v>15.085</v>
      </c>
      <c r="D31" s="56"/>
      <c r="F31" s="1">
        <v>36695968</v>
      </c>
      <c r="G31" s="1">
        <v>1.65</v>
      </c>
      <c r="I31" s="4">
        <v>19</v>
      </c>
      <c r="J31" s="4">
        <v>15.086</v>
      </c>
      <c r="K31" s="1">
        <v>23707754</v>
      </c>
      <c r="L31" s="1">
        <v>1.37</v>
      </c>
      <c r="N31" s="4">
        <v>20</v>
      </c>
      <c r="O31" s="4">
        <v>15.085</v>
      </c>
      <c r="P31" s="1">
        <v>41810471</v>
      </c>
      <c r="Q31" s="1">
        <v>2</v>
      </c>
    </row>
    <row r="32" spans="2:17">
      <c r="B32" s="1">
        <v>27</v>
      </c>
      <c r="C32" s="1">
        <v>15.522</v>
      </c>
      <c r="D32" s="56"/>
      <c r="F32" s="1">
        <v>5235004</v>
      </c>
      <c r="G32" s="1">
        <v>0.23</v>
      </c>
      <c r="I32" s="4">
        <v>20</v>
      </c>
      <c r="J32" s="4">
        <v>15.519</v>
      </c>
      <c r="K32" s="1">
        <v>3415413</v>
      </c>
      <c r="L32" s="1">
        <v>0.2</v>
      </c>
      <c r="N32" s="4">
        <v>21</v>
      </c>
      <c r="O32" s="4">
        <v>15.515</v>
      </c>
      <c r="P32" s="1">
        <v>5996954</v>
      </c>
      <c r="Q32" s="1">
        <v>0.29</v>
      </c>
    </row>
    <row r="33" spans="2:17">
      <c r="B33" s="1">
        <v>28</v>
      </c>
      <c r="C33" s="1">
        <v>15.95</v>
      </c>
      <c r="D33" s="56"/>
      <c r="F33" s="1">
        <v>1172963096</v>
      </c>
      <c r="G33" s="1">
        <v>52.59</v>
      </c>
      <c r="I33" s="4">
        <v>21</v>
      </c>
      <c r="J33" s="4">
        <v>15.917</v>
      </c>
      <c r="K33" s="1">
        <v>920269857</v>
      </c>
      <c r="L33" s="1">
        <v>53.03</v>
      </c>
      <c r="N33" s="4">
        <v>22</v>
      </c>
      <c r="O33" s="4">
        <v>15.933</v>
      </c>
      <c r="P33" s="1">
        <v>1108172781</v>
      </c>
      <c r="Q33" s="1">
        <v>53.13</v>
      </c>
    </row>
    <row r="34" spans="2:17">
      <c r="B34" s="1">
        <v>29</v>
      </c>
      <c r="C34" s="1">
        <v>18.032</v>
      </c>
      <c r="D34" s="56"/>
      <c r="F34" s="1">
        <v>1659197</v>
      </c>
      <c r="G34" s="1">
        <v>0.07</v>
      </c>
      <c r="I34" s="4">
        <v>22</v>
      </c>
      <c r="J34" s="4">
        <v>18.062</v>
      </c>
      <c r="K34" s="1">
        <v>1055305</v>
      </c>
      <c r="L34" s="1">
        <v>0.06</v>
      </c>
      <c r="N34" s="4">
        <v>25</v>
      </c>
      <c r="O34" s="4">
        <v>18.055</v>
      </c>
      <c r="P34" s="1">
        <v>1297144</v>
      </c>
      <c r="Q34" s="1">
        <v>0.06</v>
      </c>
    </row>
    <row r="35" spans="2:17">
      <c r="B35" s="1">
        <v>30</v>
      </c>
      <c r="C35" s="1">
        <v>18.237</v>
      </c>
      <c r="D35" s="56"/>
      <c r="F35" s="1">
        <v>1948740</v>
      </c>
      <c r="G35" s="1">
        <v>0.09</v>
      </c>
      <c r="K35" s="21"/>
      <c r="L35" s="21"/>
      <c r="P35" s="21"/>
      <c r="Q35" s="21"/>
    </row>
    <row r="36" spans="2:17">
      <c r="B36" s="1">
        <v>31</v>
      </c>
      <c r="C36" s="1">
        <v>18.305</v>
      </c>
      <c r="D36" s="56"/>
      <c r="F36" s="1">
        <v>3872631</v>
      </c>
      <c r="G36" s="1">
        <v>0.17</v>
      </c>
      <c r="I36" s="4">
        <v>23</v>
      </c>
      <c r="J36" s="4">
        <v>18.329</v>
      </c>
      <c r="K36" s="1">
        <v>2162741</v>
      </c>
      <c r="L36" s="1">
        <v>0.12</v>
      </c>
      <c r="N36" s="4">
        <v>26</v>
      </c>
      <c r="O36" s="4">
        <v>18.32</v>
      </c>
      <c r="P36" s="1">
        <v>4038622</v>
      </c>
      <c r="Q36" s="1">
        <v>0.19</v>
      </c>
    </row>
    <row r="37" spans="2:17">
      <c r="B37" s="1">
        <v>32</v>
      </c>
      <c r="C37" s="1">
        <v>18.453</v>
      </c>
      <c r="D37" s="56"/>
      <c r="F37" s="1">
        <v>1037865</v>
      </c>
      <c r="G37" s="1">
        <v>0.05</v>
      </c>
      <c r="K37" s="21"/>
      <c r="L37" s="21"/>
      <c r="P37" s="21"/>
      <c r="Q37" s="21"/>
    </row>
    <row r="38" spans="2:17">
      <c r="B38" s="1">
        <v>33</v>
      </c>
      <c r="C38" s="1">
        <v>18.592</v>
      </c>
      <c r="D38" s="56"/>
      <c r="F38" s="1">
        <v>1466498</v>
      </c>
      <c r="G38" s="1">
        <v>0.07</v>
      </c>
      <c r="K38" s="21"/>
      <c r="L38" s="21"/>
      <c r="P38" s="21"/>
      <c r="Q38" s="21"/>
    </row>
    <row r="39" spans="2:17">
      <c r="B39" s="1">
        <v>34</v>
      </c>
      <c r="C39" s="1">
        <v>19.279</v>
      </c>
      <c r="D39" s="56"/>
      <c r="F39" s="1">
        <v>9436239</v>
      </c>
      <c r="G39" s="1">
        <v>0.42</v>
      </c>
      <c r="I39" s="4">
        <v>24</v>
      </c>
      <c r="J39" s="4">
        <v>19.294</v>
      </c>
      <c r="K39" s="1">
        <v>5819009</v>
      </c>
      <c r="L39" s="1">
        <v>0.34</v>
      </c>
      <c r="N39" s="4">
        <v>27</v>
      </c>
      <c r="O39" s="4">
        <v>19.285</v>
      </c>
      <c r="P39" s="1">
        <v>8483257</v>
      </c>
      <c r="Q39" s="1">
        <v>0.41</v>
      </c>
    </row>
    <row r="40" spans="2:17">
      <c r="B40" s="1">
        <v>35</v>
      </c>
      <c r="C40" s="1">
        <v>19.665</v>
      </c>
      <c r="D40" s="56"/>
      <c r="F40" s="1">
        <v>1641223</v>
      </c>
      <c r="G40" s="1">
        <v>0.07</v>
      </c>
      <c r="I40" s="4">
        <v>25</v>
      </c>
      <c r="J40" s="4">
        <v>19.688</v>
      </c>
      <c r="K40" s="1">
        <v>1028174</v>
      </c>
      <c r="L40" s="1">
        <v>0.06</v>
      </c>
      <c r="N40" s="4">
        <v>28</v>
      </c>
      <c r="O40" s="4">
        <v>19.672</v>
      </c>
      <c r="P40" s="1">
        <v>2358593</v>
      </c>
      <c r="Q40" s="1">
        <v>0.11</v>
      </c>
    </row>
    <row r="41" spans="2:17">
      <c r="B41" s="1">
        <v>36</v>
      </c>
      <c r="C41" s="1">
        <v>19.895</v>
      </c>
      <c r="D41" s="56"/>
      <c r="F41" s="1">
        <v>1112791</v>
      </c>
      <c r="G41" s="1">
        <v>0.05</v>
      </c>
      <c r="K41" s="21"/>
      <c r="L41" s="21"/>
      <c r="N41" s="4">
        <v>29</v>
      </c>
      <c r="O41" s="4">
        <v>19.935</v>
      </c>
      <c r="P41" s="1">
        <v>1011815</v>
      </c>
      <c r="Q41" s="1">
        <v>0.05</v>
      </c>
    </row>
    <row r="42" spans="2:17">
      <c r="B42" s="1">
        <v>37</v>
      </c>
      <c r="C42" s="1">
        <v>20.469</v>
      </c>
      <c r="D42" s="56"/>
      <c r="F42" s="1">
        <v>1202152</v>
      </c>
      <c r="G42" s="1">
        <v>0.05</v>
      </c>
      <c r="I42" s="4">
        <v>26</v>
      </c>
      <c r="J42" s="4">
        <v>20.465</v>
      </c>
      <c r="K42" s="1">
        <v>1028679</v>
      </c>
      <c r="L42" s="1">
        <v>0.06</v>
      </c>
      <c r="N42" s="4">
        <v>30</v>
      </c>
      <c r="O42" s="4">
        <v>20.494</v>
      </c>
      <c r="P42" s="1">
        <v>1225074</v>
      </c>
      <c r="Q42" s="1">
        <v>0.06</v>
      </c>
    </row>
    <row r="43" spans="2:17">
      <c r="B43" s="1">
        <v>38</v>
      </c>
      <c r="C43" s="1">
        <v>21.037</v>
      </c>
      <c r="D43" s="56"/>
      <c r="F43" s="1">
        <v>1224762</v>
      </c>
      <c r="G43" s="1">
        <v>0.05</v>
      </c>
      <c r="K43" s="21"/>
      <c r="L43" s="21"/>
      <c r="P43" s="21"/>
      <c r="Q43" s="21"/>
    </row>
    <row r="44" spans="2:17">
      <c r="B44" s="1">
        <v>39</v>
      </c>
      <c r="C44" s="1">
        <v>21.278</v>
      </c>
      <c r="D44" s="56"/>
      <c r="F44" s="1">
        <v>1576385</v>
      </c>
      <c r="G44" s="1">
        <v>0.07</v>
      </c>
      <c r="K44" s="21"/>
      <c r="L44" s="21"/>
      <c r="N44" s="4">
        <v>31</v>
      </c>
      <c r="O44" s="4">
        <v>21.295</v>
      </c>
      <c r="P44" s="1">
        <v>1055086</v>
      </c>
      <c r="Q44" s="1">
        <v>0.05</v>
      </c>
    </row>
    <row r="45" spans="2:17">
      <c r="B45" s="1">
        <v>40</v>
      </c>
      <c r="C45" s="1">
        <v>22.333</v>
      </c>
      <c r="D45" s="56"/>
      <c r="F45" s="1">
        <v>1799760</v>
      </c>
      <c r="G45" s="1">
        <v>0.08</v>
      </c>
      <c r="I45" s="4">
        <v>27</v>
      </c>
      <c r="J45" s="4">
        <v>22.362</v>
      </c>
      <c r="K45" s="1">
        <v>1352505</v>
      </c>
      <c r="L45" s="1">
        <v>0.08</v>
      </c>
      <c r="N45" s="4">
        <v>32</v>
      </c>
      <c r="O45" s="4">
        <v>22.353</v>
      </c>
      <c r="P45" s="1">
        <v>1527024</v>
      </c>
      <c r="Q45" s="1">
        <v>0.07</v>
      </c>
    </row>
    <row r="46" spans="2:17">
      <c r="B46" s="1">
        <v>41</v>
      </c>
      <c r="C46" s="1">
        <v>23.873</v>
      </c>
      <c r="D46" s="56"/>
      <c r="F46" s="1">
        <v>10835741</v>
      </c>
      <c r="G46" s="1">
        <v>0.49</v>
      </c>
      <c r="I46" s="4">
        <v>28</v>
      </c>
      <c r="J46" s="4">
        <v>23.895</v>
      </c>
      <c r="K46" s="1">
        <v>6059043</v>
      </c>
      <c r="L46" s="1">
        <v>0.35</v>
      </c>
      <c r="N46" s="4">
        <v>33</v>
      </c>
      <c r="O46" s="4">
        <v>23.882</v>
      </c>
      <c r="P46" s="1">
        <v>9557534</v>
      </c>
      <c r="Q46" s="1">
        <v>0.46</v>
      </c>
    </row>
    <row r="47" spans="2:17">
      <c r="B47" s="1">
        <v>42</v>
      </c>
      <c r="C47" s="1">
        <v>24.247</v>
      </c>
      <c r="D47" s="56"/>
      <c r="F47" s="1">
        <v>194353069</v>
      </c>
      <c r="G47" s="1">
        <v>8.71</v>
      </c>
      <c r="I47" s="4">
        <v>29</v>
      </c>
      <c r="J47" s="4">
        <v>24.248</v>
      </c>
      <c r="K47" s="1">
        <v>142761261</v>
      </c>
      <c r="L47" s="1">
        <v>8.23</v>
      </c>
      <c r="N47" s="4">
        <v>34</v>
      </c>
      <c r="O47" s="4">
        <v>24.247</v>
      </c>
      <c r="P47" s="1">
        <v>181568056</v>
      </c>
      <c r="Q47" s="1">
        <v>8.71</v>
      </c>
    </row>
    <row r="48" spans="2:17">
      <c r="B48" s="1">
        <v>43</v>
      </c>
      <c r="C48" s="1">
        <v>26.597</v>
      </c>
      <c r="D48" s="56"/>
      <c r="F48" s="1">
        <v>1242922</v>
      </c>
      <c r="G48" s="1">
        <v>0.06</v>
      </c>
      <c r="I48" s="4">
        <v>30</v>
      </c>
      <c r="J48" s="4">
        <v>27.481</v>
      </c>
      <c r="K48" s="1">
        <v>1036668</v>
      </c>
      <c r="L48" s="1">
        <v>0.06</v>
      </c>
      <c r="P48" s="21"/>
      <c r="Q48" s="21"/>
    </row>
    <row r="49" spans="2:17">
      <c r="B49" s="1">
        <v>44</v>
      </c>
      <c r="C49" s="1">
        <v>28.248</v>
      </c>
      <c r="D49" s="56"/>
      <c r="F49" s="1">
        <v>1253298</v>
      </c>
      <c r="G49" s="1">
        <v>0.06</v>
      </c>
      <c r="I49" s="4">
        <v>31</v>
      </c>
      <c r="J49" s="4">
        <v>28.775</v>
      </c>
      <c r="K49" s="1">
        <v>1383428</v>
      </c>
      <c r="L49" s="1">
        <v>0.08</v>
      </c>
      <c r="P49" s="21"/>
      <c r="Q49" s="21"/>
    </row>
    <row r="50" spans="2:17">
      <c r="B50" s="1">
        <v>45</v>
      </c>
      <c r="C50" s="1">
        <v>28.992</v>
      </c>
      <c r="D50" s="56"/>
      <c r="F50" s="1">
        <v>1219113</v>
      </c>
      <c r="G50" s="1">
        <v>0.05</v>
      </c>
      <c r="K50" s="21"/>
      <c r="L50" s="21"/>
      <c r="N50" s="4">
        <v>35</v>
      </c>
      <c r="O50" s="4">
        <v>31.622</v>
      </c>
      <c r="P50" s="1">
        <v>34108008</v>
      </c>
      <c r="Q50" s="1">
        <v>1.64</v>
      </c>
    </row>
    <row r="51" spans="2:17">
      <c r="B51" s="1">
        <v>46</v>
      </c>
      <c r="C51" s="1">
        <v>31.617</v>
      </c>
      <c r="D51" s="56"/>
      <c r="F51" s="1">
        <v>27837955</v>
      </c>
      <c r="G51" s="1">
        <v>1.25</v>
      </c>
      <c r="I51" s="4">
        <v>32</v>
      </c>
      <c r="J51" s="4">
        <v>31.629</v>
      </c>
      <c r="K51" s="1">
        <v>20524330</v>
      </c>
      <c r="L51" s="1">
        <v>1.18</v>
      </c>
      <c r="N51" s="4">
        <v>36</v>
      </c>
      <c r="O51" s="4">
        <v>33.625</v>
      </c>
      <c r="P51" s="1">
        <v>3269999</v>
      </c>
      <c r="Q51" s="1">
        <v>0.16</v>
      </c>
    </row>
    <row r="52" spans="2:17">
      <c r="B52" s="1">
        <v>47</v>
      </c>
      <c r="C52" s="1">
        <v>33.617</v>
      </c>
      <c r="D52" s="56"/>
      <c r="F52" s="1">
        <v>2882741</v>
      </c>
      <c r="G52" s="1">
        <v>0.13</v>
      </c>
      <c r="I52" s="4">
        <v>33</v>
      </c>
      <c r="J52" s="4">
        <v>33.623</v>
      </c>
      <c r="K52" s="1">
        <v>1750996</v>
      </c>
      <c r="L52" s="1">
        <v>0.1</v>
      </c>
      <c r="N52" s="4">
        <v>37</v>
      </c>
      <c r="O52" s="4">
        <v>34.4</v>
      </c>
      <c r="P52" s="1">
        <v>4380128</v>
      </c>
      <c r="Q52" s="1">
        <v>0.21</v>
      </c>
    </row>
    <row r="53" spans="2:17">
      <c r="B53" s="1">
        <v>48</v>
      </c>
      <c r="C53" s="1">
        <v>34.404</v>
      </c>
      <c r="D53" s="56"/>
      <c r="F53" s="6">
        <v>4025692</v>
      </c>
      <c r="G53" s="6">
        <v>0.18</v>
      </c>
      <c r="I53" s="4">
        <v>34</v>
      </c>
      <c r="J53" s="4">
        <v>34.409</v>
      </c>
      <c r="K53" s="6">
        <v>2651232</v>
      </c>
      <c r="L53" s="6">
        <v>0.15</v>
      </c>
      <c r="N53" s="4">
        <v>38</v>
      </c>
      <c r="O53" s="4">
        <v>34.679</v>
      </c>
      <c r="P53" s="6">
        <v>1046982</v>
      </c>
      <c r="Q53" s="6">
        <v>0.05</v>
      </c>
    </row>
    <row r="54" spans="5:17">
      <c r="E54" s="7" t="s">
        <v>48</v>
      </c>
      <c r="F54" s="17"/>
      <c r="G54" s="17"/>
      <c r="K54" s="17"/>
      <c r="L54" s="17"/>
      <c r="P54" s="17"/>
      <c r="Q54" s="17"/>
    </row>
    <row r="55" spans="5:17">
      <c r="E55" s="7" t="s">
        <v>49</v>
      </c>
      <c r="F55" s="17"/>
      <c r="G55" s="17"/>
      <c r="K55" s="17"/>
      <c r="L55" s="17"/>
      <c r="P55" s="17"/>
      <c r="Q55" s="17"/>
    </row>
  </sheetData>
  <mergeCells count="9">
    <mergeCell ref="F4:G4"/>
    <mergeCell ref="K4:L4"/>
    <mergeCell ref="P4:Q4"/>
    <mergeCell ref="F54:G54"/>
    <mergeCell ref="K54:L54"/>
    <mergeCell ref="P54:Q54"/>
    <mergeCell ref="F55:G55"/>
    <mergeCell ref="K55:L55"/>
    <mergeCell ref="P55:Q5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2:N62"/>
  <sheetViews>
    <sheetView zoomScale="70" zoomScaleNormal="70" workbookViewId="0">
      <selection activeCell="J46" sqref="J46"/>
    </sheetView>
  </sheetViews>
  <sheetFormatPr defaultColWidth="9" defaultRowHeight="13.5"/>
  <cols>
    <col min="3" max="4" width="10.375"/>
    <col min="5" max="5" width="28.5666666666667" customWidth="1"/>
    <col min="6" max="6" width="21.9583333333333" customWidth="1"/>
    <col min="7" max="7" width="11.5"/>
    <col min="8" max="9" width="10.5333333333333" customWidth="1"/>
    <col min="10" max="10" width="11.5"/>
    <col min="11" max="11" width="9.81666666666667" customWidth="1"/>
    <col min="13" max="13" width="11.5"/>
    <col min="14" max="14" width="9.45833333333333" customWidth="1"/>
  </cols>
  <sheetData>
    <row r="2" spans="10:11">
      <c r="J2" s="102"/>
      <c r="K2" s="102"/>
    </row>
    <row r="3" spans="2:14">
      <c r="B3" s="5"/>
      <c r="C3" s="5"/>
      <c r="D3" s="5"/>
      <c r="E3" s="5"/>
      <c r="G3" s="25" t="s">
        <v>50</v>
      </c>
      <c r="H3" s="25"/>
      <c r="J3" s="25" t="s">
        <v>51</v>
      </c>
      <c r="K3" s="25"/>
      <c r="M3" s="5" t="s">
        <v>52</v>
      </c>
      <c r="N3" s="5"/>
    </row>
    <row r="4" spans="2:14">
      <c r="B4" s="24" t="s">
        <v>3</v>
      </c>
      <c r="C4" s="2" t="s">
        <v>53</v>
      </c>
      <c r="D4" s="2" t="s">
        <v>54</v>
      </c>
      <c r="E4" s="25" t="s">
        <v>8</v>
      </c>
      <c r="G4" s="24" t="s">
        <v>6</v>
      </c>
      <c r="H4" s="1" t="s">
        <v>7</v>
      </c>
      <c r="J4" s="23" t="s">
        <v>6</v>
      </c>
      <c r="K4" s="23" t="s">
        <v>7</v>
      </c>
      <c r="M4" s="23" t="s">
        <v>6</v>
      </c>
      <c r="N4" s="23" t="s">
        <v>7</v>
      </c>
    </row>
    <row r="5" spans="2:14">
      <c r="B5" s="24">
        <v>6.152</v>
      </c>
      <c r="C5" s="24">
        <v>801</v>
      </c>
      <c r="D5" s="24">
        <v>802</v>
      </c>
      <c r="E5" s="25" t="s">
        <v>9</v>
      </c>
      <c r="G5" s="24">
        <v>20431720</v>
      </c>
      <c r="H5" s="9">
        <f>G5*100/1498144042</f>
        <v>1.36380210628639</v>
      </c>
      <c r="I5" s="5"/>
      <c r="J5" s="1">
        <v>14785108</v>
      </c>
      <c r="K5" s="9">
        <f>J5*100/1844769221</f>
        <v>0.801461116745291</v>
      </c>
      <c r="L5" s="5"/>
      <c r="M5" s="1">
        <v>17416314</v>
      </c>
      <c r="N5" s="9">
        <f>M5*100/1777687295</f>
        <v>0.979717526754333</v>
      </c>
    </row>
    <row r="6" spans="2:14">
      <c r="B6" s="24">
        <v>6.604</v>
      </c>
      <c r="C6" s="24">
        <v>813</v>
      </c>
      <c r="D6" s="24">
        <v>811</v>
      </c>
      <c r="E6" s="25" t="s">
        <v>11</v>
      </c>
      <c r="G6" s="24">
        <v>3295927</v>
      </c>
      <c r="H6" s="9">
        <f t="shared" ref="H6:H36" si="0">G6*100/1498144042</f>
        <v>0.220000674674779</v>
      </c>
      <c r="I6" s="5"/>
      <c r="J6" s="1">
        <v>1755463</v>
      </c>
      <c r="K6" s="9">
        <f t="shared" ref="K6:K36" si="1">J6*100/1844769221</f>
        <v>0.0951589488818775</v>
      </c>
      <c r="L6" s="5"/>
      <c r="M6" s="1">
        <v>1941668</v>
      </c>
      <c r="N6" s="9">
        <f t="shared" ref="N6:N36" si="2">M6*100/1777687295</f>
        <v>0.109224384145694</v>
      </c>
    </row>
    <row r="7" spans="2:14">
      <c r="B7" s="24">
        <v>7.461</v>
      </c>
      <c r="C7" s="24">
        <v>843</v>
      </c>
      <c r="D7" s="24">
        <v>841</v>
      </c>
      <c r="E7" s="25" t="s">
        <v>14</v>
      </c>
      <c r="G7" s="24">
        <v>1069838</v>
      </c>
      <c r="H7" s="9">
        <f t="shared" si="0"/>
        <v>0.0714108904088943</v>
      </c>
      <c r="I7" s="5"/>
      <c r="J7" s="1">
        <v>611163</v>
      </c>
      <c r="K7" s="9">
        <f t="shared" si="1"/>
        <v>0.0331295098076661</v>
      </c>
      <c r="L7" s="5"/>
      <c r="M7" s="1">
        <v>274342</v>
      </c>
      <c r="N7" s="9">
        <f t="shared" si="2"/>
        <v>0.0154325229623695</v>
      </c>
    </row>
    <row r="8" spans="2:14">
      <c r="B8" s="24">
        <v>7.721</v>
      </c>
      <c r="C8" s="24">
        <v>847</v>
      </c>
      <c r="D8" s="24">
        <v>847</v>
      </c>
      <c r="E8" s="25" t="s">
        <v>55</v>
      </c>
      <c r="G8" s="24">
        <v>1564285</v>
      </c>
      <c r="H8" s="9">
        <f t="shared" si="0"/>
        <v>0.104414859729489</v>
      </c>
      <c r="I8" s="5"/>
      <c r="J8" s="1">
        <v>822762</v>
      </c>
      <c r="K8" s="9">
        <f t="shared" si="1"/>
        <v>0.0445997250297792</v>
      </c>
      <c r="L8" s="5"/>
      <c r="M8" s="1">
        <v>1105907</v>
      </c>
      <c r="N8" s="9">
        <f t="shared" si="2"/>
        <v>0.0622104350472955</v>
      </c>
    </row>
    <row r="9" spans="2:14">
      <c r="B9" s="24">
        <v>7.853</v>
      </c>
      <c r="C9" s="24">
        <v>850</v>
      </c>
      <c r="D9" s="24">
        <v>858</v>
      </c>
      <c r="E9" s="25" t="s">
        <v>16</v>
      </c>
      <c r="G9" s="24">
        <v>2037623</v>
      </c>
      <c r="H9" s="9">
        <f t="shared" si="0"/>
        <v>0.136009819007777</v>
      </c>
      <c r="I9" s="5"/>
      <c r="J9" s="1">
        <v>1557405</v>
      </c>
      <c r="K9" s="9">
        <f t="shared" si="1"/>
        <v>0.0844227550129968</v>
      </c>
      <c r="L9" s="5"/>
      <c r="M9" s="1">
        <v>1691559</v>
      </c>
      <c r="N9" s="9">
        <f t="shared" si="2"/>
        <v>0.0951550368142784</v>
      </c>
    </row>
    <row r="10" spans="2:14">
      <c r="B10" s="24">
        <v>7.979</v>
      </c>
      <c r="C10" s="24">
        <v>870</v>
      </c>
      <c r="D10" s="24">
        <v>867</v>
      </c>
      <c r="E10" s="25" t="s">
        <v>17</v>
      </c>
      <c r="G10" s="24">
        <v>3333901</v>
      </c>
      <c r="H10" s="9">
        <f t="shared" si="0"/>
        <v>0.22253541091745</v>
      </c>
      <c r="I10" s="5"/>
      <c r="J10" s="1">
        <v>2910811</v>
      </c>
      <c r="K10" s="9">
        <f t="shared" si="1"/>
        <v>0.157787270454465</v>
      </c>
      <c r="L10" s="5"/>
      <c r="M10" s="1">
        <v>3115049</v>
      </c>
      <c r="N10" s="9">
        <f t="shared" si="2"/>
        <v>0.175230424876272</v>
      </c>
    </row>
    <row r="11" spans="2:14">
      <c r="B11" s="24">
        <v>8.595</v>
      </c>
      <c r="C11" s="24">
        <v>875</v>
      </c>
      <c r="D11" s="24">
        <v>869</v>
      </c>
      <c r="E11" s="25" t="s">
        <v>56</v>
      </c>
      <c r="G11" s="24">
        <v>14713972</v>
      </c>
      <c r="H11" s="9">
        <f t="shared" si="0"/>
        <v>0.982146681994414</v>
      </c>
      <c r="I11" s="5"/>
      <c r="J11" s="1">
        <v>12584105</v>
      </c>
      <c r="K11" s="9">
        <f t="shared" si="1"/>
        <v>0.682150637421113</v>
      </c>
      <c r="L11" s="5"/>
      <c r="M11" s="1">
        <v>14648842</v>
      </c>
      <c r="N11" s="9">
        <f t="shared" si="2"/>
        <v>0.824039303267901</v>
      </c>
    </row>
    <row r="12" spans="2:14">
      <c r="B12" s="24">
        <v>8.876</v>
      </c>
      <c r="C12" s="24">
        <v>878</v>
      </c>
      <c r="D12" s="24">
        <v>877</v>
      </c>
      <c r="E12" s="25" t="s">
        <v>57</v>
      </c>
      <c r="G12" s="24">
        <v>197830984</v>
      </c>
      <c r="H12" s="9">
        <f t="shared" si="0"/>
        <v>13.2050709714066</v>
      </c>
      <c r="I12" s="5"/>
      <c r="J12" s="1">
        <v>208083174</v>
      </c>
      <c r="K12" s="9">
        <f t="shared" si="1"/>
        <v>11.2796317084694</v>
      </c>
      <c r="L12" s="5"/>
      <c r="M12" s="1">
        <v>225850234</v>
      </c>
      <c r="N12" s="9">
        <f t="shared" si="2"/>
        <v>12.704722289192</v>
      </c>
    </row>
    <row r="13" spans="2:14">
      <c r="B13" s="24">
        <v>8.983</v>
      </c>
      <c r="C13" s="24">
        <v>970</v>
      </c>
      <c r="D13" s="24"/>
      <c r="E13" s="25" t="s">
        <v>58</v>
      </c>
      <c r="G13" s="24">
        <v>13302913</v>
      </c>
      <c r="H13" s="9">
        <f t="shared" si="0"/>
        <v>0.887959543745928</v>
      </c>
      <c r="I13" s="5"/>
      <c r="J13" s="1">
        <v>16103077</v>
      </c>
      <c r="K13" s="9">
        <f t="shared" si="1"/>
        <v>0.872904687301263</v>
      </c>
      <c r="L13" s="5"/>
      <c r="M13" s="1">
        <v>18007162</v>
      </c>
      <c r="N13" s="9">
        <f t="shared" si="2"/>
        <v>1.01295441839787</v>
      </c>
    </row>
    <row r="14" spans="2:14">
      <c r="B14" s="24">
        <v>12.931</v>
      </c>
      <c r="C14" s="24">
        <v>984</v>
      </c>
      <c r="D14" s="24">
        <v>981</v>
      </c>
      <c r="E14" s="25" t="s">
        <v>22</v>
      </c>
      <c r="G14" s="24">
        <v>2683448</v>
      </c>
      <c r="H14" s="9">
        <f t="shared" si="0"/>
        <v>0.179118157184515</v>
      </c>
      <c r="I14" s="5"/>
      <c r="J14" s="1">
        <v>3552405</v>
      </c>
      <c r="K14" s="9">
        <f t="shared" si="1"/>
        <v>0.192566363291466</v>
      </c>
      <c r="L14" s="5"/>
      <c r="M14" s="1">
        <v>3696858</v>
      </c>
      <c r="N14" s="9">
        <f t="shared" si="2"/>
        <v>0.207958846890448</v>
      </c>
    </row>
    <row r="15" spans="2:14">
      <c r="B15" s="24">
        <v>13.562</v>
      </c>
      <c r="C15" s="24">
        <v>992</v>
      </c>
      <c r="D15" s="24">
        <v>993</v>
      </c>
      <c r="E15" s="25" t="s">
        <v>59</v>
      </c>
      <c r="G15" s="24">
        <v>1200386</v>
      </c>
      <c r="H15" s="9">
        <f t="shared" si="0"/>
        <v>0.0801248722651196</v>
      </c>
      <c r="I15" s="5"/>
      <c r="J15" s="1">
        <v>554083</v>
      </c>
      <c r="K15" s="9">
        <f t="shared" si="1"/>
        <v>0.0300353558424856</v>
      </c>
      <c r="L15" s="5"/>
      <c r="M15" s="3">
        <v>2366889</v>
      </c>
      <c r="N15" s="9">
        <f t="shared" si="2"/>
        <v>0.133144282836313</v>
      </c>
    </row>
    <row r="16" spans="2:14">
      <c r="B16" s="24">
        <v>13.908</v>
      </c>
      <c r="C16" s="24">
        <v>998</v>
      </c>
      <c r="D16" s="24">
        <v>1001</v>
      </c>
      <c r="E16" s="25" t="s">
        <v>24</v>
      </c>
      <c r="G16" s="24">
        <v>1529126</v>
      </c>
      <c r="H16" s="9">
        <f t="shared" si="0"/>
        <v>0.102068022642111</v>
      </c>
      <c r="I16" s="5"/>
      <c r="J16" s="1">
        <v>1876156</v>
      </c>
      <c r="K16" s="9">
        <f t="shared" si="1"/>
        <v>0.101701393249774</v>
      </c>
      <c r="L16" s="4"/>
      <c r="M16" s="1">
        <v>1633171</v>
      </c>
      <c r="N16" s="9">
        <f t="shared" si="2"/>
        <v>0.0918705446449174</v>
      </c>
    </row>
    <row r="17" spans="2:14">
      <c r="B17" s="24">
        <v>14.326</v>
      </c>
      <c r="C17" s="24">
        <v>1007</v>
      </c>
      <c r="D17" s="24">
        <v>1008</v>
      </c>
      <c r="E17" s="25" t="s">
        <v>25</v>
      </c>
      <c r="G17" s="24">
        <v>214154009</v>
      </c>
      <c r="H17" s="9">
        <f t="shared" si="0"/>
        <v>14.2946207438176</v>
      </c>
      <c r="I17" s="5"/>
      <c r="J17" s="1">
        <v>250905910</v>
      </c>
      <c r="K17" s="9">
        <f t="shared" si="1"/>
        <v>13.6009375668134</v>
      </c>
      <c r="L17" s="5"/>
      <c r="M17" s="1">
        <v>276275399</v>
      </c>
      <c r="N17" s="9">
        <f t="shared" si="2"/>
        <v>15.5412821915904</v>
      </c>
    </row>
    <row r="18" spans="2:14">
      <c r="B18" s="24">
        <v>14.614</v>
      </c>
      <c r="C18" s="24">
        <v>1015</v>
      </c>
      <c r="D18" s="24">
        <v>1009</v>
      </c>
      <c r="E18" s="25" t="s">
        <v>26</v>
      </c>
      <c r="G18" s="24">
        <v>2243470</v>
      </c>
      <c r="H18" s="9">
        <f t="shared" si="0"/>
        <v>0.149749953082282</v>
      </c>
      <c r="I18" s="5"/>
      <c r="J18" s="1">
        <v>3732731</v>
      </c>
      <c r="K18" s="9">
        <f t="shared" si="1"/>
        <v>0.202341352918745</v>
      </c>
      <c r="L18" s="5"/>
      <c r="M18" s="1">
        <v>3350765</v>
      </c>
      <c r="N18" s="9">
        <f t="shared" si="2"/>
        <v>0.188490124749415</v>
      </c>
    </row>
    <row r="19" spans="2:14">
      <c r="B19" s="24">
        <v>14.981</v>
      </c>
      <c r="C19" s="24">
        <v>1028</v>
      </c>
      <c r="D19" s="24">
        <v>1029</v>
      </c>
      <c r="E19" s="25" t="s">
        <v>27</v>
      </c>
      <c r="G19" s="24">
        <v>8172004</v>
      </c>
      <c r="H19" s="9">
        <f t="shared" si="0"/>
        <v>0.545475186023535</v>
      </c>
      <c r="I19" s="5"/>
      <c r="J19" s="1">
        <v>7516853</v>
      </c>
      <c r="K19" s="9">
        <f t="shared" si="1"/>
        <v>0.40746847434528</v>
      </c>
      <c r="L19" s="5"/>
      <c r="M19" s="1">
        <v>9431893</v>
      </c>
      <c r="N19" s="9">
        <f t="shared" si="2"/>
        <v>0.530570985489324</v>
      </c>
    </row>
    <row r="20" spans="2:14">
      <c r="B20" s="24">
        <v>15.584</v>
      </c>
      <c r="C20" s="24">
        <v>1029</v>
      </c>
      <c r="D20" s="24">
        <v>1039</v>
      </c>
      <c r="E20" s="25" t="s">
        <v>60</v>
      </c>
      <c r="G20" s="24">
        <v>1127543</v>
      </c>
      <c r="H20" s="9">
        <f t="shared" si="0"/>
        <v>0.0752626562192743</v>
      </c>
      <c r="I20" s="5"/>
      <c r="J20" s="1">
        <v>1615741</v>
      </c>
      <c r="K20" s="9">
        <f t="shared" si="1"/>
        <v>0.0875849933751686</v>
      </c>
      <c r="L20" s="5"/>
      <c r="M20" s="1">
        <v>1855241</v>
      </c>
      <c r="N20" s="9">
        <f t="shared" si="2"/>
        <v>0.104362617948507</v>
      </c>
    </row>
    <row r="21" spans="2:14">
      <c r="B21" s="24">
        <v>16.583</v>
      </c>
      <c r="C21" s="24">
        <v>1087</v>
      </c>
      <c r="D21" s="24">
        <v>1086</v>
      </c>
      <c r="E21" s="25" t="s">
        <v>29</v>
      </c>
      <c r="G21" s="24">
        <v>429413</v>
      </c>
      <c r="H21" s="9">
        <f t="shared" si="0"/>
        <v>0.0286629982138927</v>
      </c>
      <c r="I21" s="5"/>
      <c r="J21" s="1">
        <v>588841</v>
      </c>
      <c r="K21" s="9">
        <f t="shared" si="1"/>
        <v>0.031919493956041</v>
      </c>
      <c r="L21" s="5"/>
      <c r="M21" s="3">
        <v>138650</v>
      </c>
      <c r="N21" s="9">
        <f t="shared" si="2"/>
        <v>0.00779945946567616</v>
      </c>
    </row>
    <row r="22" spans="2:14">
      <c r="B22" s="24">
        <v>18.414</v>
      </c>
      <c r="C22" s="24">
        <v>1100</v>
      </c>
      <c r="D22" s="24">
        <v>1095</v>
      </c>
      <c r="E22" s="25" t="s">
        <v>31</v>
      </c>
      <c r="G22" s="24">
        <v>1050965</v>
      </c>
      <c r="H22" s="9">
        <f t="shared" si="0"/>
        <v>0.0701511317027285</v>
      </c>
      <c r="I22" s="5"/>
      <c r="J22" s="1">
        <v>2347575</v>
      </c>
      <c r="K22" s="9">
        <f t="shared" si="1"/>
        <v>0.127255754989637</v>
      </c>
      <c r="L22" s="5"/>
      <c r="M22" s="1">
        <v>2434850</v>
      </c>
      <c r="N22" s="9">
        <f t="shared" si="2"/>
        <v>0.136967283663913</v>
      </c>
    </row>
    <row r="23" spans="2:14">
      <c r="B23" s="24">
        <v>19.016</v>
      </c>
      <c r="C23" s="24">
        <v>1102</v>
      </c>
      <c r="D23" s="24">
        <v>1104</v>
      </c>
      <c r="E23" s="25" t="s">
        <v>32</v>
      </c>
      <c r="G23" s="24">
        <v>24881438</v>
      </c>
      <c r="H23" s="9">
        <f t="shared" si="0"/>
        <v>1.6608174716487</v>
      </c>
      <c r="I23" s="5"/>
      <c r="J23" s="1">
        <v>30020457</v>
      </c>
      <c r="K23" s="9">
        <f t="shared" si="1"/>
        <v>1.6273285925557</v>
      </c>
      <c r="L23" s="5"/>
      <c r="M23" s="1">
        <v>28252319</v>
      </c>
      <c r="N23" s="9">
        <f t="shared" si="2"/>
        <v>1.58927383232494</v>
      </c>
    </row>
    <row r="24" spans="2:14">
      <c r="B24" s="24">
        <v>19.204</v>
      </c>
      <c r="C24" s="24">
        <v>1105</v>
      </c>
      <c r="D24" s="24">
        <v>1007</v>
      </c>
      <c r="E24" s="25" t="s">
        <v>61</v>
      </c>
      <c r="G24" s="24">
        <v>1709085</v>
      </c>
      <c r="H24" s="9">
        <f t="shared" si="0"/>
        <v>0.114080151980473</v>
      </c>
      <c r="I24" s="5"/>
      <c r="J24" s="1">
        <v>3297265</v>
      </c>
      <c r="K24" s="9">
        <f t="shared" si="1"/>
        <v>0.17873590704276</v>
      </c>
      <c r="L24" s="5"/>
      <c r="M24" s="1">
        <v>2037483</v>
      </c>
      <c r="N24" s="9">
        <f t="shared" si="2"/>
        <v>0.114614252221452</v>
      </c>
    </row>
    <row r="25" spans="2:14">
      <c r="B25" s="24">
        <v>19.511</v>
      </c>
      <c r="C25" s="24">
        <v>1128</v>
      </c>
      <c r="D25" s="24">
        <v>1154</v>
      </c>
      <c r="E25" s="25" t="s">
        <v>62</v>
      </c>
      <c r="G25" s="24">
        <v>17241452</v>
      </c>
      <c r="H25" s="9">
        <f t="shared" si="0"/>
        <v>1.15085409123831</v>
      </c>
      <c r="I25" s="5"/>
      <c r="J25" s="1">
        <v>47603426</v>
      </c>
      <c r="K25" s="9">
        <f t="shared" si="1"/>
        <v>2.58045426268525</v>
      </c>
      <c r="L25" s="5"/>
      <c r="M25" s="1">
        <v>30717353</v>
      </c>
      <c r="N25" s="9">
        <f t="shared" si="2"/>
        <v>1.72793905240798</v>
      </c>
    </row>
    <row r="26" spans="2:14">
      <c r="B26" s="24">
        <v>21.568</v>
      </c>
      <c r="C26" s="24">
        <v>1138</v>
      </c>
      <c r="D26" s="24">
        <v>1143</v>
      </c>
      <c r="E26" s="25" t="s">
        <v>35</v>
      </c>
      <c r="G26" s="24">
        <v>2441579</v>
      </c>
      <c r="H26" s="9">
        <f t="shared" si="0"/>
        <v>0.16297358141481</v>
      </c>
      <c r="I26" s="5"/>
      <c r="J26" s="1">
        <v>3572819</v>
      </c>
      <c r="K26" s="9">
        <f t="shared" si="1"/>
        <v>0.193672951571865</v>
      </c>
      <c r="L26" s="5"/>
      <c r="M26" s="1">
        <v>3026010</v>
      </c>
      <c r="N26" s="9">
        <f t="shared" si="2"/>
        <v>0.170221726200726</v>
      </c>
    </row>
    <row r="27" spans="2:14">
      <c r="B27" s="24">
        <v>22.492</v>
      </c>
      <c r="C27" s="24">
        <v>1142</v>
      </c>
      <c r="D27" s="24"/>
      <c r="E27" s="25" t="s">
        <v>36</v>
      </c>
      <c r="G27" s="24">
        <v>1960040</v>
      </c>
      <c r="H27" s="9">
        <f t="shared" si="0"/>
        <v>0.130831211489075</v>
      </c>
      <c r="I27" s="5"/>
      <c r="J27" s="1">
        <v>2940916</v>
      </c>
      <c r="K27" s="9">
        <f t="shared" si="1"/>
        <v>0.159419181896682</v>
      </c>
      <c r="L27" s="5"/>
      <c r="M27" s="1">
        <v>2915118</v>
      </c>
      <c r="N27" s="9">
        <f t="shared" si="2"/>
        <v>0.163983733708352</v>
      </c>
    </row>
    <row r="28" spans="2:14">
      <c r="B28" s="24">
        <v>22.857</v>
      </c>
      <c r="C28" s="24">
        <v>1146</v>
      </c>
      <c r="D28" s="24">
        <v>1150</v>
      </c>
      <c r="E28" s="25" t="s">
        <v>37</v>
      </c>
      <c r="G28" s="24">
        <v>22401398</v>
      </c>
      <c r="H28" s="9">
        <f t="shared" si="0"/>
        <v>1.4952766471036</v>
      </c>
      <c r="I28" s="5"/>
      <c r="J28" s="1">
        <v>66918782</v>
      </c>
      <c r="K28" s="9">
        <f t="shared" si="1"/>
        <v>3.62748799352393</v>
      </c>
      <c r="L28" s="5"/>
      <c r="M28" s="1">
        <v>51129324</v>
      </c>
      <c r="N28" s="9">
        <f t="shared" si="2"/>
        <v>2.87617086221005</v>
      </c>
    </row>
    <row r="29" spans="2:14">
      <c r="B29" s="24">
        <v>23.209</v>
      </c>
      <c r="C29" s="24">
        <v>1200</v>
      </c>
      <c r="D29" s="24">
        <v>1096</v>
      </c>
      <c r="E29" s="25" t="s">
        <v>38</v>
      </c>
      <c r="G29" s="24">
        <v>7722487</v>
      </c>
      <c r="H29" s="9">
        <f t="shared" si="0"/>
        <v>0.515470260769491</v>
      </c>
      <c r="I29" s="5"/>
      <c r="J29" s="1">
        <v>16539720</v>
      </c>
      <c r="K29" s="9">
        <f t="shared" si="1"/>
        <v>0.896573935195767</v>
      </c>
      <c r="L29" s="5"/>
      <c r="M29" s="1">
        <v>12513046</v>
      </c>
      <c r="N29" s="9">
        <f t="shared" si="2"/>
        <v>0.703894663318725</v>
      </c>
    </row>
    <row r="30" spans="2:14">
      <c r="B30" s="24">
        <v>23.718</v>
      </c>
      <c r="C30" s="100">
        <v>1226</v>
      </c>
      <c r="D30" s="100">
        <v>1224</v>
      </c>
      <c r="E30" s="25" t="s">
        <v>63</v>
      </c>
      <c r="G30" s="24">
        <v>732909183</v>
      </c>
      <c r="H30" s="9">
        <f t="shared" si="0"/>
        <v>48.9211425906402</v>
      </c>
      <c r="I30" s="5"/>
      <c r="J30" s="1">
        <v>888182664</v>
      </c>
      <c r="K30" s="9">
        <f t="shared" si="1"/>
        <v>48.146004057816</v>
      </c>
      <c r="L30" s="5"/>
      <c r="M30" s="1">
        <v>867590957</v>
      </c>
      <c r="N30" s="9">
        <f t="shared" si="2"/>
        <v>48.804475311278</v>
      </c>
    </row>
    <row r="31" spans="2:14">
      <c r="B31" s="24">
        <v>26</v>
      </c>
      <c r="C31" s="100">
        <v>1231</v>
      </c>
      <c r="D31" s="100">
        <v>1224</v>
      </c>
      <c r="E31" s="25" t="s">
        <v>64</v>
      </c>
      <c r="G31" s="24">
        <v>698556</v>
      </c>
      <c r="H31" s="9">
        <f t="shared" si="0"/>
        <v>0.0466280931883852</v>
      </c>
      <c r="I31" s="5"/>
      <c r="J31" s="1">
        <v>1188567</v>
      </c>
      <c r="K31" s="9">
        <f t="shared" si="1"/>
        <v>0.0644290346168997</v>
      </c>
      <c r="L31" s="5"/>
      <c r="M31" s="1">
        <v>936488</v>
      </c>
      <c r="N31" s="9">
        <f t="shared" si="2"/>
        <v>0.052680131237592</v>
      </c>
    </row>
    <row r="32" spans="2:14">
      <c r="B32" s="100">
        <v>26.24</v>
      </c>
      <c r="C32" s="100">
        <v>1229</v>
      </c>
      <c r="D32" s="100"/>
      <c r="E32" s="25" t="s">
        <v>65</v>
      </c>
      <c r="G32" s="100">
        <v>12620513</v>
      </c>
      <c r="H32" s="9">
        <f t="shared" si="0"/>
        <v>0.842409851535491</v>
      </c>
      <c r="I32" s="5"/>
      <c r="J32" s="1">
        <v>20816765</v>
      </c>
      <c r="K32" s="9">
        <f t="shared" si="1"/>
        <v>1.12842109262403</v>
      </c>
      <c r="L32" s="5"/>
      <c r="M32" s="1">
        <v>17078953</v>
      </c>
      <c r="N32" s="9">
        <f t="shared" si="2"/>
        <v>0.960740004613691</v>
      </c>
    </row>
    <row r="33" spans="2:14">
      <c r="B33" s="24">
        <v>26.719</v>
      </c>
      <c r="C33" s="24">
        <v>1234</v>
      </c>
      <c r="D33" s="24">
        <v>1237</v>
      </c>
      <c r="E33" s="25" t="s">
        <v>41</v>
      </c>
      <c r="G33" s="24">
        <v>1825594</v>
      </c>
      <c r="H33" s="9">
        <f t="shared" si="0"/>
        <v>0.121857041033442</v>
      </c>
      <c r="I33" s="5"/>
      <c r="J33" s="24">
        <v>2581617</v>
      </c>
      <c r="K33" s="9">
        <f t="shared" si="1"/>
        <v>0.139942545149391</v>
      </c>
      <c r="L33" s="5"/>
      <c r="M33" s="1">
        <v>2005505</v>
      </c>
      <c r="N33" s="9">
        <f t="shared" si="2"/>
        <v>0.112815398165964</v>
      </c>
    </row>
    <row r="34" spans="2:14">
      <c r="B34" s="24">
        <v>27.71</v>
      </c>
      <c r="C34" s="24">
        <v>1246</v>
      </c>
      <c r="D34" s="24">
        <v>1257</v>
      </c>
      <c r="E34" s="25" t="s">
        <v>42</v>
      </c>
      <c r="G34" s="24">
        <v>6646247</v>
      </c>
      <c r="H34" s="9">
        <f t="shared" si="0"/>
        <v>0.443632041624473</v>
      </c>
      <c r="I34" s="5"/>
      <c r="J34" s="24">
        <v>7982490</v>
      </c>
      <c r="K34" s="9">
        <f t="shared" si="1"/>
        <v>0.432709409346764</v>
      </c>
      <c r="L34" s="5"/>
      <c r="M34" s="1">
        <v>6374188</v>
      </c>
      <c r="N34" s="9">
        <f t="shared" si="2"/>
        <v>0.35856632479336</v>
      </c>
    </row>
    <row r="35" spans="2:14">
      <c r="B35" s="24">
        <v>32.022</v>
      </c>
      <c r="C35" s="24">
        <v>1389</v>
      </c>
      <c r="D35" s="24">
        <v>1382</v>
      </c>
      <c r="E35" s="25" t="s">
        <v>66</v>
      </c>
      <c r="G35" s="24">
        <v>3998346</v>
      </c>
      <c r="H35" s="9">
        <f t="shared" si="0"/>
        <v>0.266886620238617</v>
      </c>
      <c r="I35" s="5"/>
      <c r="J35" s="1">
        <v>4554184</v>
      </c>
      <c r="K35" s="9">
        <f t="shared" si="1"/>
        <v>0.246870120563444</v>
      </c>
      <c r="L35" s="5"/>
      <c r="M35" s="1">
        <v>3087816</v>
      </c>
      <c r="N35" s="9">
        <f t="shared" si="2"/>
        <v>0.173698490656086</v>
      </c>
    </row>
    <row r="36" spans="2:14">
      <c r="B36" s="24">
        <v>32.393</v>
      </c>
      <c r="C36" s="24">
        <v>1398</v>
      </c>
      <c r="D36" s="24">
        <v>1395</v>
      </c>
      <c r="E36" s="25" t="s">
        <v>43</v>
      </c>
      <c r="G36" s="24">
        <v>170916597</v>
      </c>
      <c r="H36" s="9">
        <f t="shared" si="0"/>
        <v>11.4085556667721</v>
      </c>
      <c r="I36" s="5"/>
      <c r="J36" s="1">
        <v>216666186</v>
      </c>
      <c r="K36" s="9">
        <f t="shared" si="1"/>
        <v>11.7448938075057</v>
      </c>
      <c r="L36" s="5"/>
      <c r="M36" s="1">
        <v>164787942</v>
      </c>
      <c r="N36" s="9">
        <f t="shared" si="2"/>
        <v>9.26979353812617</v>
      </c>
    </row>
    <row r="37" spans="6:14">
      <c r="F37" s="39"/>
      <c r="G37" s="101"/>
      <c r="H37" s="101"/>
      <c r="J37" s="101"/>
      <c r="K37" s="101"/>
      <c r="M37" s="101"/>
      <c r="N37" s="101"/>
    </row>
    <row r="38" spans="6:14">
      <c r="F38" s="39" t="s">
        <v>67</v>
      </c>
      <c r="G38" s="46">
        <v>1498144042</v>
      </c>
      <c r="H38" s="46"/>
      <c r="J38" s="46">
        <v>1844769221</v>
      </c>
      <c r="K38" s="46"/>
      <c r="M38" s="46">
        <v>1777687295</v>
      </c>
      <c r="N38" s="46"/>
    </row>
    <row r="39" spans="2:4">
      <c r="B39" s="12"/>
      <c r="C39" s="4"/>
      <c r="D39" s="4"/>
    </row>
    <row r="40" spans="2:11">
      <c r="B40" s="12"/>
      <c r="J40" s="12"/>
      <c r="K40" s="12"/>
    </row>
    <row r="41" spans="2:14">
      <c r="B41" s="12"/>
      <c r="J41" s="12"/>
      <c r="K41" s="12"/>
      <c r="M41" s="12"/>
      <c r="N41" s="12"/>
    </row>
    <row r="42" spans="2:14">
      <c r="B42" s="12"/>
      <c r="J42" s="12"/>
      <c r="K42" s="12"/>
      <c r="M42" s="12"/>
      <c r="N42" s="12"/>
    </row>
    <row r="43" spans="2:14">
      <c r="B43" s="12"/>
      <c r="J43" s="12"/>
      <c r="K43" s="12"/>
      <c r="M43" s="12"/>
      <c r="N43" s="12"/>
    </row>
    <row r="44" spans="2:14">
      <c r="B44" s="12"/>
      <c r="J44" s="12"/>
      <c r="K44" s="12"/>
      <c r="M44" s="12"/>
      <c r="N44" s="12"/>
    </row>
    <row r="45" spans="10:11">
      <c r="J45" s="12"/>
      <c r="K45" s="12"/>
    </row>
    <row r="46" spans="10:11">
      <c r="J46" s="12"/>
      <c r="K46" s="12"/>
    </row>
    <row r="47" spans="10:11">
      <c r="J47" s="12"/>
      <c r="K47" s="12"/>
    </row>
    <row r="51" spans="10:10">
      <c r="J51" s="12"/>
    </row>
    <row r="52" spans="10:10">
      <c r="J52" s="12"/>
    </row>
    <row r="53" spans="10:10">
      <c r="J53" s="12"/>
    </row>
    <row r="54" spans="10:10">
      <c r="J54" s="12"/>
    </row>
    <row r="55" spans="10:10">
      <c r="J55" s="12"/>
    </row>
    <row r="56" spans="10:10">
      <c r="J56" s="12"/>
    </row>
    <row r="57" spans="10:10">
      <c r="J57" s="12"/>
    </row>
    <row r="58" spans="10:10">
      <c r="J58" s="12"/>
    </row>
    <row r="59" spans="10:10">
      <c r="J59" s="12"/>
    </row>
    <row r="60" spans="10:10">
      <c r="J60" s="12"/>
    </row>
    <row r="61" spans="10:10">
      <c r="J61" s="12"/>
    </row>
    <row r="62" spans="10:10">
      <c r="J62" s="12"/>
    </row>
  </sheetData>
  <mergeCells count="10">
    <mergeCell ref="B3:E3"/>
    <mergeCell ref="G3:H3"/>
    <mergeCell ref="J3:K3"/>
    <mergeCell ref="M3:N3"/>
    <mergeCell ref="G37:H37"/>
    <mergeCell ref="J37:K37"/>
    <mergeCell ref="M37:N37"/>
    <mergeCell ref="G38:H38"/>
    <mergeCell ref="J38:K38"/>
    <mergeCell ref="M38:N3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2:N44"/>
  <sheetViews>
    <sheetView zoomScale="85" zoomScaleNormal="85" workbookViewId="0">
      <selection activeCell="G29" sqref="A29:G29"/>
    </sheetView>
  </sheetViews>
  <sheetFormatPr defaultColWidth="9" defaultRowHeight="13.5"/>
  <cols>
    <col min="5" max="5" width="26.4333333333333" customWidth="1"/>
    <col min="6" max="6" width="24.1083333333333" customWidth="1"/>
    <col min="7" max="7" width="11.5"/>
    <col min="8" max="8" width="12.625"/>
    <col min="10" max="10" width="11.5"/>
    <col min="11" max="11" width="12.625"/>
    <col min="13" max="13" width="11.5"/>
    <col min="14" max="14" width="12.625"/>
    <col min="15" max="17" width="9.375"/>
  </cols>
  <sheetData>
    <row r="2" spans="2:14">
      <c r="B2" s="95"/>
      <c r="C2" s="95"/>
      <c r="D2" s="95"/>
      <c r="E2" s="96"/>
      <c r="G2" s="34" t="s">
        <v>68</v>
      </c>
      <c r="H2" s="47"/>
      <c r="J2" s="33" t="s">
        <v>69</v>
      </c>
      <c r="K2" s="34"/>
      <c r="M2" s="33" t="s">
        <v>70</v>
      </c>
      <c r="N2" s="34"/>
    </row>
    <row r="3" spans="2:14">
      <c r="B3" s="35" t="s">
        <v>3</v>
      </c>
      <c r="C3" s="60" t="s">
        <v>4</v>
      </c>
      <c r="D3" s="60" t="s">
        <v>5</v>
      </c>
      <c r="E3" s="50" t="s">
        <v>8</v>
      </c>
      <c r="G3" s="1" t="s">
        <v>6</v>
      </c>
      <c r="H3" s="1" t="s">
        <v>7</v>
      </c>
      <c r="J3" s="35" t="s">
        <v>6</v>
      </c>
      <c r="K3" s="35" t="s">
        <v>7</v>
      </c>
      <c r="M3" s="35" t="s">
        <v>6</v>
      </c>
      <c r="N3" s="35" t="s">
        <v>7</v>
      </c>
    </row>
    <row r="4" spans="2:14">
      <c r="B4" s="1">
        <v>6.165</v>
      </c>
      <c r="C4" s="1">
        <v>801</v>
      </c>
      <c r="D4" s="1">
        <v>802</v>
      </c>
      <c r="E4" s="3" t="s">
        <v>9</v>
      </c>
      <c r="G4" s="1">
        <v>16638416</v>
      </c>
      <c r="H4" s="9">
        <f>(100*G4)/1832519255</f>
        <v>0.907953133622053</v>
      </c>
      <c r="J4" s="1">
        <v>16622773</v>
      </c>
      <c r="K4" s="9">
        <f>(100*J4)/1853492659</f>
        <v>0.896835113928552</v>
      </c>
      <c r="M4" s="1">
        <v>13082832</v>
      </c>
      <c r="N4" s="9">
        <f>(100*M4)/1889213942</f>
        <v>0.692501347208457</v>
      </c>
    </row>
    <row r="5" spans="2:14">
      <c r="B5" s="1">
        <v>6.583</v>
      </c>
      <c r="C5" s="1">
        <v>812</v>
      </c>
      <c r="D5" s="1">
        <v>811</v>
      </c>
      <c r="E5" s="3" t="s">
        <v>11</v>
      </c>
      <c r="G5" s="1">
        <v>2791866</v>
      </c>
      <c r="H5" s="9">
        <f t="shared" ref="H5:H37" si="0">(100*G5)/1832519255</f>
        <v>0.15235125046476</v>
      </c>
      <c r="J5" s="1">
        <v>2855268</v>
      </c>
      <c r="K5" s="9">
        <f>(100*J5)/1853492659</f>
        <v>0.15404797996559</v>
      </c>
      <c r="M5" s="1">
        <v>2694989</v>
      </c>
      <c r="N5" s="9">
        <f t="shared" ref="N5:N37" si="1">(100*M5)/1889213942</f>
        <v>0.142651339802573</v>
      </c>
    </row>
    <row r="6" spans="2:14">
      <c r="B6" s="1">
        <v>6.945</v>
      </c>
      <c r="C6" s="1">
        <v>822</v>
      </c>
      <c r="D6" s="1">
        <v>821</v>
      </c>
      <c r="E6" s="3" t="s">
        <v>71</v>
      </c>
      <c r="G6" s="1">
        <v>827288</v>
      </c>
      <c r="H6" s="9">
        <f t="shared" si="0"/>
        <v>0.045144846240647</v>
      </c>
      <c r="J6" s="3">
        <v>1328268</v>
      </c>
      <c r="K6" s="9">
        <f t="shared" ref="K5:K37" si="2">(100*J6)/1853492659</f>
        <v>0.0716629760334001</v>
      </c>
      <c r="M6" s="3">
        <v>1027846</v>
      </c>
      <c r="N6" s="9">
        <f t="shared" si="1"/>
        <v>0.0544060139060735</v>
      </c>
    </row>
    <row r="7" spans="2:14">
      <c r="B7" s="1">
        <v>7.717</v>
      </c>
      <c r="C7" s="1">
        <v>843</v>
      </c>
      <c r="D7" s="1">
        <v>846</v>
      </c>
      <c r="E7" s="3" t="s">
        <v>14</v>
      </c>
      <c r="G7" s="1">
        <v>1201785</v>
      </c>
      <c r="H7" s="9">
        <f t="shared" si="0"/>
        <v>0.06558102987027</v>
      </c>
      <c r="J7" s="1">
        <v>1297632</v>
      </c>
      <c r="K7" s="9">
        <f t="shared" si="2"/>
        <v>0.0700100965439</v>
      </c>
      <c r="M7" s="1">
        <v>1144387</v>
      </c>
      <c r="N7" s="9">
        <f t="shared" si="1"/>
        <v>0.0605747699907669</v>
      </c>
    </row>
    <row r="8" spans="2:14">
      <c r="B8" s="1">
        <v>7.861</v>
      </c>
      <c r="C8" s="1">
        <v>842</v>
      </c>
      <c r="D8" s="1">
        <v>841</v>
      </c>
      <c r="E8" s="3" t="s">
        <v>72</v>
      </c>
      <c r="G8" s="1">
        <v>1603102</v>
      </c>
      <c r="H8" s="9">
        <f t="shared" si="0"/>
        <v>0.0874807724735203</v>
      </c>
      <c r="J8" s="1">
        <v>1602107</v>
      </c>
      <c r="K8" s="9">
        <f t="shared" si="2"/>
        <v>0.0864371915486502</v>
      </c>
      <c r="M8" s="1">
        <v>1094189</v>
      </c>
      <c r="N8" s="9">
        <f t="shared" si="1"/>
        <v>0.0579176860637417</v>
      </c>
    </row>
    <row r="9" spans="2:14">
      <c r="B9" s="1">
        <v>7.987</v>
      </c>
      <c r="C9" s="1">
        <v>851</v>
      </c>
      <c r="D9" s="1">
        <v>858</v>
      </c>
      <c r="E9" s="3" t="s">
        <v>16</v>
      </c>
      <c r="G9" s="1">
        <v>3251452</v>
      </c>
      <c r="H9" s="9">
        <f t="shared" si="0"/>
        <v>0.177430714090914</v>
      </c>
      <c r="J9" s="1">
        <v>3191339</v>
      </c>
      <c r="K9" s="9">
        <f t="shared" si="2"/>
        <v>0.172179748568403</v>
      </c>
      <c r="M9" s="1">
        <v>2402544</v>
      </c>
      <c r="N9" s="9">
        <f t="shared" si="1"/>
        <v>0.127171621307038</v>
      </c>
    </row>
    <row r="10" spans="2:14">
      <c r="B10" s="1">
        <v>8.105</v>
      </c>
      <c r="C10" s="1">
        <v>854</v>
      </c>
      <c r="D10" s="1">
        <v>859</v>
      </c>
      <c r="E10" s="3" t="s">
        <v>73</v>
      </c>
      <c r="G10" s="1">
        <v>444385</v>
      </c>
      <c r="H10" s="9">
        <f t="shared" si="0"/>
        <v>0.0242499498320415</v>
      </c>
      <c r="J10" s="3">
        <v>1028961</v>
      </c>
      <c r="K10" s="9">
        <f t="shared" si="2"/>
        <v>0.0555147059797446</v>
      </c>
      <c r="M10" s="3">
        <v>958492</v>
      </c>
      <c r="N10" s="9">
        <f t="shared" si="1"/>
        <v>0.0507349632930033</v>
      </c>
    </row>
    <row r="11" spans="2:14">
      <c r="B11" s="1">
        <v>8.589</v>
      </c>
      <c r="C11" s="1">
        <v>867</v>
      </c>
      <c r="D11" s="1">
        <v>867</v>
      </c>
      <c r="E11" s="3" t="s">
        <v>17</v>
      </c>
      <c r="G11" s="1">
        <v>20603377</v>
      </c>
      <c r="H11" s="9">
        <f t="shared" si="0"/>
        <v>1.12431980967098</v>
      </c>
      <c r="J11" s="1">
        <v>20801547</v>
      </c>
      <c r="K11" s="9">
        <f t="shared" si="2"/>
        <v>1.12228914956819</v>
      </c>
      <c r="M11" s="1">
        <v>21870343</v>
      </c>
      <c r="N11" s="9">
        <f t="shared" si="1"/>
        <v>1.15764247308313</v>
      </c>
    </row>
    <row r="12" spans="2:14">
      <c r="B12" s="1">
        <v>8.884</v>
      </c>
      <c r="C12" s="1">
        <v>875</v>
      </c>
      <c r="D12" s="1">
        <v>869</v>
      </c>
      <c r="E12" s="3" t="s">
        <v>18</v>
      </c>
      <c r="G12" s="1">
        <v>49562955</v>
      </c>
      <c r="H12" s="9">
        <f t="shared" si="0"/>
        <v>2.70463488254043</v>
      </c>
      <c r="J12" s="1">
        <v>48014369</v>
      </c>
      <c r="K12" s="9">
        <f t="shared" si="2"/>
        <v>2.59048066723419</v>
      </c>
      <c r="M12" s="1">
        <v>39549582</v>
      </c>
      <c r="N12" s="9">
        <f t="shared" si="1"/>
        <v>2.09344114611663</v>
      </c>
    </row>
    <row r="13" spans="2:14">
      <c r="B13" s="1">
        <v>8.995</v>
      </c>
      <c r="C13" s="1">
        <v>878</v>
      </c>
      <c r="D13" s="1">
        <v>877</v>
      </c>
      <c r="E13" s="3" t="s">
        <v>19</v>
      </c>
      <c r="G13" s="1">
        <v>3698415</v>
      </c>
      <c r="H13" s="9">
        <f t="shared" si="0"/>
        <v>0.201821344572993</v>
      </c>
      <c r="J13" s="1">
        <v>3420290</v>
      </c>
      <c r="K13" s="9">
        <f t="shared" si="2"/>
        <v>0.184532157890786</v>
      </c>
      <c r="M13" s="1">
        <v>2980901</v>
      </c>
      <c r="N13" s="9">
        <f t="shared" si="1"/>
        <v>0.157785253100784</v>
      </c>
    </row>
    <row r="14" spans="2:14">
      <c r="B14" s="1">
        <v>12.935</v>
      </c>
      <c r="C14" s="1">
        <v>970</v>
      </c>
      <c r="D14" s="1">
        <v>972</v>
      </c>
      <c r="E14" s="3" t="s">
        <v>20</v>
      </c>
      <c r="G14" s="1">
        <v>1101193</v>
      </c>
      <c r="H14" s="9">
        <f t="shared" si="0"/>
        <v>0.0600917560345089</v>
      </c>
      <c r="J14" s="3">
        <v>1961991</v>
      </c>
      <c r="K14" s="9">
        <f t="shared" si="2"/>
        <v>0.105853723804794</v>
      </c>
      <c r="M14" s="1">
        <v>1907932</v>
      </c>
      <c r="N14" s="9">
        <f t="shared" si="1"/>
        <v>0.100990785510517</v>
      </c>
    </row>
    <row r="15" spans="2:14">
      <c r="B15" s="1">
        <v>13.143</v>
      </c>
      <c r="C15" s="1">
        <v>975</v>
      </c>
      <c r="D15" s="1">
        <v>979</v>
      </c>
      <c r="E15" s="3" t="s">
        <v>74</v>
      </c>
      <c r="G15" s="1">
        <v>1799791</v>
      </c>
      <c r="H15" s="9">
        <f t="shared" si="0"/>
        <v>0.0982140294072926</v>
      </c>
      <c r="J15" s="1">
        <v>2421307</v>
      </c>
      <c r="K15" s="9">
        <f t="shared" si="2"/>
        <v>0.130634830855297</v>
      </c>
      <c r="M15" s="1">
        <v>1839710</v>
      </c>
      <c r="N15" s="9">
        <f t="shared" si="1"/>
        <v>0.0973796539979166</v>
      </c>
    </row>
    <row r="16" spans="2:14">
      <c r="B16" s="1">
        <v>13.768</v>
      </c>
      <c r="C16" s="1">
        <v>989</v>
      </c>
      <c r="D16" s="1">
        <v>981</v>
      </c>
      <c r="E16" s="3" t="s">
        <v>22</v>
      </c>
      <c r="G16" s="1">
        <v>4471204</v>
      </c>
      <c r="H16" s="9">
        <f t="shared" si="0"/>
        <v>0.243992197506268</v>
      </c>
      <c r="J16" s="1">
        <v>3250656</v>
      </c>
      <c r="K16" s="9">
        <f t="shared" si="2"/>
        <v>0.175380031003403</v>
      </c>
      <c r="M16" s="3">
        <v>12092777</v>
      </c>
      <c r="N16" s="9">
        <f t="shared" si="1"/>
        <v>0.640095689067279</v>
      </c>
    </row>
    <row r="17" spans="2:14">
      <c r="B17" s="1">
        <v>14.338</v>
      </c>
      <c r="C17" s="1">
        <v>1001</v>
      </c>
      <c r="D17" s="1">
        <v>1001</v>
      </c>
      <c r="E17" s="3" t="s">
        <v>24</v>
      </c>
      <c r="G17" s="1">
        <v>384940826</v>
      </c>
      <c r="H17" s="9">
        <f t="shared" si="0"/>
        <v>21.0060999331764</v>
      </c>
      <c r="J17" s="1">
        <v>373461826</v>
      </c>
      <c r="K17" s="9">
        <f t="shared" si="2"/>
        <v>20.1490857914426</v>
      </c>
      <c r="M17" s="1">
        <v>316138513</v>
      </c>
      <c r="N17" s="9">
        <f t="shared" si="1"/>
        <v>16.7338651262187</v>
      </c>
    </row>
    <row r="18" spans="2:14">
      <c r="B18" s="1">
        <v>14.618</v>
      </c>
      <c r="C18" s="1">
        <v>1007</v>
      </c>
      <c r="D18" s="1">
        <v>1008</v>
      </c>
      <c r="E18" s="3" t="s">
        <v>25</v>
      </c>
      <c r="G18" s="1">
        <v>3139469</v>
      </c>
      <c r="H18" s="9">
        <f t="shared" si="0"/>
        <v>0.171319836964005</v>
      </c>
      <c r="J18" s="1">
        <v>3024675</v>
      </c>
      <c r="K18" s="9">
        <f t="shared" si="2"/>
        <v>0.163187859704385</v>
      </c>
      <c r="M18" s="1">
        <v>1106735</v>
      </c>
      <c r="N18" s="9">
        <f t="shared" si="1"/>
        <v>0.0585817717832616</v>
      </c>
    </row>
    <row r="19" spans="2:14">
      <c r="B19" s="1">
        <v>14.987</v>
      </c>
      <c r="C19" s="1">
        <v>1015</v>
      </c>
      <c r="D19" s="1">
        <v>1009</v>
      </c>
      <c r="E19" s="3" t="s">
        <v>26</v>
      </c>
      <c r="G19" s="1">
        <v>1096460</v>
      </c>
      <c r="H19" s="9">
        <f t="shared" si="0"/>
        <v>0.0598334777115343</v>
      </c>
      <c r="J19" s="3">
        <v>2465389</v>
      </c>
      <c r="K19" s="9">
        <f t="shared" si="2"/>
        <v>0.13301315157785</v>
      </c>
      <c r="M19" s="3">
        <v>1358919</v>
      </c>
      <c r="N19" s="9">
        <f t="shared" si="1"/>
        <v>0.0719303923070456</v>
      </c>
    </row>
    <row r="20" spans="2:14">
      <c r="B20" s="1">
        <v>17.705</v>
      </c>
      <c r="C20" s="1">
        <v>1072</v>
      </c>
      <c r="D20" s="1">
        <v>1068</v>
      </c>
      <c r="E20" s="3" t="s">
        <v>28</v>
      </c>
      <c r="G20" s="1">
        <v>4151905</v>
      </c>
      <c r="H20" s="9">
        <f t="shared" si="0"/>
        <v>0.226568151394404</v>
      </c>
      <c r="J20" s="1">
        <v>5178040</v>
      </c>
      <c r="K20" s="9">
        <f t="shared" si="2"/>
        <v>0.279366631146717</v>
      </c>
      <c r="M20" s="1">
        <v>5480099</v>
      </c>
      <c r="N20" s="9">
        <f t="shared" si="1"/>
        <v>0.290072970465089</v>
      </c>
    </row>
    <row r="21" spans="2:14">
      <c r="B21" s="1">
        <v>19.015</v>
      </c>
      <c r="C21" s="1">
        <v>1100</v>
      </c>
      <c r="D21" s="1">
        <v>1095</v>
      </c>
      <c r="E21" s="3" t="s">
        <v>31</v>
      </c>
      <c r="G21" s="1">
        <v>9245257</v>
      </c>
      <c r="H21" s="9">
        <f t="shared" si="0"/>
        <v>0.504510769792703</v>
      </c>
      <c r="J21" s="1">
        <v>10452309</v>
      </c>
      <c r="K21" s="9">
        <f t="shared" si="2"/>
        <v>0.563925028202661</v>
      </c>
      <c r="M21" s="1">
        <v>12294740</v>
      </c>
      <c r="N21" s="9">
        <f t="shared" si="1"/>
        <v>0.650786008226484</v>
      </c>
    </row>
    <row r="22" spans="2:14">
      <c r="B22" s="1">
        <v>19.117</v>
      </c>
      <c r="C22" s="1">
        <v>1101</v>
      </c>
      <c r="D22" s="1">
        <v>1104</v>
      </c>
      <c r="E22" s="3" t="s">
        <v>32</v>
      </c>
      <c r="G22" s="1">
        <v>532906</v>
      </c>
      <c r="H22" s="9">
        <f t="shared" si="0"/>
        <v>0.0290805129902987</v>
      </c>
      <c r="J22" s="1">
        <v>1107207</v>
      </c>
      <c r="K22" s="9">
        <f t="shared" si="2"/>
        <v>0.059736249540765</v>
      </c>
      <c r="M22" s="1">
        <v>1073269</v>
      </c>
      <c r="N22" s="9">
        <f t="shared" si="1"/>
        <v>0.0568103472105331</v>
      </c>
    </row>
    <row r="23" spans="2:14">
      <c r="B23" s="1">
        <v>19.207</v>
      </c>
      <c r="C23" s="1">
        <v>1102</v>
      </c>
      <c r="D23" s="1">
        <v>1104</v>
      </c>
      <c r="E23" s="3" t="s">
        <v>32</v>
      </c>
      <c r="G23" s="1">
        <v>1286609</v>
      </c>
      <c r="H23" s="9">
        <f t="shared" si="0"/>
        <v>0.0702098489000597</v>
      </c>
      <c r="J23" s="1">
        <v>1698799</v>
      </c>
      <c r="K23" s="9">
        <f t="shared" si="2"/>
        <v>0.09165393732482</v>
      </c>
      <c r="M23" s="1">
        <v>2250117</v>
      </c>
      <c r="N23" s="9">
        <f t="shared" si="1"/>
        <v>0.119103345046138</v>
      </c>
    </row>
    <row r="24" spans="2:14">
      <c r="B24" s="1">
        <v>19.517</v>
      </c>
      <c r="C24" s="1">
        <v>1105</v>
      </c>
      <c r="D24" s="1">
        <v>1107</v>
      </c>
      <c r="E24" s="3" t="s">
        <v>33</v>
      </c>
      <c r="G24" s="1">
        <v>44382861</v>
      </c>
      <c r="H24" s="9">
        <f t="shared" si="0"/>
        <v>2.42195878045494</v>
      </c>
      <c r="J24" s="1">
        <v>51176998</v>
      </c>
      <c r="K24" s="9">
        <f t="shared" si="2"/>
        <v>2.7611114482434</v>
      </c>
      <c r="M24" s="1">
        <v>64276263</v>
      </c>
      <c r="N24" s="9">
        <f t="shared" si="1"/>
        <v>3.40227549516994</v>
      </c>
    </row>
    <row r="25" spans="2:14">
      <c r="B25" s="1">
        <v>21.566</v>
      </c>
      <c r="C25" s="1">
        <v>1128</v>
      </c>
      <c r="D25" s="32">
        <v>1154</v>
      </c>
      <c r="E25" s="3" t="s">
        <v>34</v>
      </c>
      <c r="G25" s="1">
        <v>903436</v>
      </c>
      <c r="H25" s="9">
        <f t="shared" si="0"/>
        <v>0.0493002186762834</v>
      </c>
      <c r="J25" s="3">
        <v>2317505</v>
      </c>
      <c r="K25" s="9">
        <f t="shared" si="2"/>
        <v>0.125034484962587</v>
      </c>
      <c r="M25" s="1">
        <v>1492293</v>
      </c>
      <c r="N25" s="9">
        <f t="shared" si="1"/>
        <v>0.0789901538848584</v>
      </c>
    </row>
    <row r="26" spans="2:14">
      <c r="B26" s="1">
        <v>22.865</v>
      </c>
      <c r="C26" s="1">
        <v>1142</v>
      </c>
      <c r="D26" s="1"/>
      <c r="E26" s="3" t="s">
        <v>36</v>
      </c>
      <c r="G26" s="1">
        <v>44271567</v>
      </c>
      <c r="H26" s="9">
        <f t="shared" si="0"/>
        <v>2.41588550184156</v>
      </c>
      <c r="J26" s="1">
        <v>51863375</v>
      </c>
      <c r="K26" s="9">
        <f t="shared" si="2"/>
        <v>2.79814299496505</v>
      </c>
      <c r="M26" s="3">
        <v>79916109</v>
      </c>
      <c r="N26" s="9">
        <f t="shared" si="1"/>
        <v>4.23012488016034</v>
      </c>
    </row>
    <row r="27" spans="2:14">
      <c r="B27" s="1">
        <v>22.983</v>
      </c>
      <c r="C27" s="1">
        <v>1143</v>
      </c>
      <c r="D27" s="1"/>
      <c r="E27" s="3" t="s">
        <v>75</v>
      </c>
      <c r="G27" s="1">
        <v>5133057</v>
      </c>
      <c r="H27" s="9">
        <f t="shared" si="0"/>
        <v>0.280109307773686</v>
      </c>
      <c r="J27" s="1">
        <v>15896411</v>
      </c>
      <c r="K27" s="9">
        <f t="shared" si="2"/>
        <v>0.857646288633075</v>
      </c>
      <c r="M27" s="1">
        <v>12202228</v>
      </c>
      <c r="N27" s="9">
        <f t="shared" si="1"/>
        <v>0.645889156793021</v>
      </c>
    </row>
    <row r="28" spans="2:14">
      <c r="B28" s="1">
        <v>23.219</v>
      </c>
      <c r="C28" s="1">
        <v>1146</v>
      </c>
      <c r="D28" s="1">
        <v>1150</v>
      </c>
      <c r="E28" s="3" t="s">
        <v>37</v>
      </c>
      <c r="G28" s="1">
        <v>5206067</v>
      </c>
      <c r="H28" s="9">
        <f t="shared" si="0"/>
        <v>0.284093440535226</v>
      </c>
      <c r="J28" s="1">
        <v>6611800</v>
      </c>
      <c r="K28" s="9">
        <f t="shared" si="2"/>
        <v>0.356721132284776</v>
      </c>
      <c r="M28" s="1">
        <v>40649374</v>
      </c>
      <c r="N28" s="9">
        <f t="shared" si="1"/>
        <v>2.15165541055487</v>
      </c>
    </row>
    <row r="29" spans="2:14">
      <c r="B29" s="1">
        <v>23.742</v>
      </c>
      <c r="C29" s="1">
        <v>1201</v>
      </c>
      <c r="D29" s="1">
        <v>1195</v>
      </c>
      <c r="E29" s="3" t="s">
        <v>38</v>
      </c>
      <c r="G29" s="1">
        <v>979003293</v>
      </c>
      <c r="H29" s="9">
        <f t="shared" si="0"/>
        <v>53.4239021133778</v>
      </c>
      <c r="J29" s="1">
        <v>943889688</v>
      </c>
      <c r="K29" s="9">
        <f t="shared" si="2"/>
        <v>50.9249218450776</v>
      </c>
      <c r="M29" s="1">
        <v>954391226</v>
      </c>
      <c r="N29" s="9">
        <f t="shared" si="1"/>
        <v>50.5179008466157</v>
      </c>
    </row>
    <row r="30" spans="2:14">
      <c r="B30" s="1">
        <v>23.987</v>
      </c>
      <c r="C30" s="1">
        <v>1202</v>
      </c>
      <c r="D30" s="1">
        <v>1196</v>
      </c>
      <c r="E30" s="3" t="s">
        <v>38</v>
      </c>
      <c r="G30" s="1">
        <v>1869497</v>
      </c>
      <c r="H30" s="9">
        <f t="shared" si="0"/>
        <v>0.102017863926892</v>
      </c>
      <c r="J30" s="1">
        <v>1300056</v>
      </c>
      <c r="K30" s="9">
        <f t="shared" si="2"/>
        <v>0.0701408766680203</v>
      </c>
      <c r="M30" s="1">
        <v>3460651</v>
      </c>
      <c r="N30" s="9">
        <f t="shared" si="1"/>
        <v>0.183179412509332</v>
      </c>
    </row>
    <row r="31" spans="2:14">
      <c r="B31" s="1">
        <v>25.999</v>
      </c>
      <c r="C31" s="1">
        <v>1226</v>
      </c>
      <c r="D31" s="1">
        <v>1224</v>
      </c>
      <c r="E31" s="3" t="s">
        <v>63</v>
      </c>
      <c r="G31" s="1">
        <v>603739</v>
      </c>
      <c r="H31" s="9">
        <f t="shared" si="0"/>
        <v>0.0329458475458147</v>
      </c>
      <c r="J31" s="1">
        <v>1838939</v>
      </c>
      <c r="K31" s="9">
        <f t="shared" si="2"/>
        <v>0.0992147981310133</v>
      </c>
      <c r="M31" s="1">
        <v>4009937</v>
      </c>
      <c r="N31" s="9">
        <f t="shared" si="1"/>
        <v>0.212254256167246</v>
      </c>
    </row>
    <row r="32" spans="2:14">
      <c r="B32" s="1">
        <v>27.233</v>
      </c>
      <c r="C32" s="1">
        <v>1240</v>
      </c>
      <c r="D32" s="1">
        <v>1237</v>
      </c>
      <c r="E32" s="3" t="s">
        <v>41</v>
      </c>
      <c r="G32" s="1">
        <v>894976</v>
      </c>
      <c r="H32" s="9">
        <f t="shared" si="0"/>
        <v>0.0488385591342668</v>
      </c>
      <c r="J32" s="1">
        <v>2005929</v>
      </c>
      <c r="K32" s="9">
        <f t="shared" si="2"/>
        <v>0.108224275411063</v>
      </c>
      <c r="M32" s="1">
        <v>2402000</v>
      </c>
      <c r="N32" s="9">
        <f t="shared" si="1"/>
        <v>0.127142826262289</v>
      </c>
    </row>
    <row r="33" spans="2:14">
      <c r="B33" s="1">
        <v>27.722</v>
      </c>
      <c r="C33" s="1">
        <v>1246</v>
      </c>
      <c r="D33" s="1">
        <v>1252</v>
      </c>
      <c r="E33" s="3" t="s">
        <v>42</v>
      </c>
      <c r="G33" s="1">
        <v>987624</v>
      </c>
      <c r="H33" s="9">
        <f t="shared" si="0"/>
        <v>0.0538943313858931</v>
      </c>
      <c r="J33" s="1">
        <v>1237726</v>
      </c>
      <c r="K33" s="9">
        <f t="shared" si="2"/>
        <v>0.0667780362652086</v>
      </c>
      <c r="M33" s="1">
        <v>1436549</v>
      </c>
      <c r="N33" s="9">
        <f t="shared" si="1"/>
        <v>0.0760395087111844</v>
      </c>
    </row>
    <row r="34" spans="2:14">
      <c r="B34" s="1">
        <v>31.808</v>
      </c>
      <c r="C34" s="1">
        <v>1384</v>
      </c>
      <c r="D34" s="1">
        <v>1384</v>
      </c>
      <c r="E34" s="3" t="s">
        <v>76</v>
      </c>
      <c r="G34" s="1">
        <v>497795</v>
      </c>
      <c r="H34" s="9">
        <f t="shared" si="0"/>
        <v>0.027164516751558</v>
      </c>
      <c r="J34" s="3">
        <v>1350271</v>
      </c>
      <c r="K34" s="9">
        <f t="shared" si="2"/>
        <v>0.0728500862112128</v>
      </c>
      <c r="M34" s="3">
        <v>1552270</v>
      </c>
      <c r="N34" s="9">
        <f t="shared" si="1"/>
        <v>0.0821648605004843</v>
      </c>
    </row>
    <row r="35" spans="2:14">
      <c r="B35" s="1">
        <v>32.038</v>
      </c>
      <c r="C35" s="1">
        <v>1389</v>
      </c>
      <c r="D35" s="1">
        <v>1382</v>
      </c>
      <c r="E35" s="3" t="s">
        <v>77</v>
      </c>
      <c r="G35" s="1">
        <v>1140228</v>
      </c>
      <c r="H35" s="9">
        <f t="shared" si="0"/>
        <v>0.0622218837203978</v>
      </c>
      <c r="J35" s="1">
        <v>1438942</v>
      </c>
      <c r="K35" s="9">
        <f t="shared" si="2"/>
        <v>0.0776340814199038</v>
      </c>
      <c r="M35" s="1">
        <v>1905799</v>
      </c>
      <c r="N35" s="9">
        <f t="shared" si="1"/>
        <v>0.100877881410426</v>
      </c>
    </row>
    <row r="36" spans="2:14">
      <c r="B36" s="1">
        <v>32.414</v>
      </c>
      <c r="C36" s="1">
        <v>1398</v>
      </c>
      <c r="D36" s="1">
        <v>1395</v>
      </c>
      <c r="E36" s="3" t="s">
        <v>43</v>
      </c>
      <c r="G36" s="1">
        <v>232116587</v>
      </c>
      <c r="H36" s="9">
        <f t="shared" si="0"/>
        <v>12.666529225637</v>
      </c>
      <c r="J36" s="1">
        <v>259989434</v>
      </c>
      <c r="K36" s="9">
        <f t="shared" si="2"/>
        <v>14.0270010100968</v>
      </c>
      <c r="M36" s="1">
        <v>265979011</v>
      </c>
      <c r="N36" s="9">
        <f t="shared" si="1"/>
        <v>14.0788189779302</v>
      </c>
    </row>
    <row r="37" spans="2:14">
      <c r="B37" s="1">
        <v>40.334</v>
      </c>
      <c r="C37" s="1">
        <v>1582</v>
      </c>
      <c r="D37" s="1"/>
      <c r="E37" s="3" t="s">
        <v>78</v>
      </c>
      <c r="G37" s="6">
        <v>3119867</v>
      </c>
      <c r="H37" s="9">
        <f t="shared" si="0"/>
        <v>0.170250161982609</v>
      </c>
      <c r="J37" s="6">
        <v>7390832</v>
      </c>
      <c r="K37" s="9">
        <f t="shared" si="2"/>
        <v>0.398751619765655</v>
      </c>
      <c r="M37" s="6">
        <v>13191316</v>
      </c>
      <c r="N37" s="9">
        <f t="shared" si="1"/>
        <v>0.698243629624876</v>
      </c>
    </row>
    <row r="38" spans="6:14">
      <c r="F38" s="97" t="s">
        <v>48</v>
      </c>
      <c r="G38" s="49">
        <v>1888097180</v>
      </c>
      <c r="H38" s="49"/>
      <c r="I38" s="98"/>
      <c r="J38" s="85">
        <v>1940769722</v>
      </c>
      <c r="K38" s="85"/>
      <c r="L38" s="98"/>
      <c r="M38" s="85">
        <v>1998461560</v>
      </c>
      <c r="N38" s="85"/>
    </row>
    <row r="39" spans="6:14">
      <c r="F39" s="97" t="s">
        <v>49</v>
      </c>
      <c r="G39" s="49">
        <v>1832519255</v>
      </c>
      <c r="H39" s="49"/>
      <c r="I39" s="98"/>
      <c r="J39" s="7">
        <v>1853492659</v>
      </c>
      <c r="K39" s="99"/>
      <c r="L39" s="98"/>
      <c r="M39" s="85">
        <v>1889213942</v>
      </c>
      <c r="N39" s="85"/>
    </row>
    <row r="40" spans="10:11">
      <c r="J40" s="12"/>
      <c r="K40" s="12"/>
    </row>
    <row r="41" spans="10:11">
      <c r="J41" s="12"/>
      <c r="K41" s="12"/>
    </row>
    <row r="42" spans="10:11">
      <c r="J42" s="12"/>
      <c r="K42" s="12"/>
    </row>
    <row r="43" spans="10:11">
      <c r="J43" s="12"/>
      <c r="K43" s="12"/>
    </row>
    <row r="44" spans="13:14">
      <c r="M44" s="12"/>
      <c r="N44" s="12"/>
    </row>
  </sheetData>
  <mergeCells count="9">
    <mergeCell ref="G2:H2"/>
    <mergeCell ref="J2:K2"/>
    <mergeCell ref="M2:N2"/>
    <mergeCell ref="G38:H38"/>
    <mergeCell ref="J38:K38"/>
    <mergeCell ref="M38:N38"/>
    <mergeCell ref="G39:H39"/>
    <mergeCell ref="J39:K39"/>
    <mergeCell ref="M39:N3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2:I34"/>
  <sheetViews>
    <sheetView zoomScale="85" zoomScaleNormal="85" workbookViewId="0">
      <selection activeCell="K30" sqref="K30"/>
    </sheetView>
  </sheetViews>
  <sheetFormatPr defaultColWidth="9" defaultRowHeight="13.5"/>
  <cols>
    <col min="3" max="3" width="20.5" customWidth="1"/>
    <col min="4" max="4" width="20.625" customWidth="1"/>
    <col min="5" max="5" width="16" customWidth="1"/>
    <col min="6" max="6" width="12.625"/>
    <col min="8" max="8" width="11.5" style="5"/>
    <col min="9" max="9" width="12.625"/>
  </cols>
  <sheetData>
    <row r="2" spans="5:9">
      <c r="E2" s="53" t="s">
        <v>79</v>
      </c>
      <c r="F2" s="53"/>
      <c r="H2" s="86" t="s">
        <v>80</v>
      </c>
      <c r="I2" s="91"/>
    </row>
    <row r="3" spans="2:9">
      <c r="B3" s="1" t="s">
        <v>3</v>
      </c>
      <c r="C3" s="3" t="s">
        <v>8</v>
      </c>
      <c r="E3" s="65" t="s">
        <v>6</v>
      </c>
      <c r="F3" s="65" t="s">
        <v>7</v>
      </c>
      <c r="H3" s="87" t="s">
        <v>6</v>
      </c>
      <c r="I3" s="92" t="s">
        <v>7</v>
      </c>
    </row>
    <row r="4" spans="2:9">
      <c r="B4" s="1">
        <v>4.083</v>
      </c>
      <c r="C4" s="3" t="s">
        <v>81</v>
      </c>
      <c r="E4" s="65">
        <v>1943913</v>
      </c>
      <c r="F4" s="9">
        <f>(E4*100)/1800517924</f>
        <v>0.107964101555925</v>
      </c>
      <c r="H4" s="87">
        <v>1779708</v>
      </c>
      <c r="I4" s="93">
        <f>(H4*100)/2023199968</f>
        <v>0.0879650073224991</v>
      </c>
    </row>
    <row r="5" spans="2:9">
      <c r="B5" s="1">
        <v>4.18</v>
      </c>
      <c r="C5" s="3" t="s">
        <v>9</v>
      </c>
      <c r="E5" s="65">
        <v>1277526</v>
      </c>
      <c r="F5" s="9">
        <f t="shared" ref="F5:F28" si="0">(E5*100)/1800517924</f>
        <v>0.0709532508936023</v>
      </c>
      <c r="H5" s="86">
        <v>1000000</v>
      </c>
      <c r="I5" s="93">
        <f t="shared" ref="I5:I28" si="1">(H5*100)/2023199968</f>
        <v>0.0494266516318964</v>
      </c>
    </row>
    <row r="6" spans="2:9">
      <c r="B6" s="1">
        <v>4.234</v>
      </c>
      <c r="C6" s="3" t="s">
        <v>16</v>
      </c>
      <c r="E6" s="65">
        <v>3445748</v>
      </c>
      <c r="F6" s="9">
        <f t="shared" si="0"/>
        <v>0.191375378943464</v>
      </c>
      <c r="H6" s="87">
        <v>2761401</v>
      </c>
      <c r="I6" s="93">
        <f t="shared" si="1"/>
        <v>0.13648680524297</v>
      </c>
    </row>
    <row r="7" spans="2:9">
      <c r="B7" s="1">
        <v>4.519</v>
      </c>
      <c r="C7" s="3" t="s">
        <v>17</v>
      </c>
      <c r="E7" s="65">
        <v>23267496</v>
      </c>
      <c r="F7" s="9">
        <f t="shared" si="0"/>
        <v>1.29226683555081</v>
      </c>
      <c r="H7" s="87">
        <v>23348020</v>
      </c>
      <c r="I7" s="93">
        <f t="shared" si="1"/>
        <v>1.15401445083455</v>
      </c>
    </row>
    <row r="8" spans="2:9">
      <c r="B8" s="1">
        <v>4.695</v>
      </c>
      <c r="C8" s="3" t="s">
        <v>18</v>
      </c>
      <c r="E8" s="65">
        <v>14109615</v>
      </c>
      <c r="F8" s="9">
        <f t="shared" si="0"/>
        <v>0.7836420183285</v>
      </c>
      <c r="H8" s="87">
        <v>13300081</v>
      </c>
      <c r="I8" s="93">
        <f t="shared" si="1"/>
        <v>0.657378470263005</v>
      </c>
    </row>
    <row r="9" spans="2:9">
      <c r="B9" s="1">
        <v>7.112</v>
      </c>
      <c r="C9" s="3" t="s">
        <v>82</v>
      </c>
      <c r="E9" s="65">
        <v>2280765</v>
      </c>
      <c r="F9" s="9">
        <f t="shared" si="0"/>
        <v>0.126672718421658</v>
      </c>
      <c r="H9" s="87">
        <v>1261399</v>
      </c>
      <c r="I9" s="93">
        <f t="shared" si="1"/>
        <v>0.0623467289418225</v>
      </c>
    </row>
    <row r="10" spans="2:9">
      <c r="B10" s="1">
        <v>7.231</v>
      </c>
      <c r="C10" s="3"/>
      <c r="E10" s="65">
        <v>11918499</v>
      </c>
      <c r="F10" s="9">
        <f t="shared" si="0"/>
        <v>0.661948367252133</v>
      </c>
      <c r="H10" s="87">
        <v>11105767</v>
      </c>
      <c r="I10" s="93">
        <f t="shared" si="1"/>
        <v>0.548920876614011</v>
      </c>
    </row>
    <row r="11" spans="2:9">
      <c r="B11" s="1">
        <v>8.074</v>
      </c>
      <c r="C11" s="3" t="s">
        <v>24</v>
      </c>
      <c r="E11" s="65">
        <v>435137592</v>
      </c>
      <c r="F11" s="9">
        <f t="shared" si="0"/>
        <v>24.1673568588146</v>
      </c>
      <c r="H11" s="87">
        <v>498886838</v>
      </c>
      <c r="I11" s="93">
        <f t="shared" si="1"/>
        <v>24.6583059455643</v>
      </c>
    </row>
    <row r="12" spans="2:9">
      <c r="B12" s="1">
        <v>10.612</v>
      </c>
      <c r="C12" s="3" t="s">
        <v>26</v>
      </c>
      <c r="E12" s="65">
        <v>4110557</v>
      </c>
      <c r="F12" s="9">
        <f t="shared" si="0"/>
        <v>0.228298588156682</v>
      </c>
      <c r="H12" s="87">
        <v>4634423</v>
      </c>
      <c r="I12" s="93">
        <f t="shared" si="1"/>
        <v>0.229064011135848</v>
      </c>
    </row>
    <row r="13" spans="2:9">
      <c r="B13" s="1">
        <v>11.436</v>
      </c>
      <c r="C13" s="3" t="s">
        <v>30</v>
      </c>
      <c r="E13" s="65">
        <v>2446279</v>
      </c>
      <c r="F13" s="9">
        <f t="shared" si="0"/>
        <v>0.135865295612575</v>
      </c>
      <c r="H13" s="87">
        <v>2630454</v>
      </c>
      <c r="I13" s="93">
        <f t="shared" si="1"/>
        <v>0.130014533491728</v>
      </c>
    </row>
    <row r="14" spans="2:9">
      <c r="B14" s="1">
        <v>11.752</v>
      </c>
      <c r="C14" s="3" t="s">
        <v>31</v>
      </c>
      <c r="E14" s="65">
        <v>5992269</v>
      </c>
      <c r="F14" s="9">
        <f t="shared" si="0"/>
        <v>0.332808072617665</v>
      </c>
      <c r="H14" s="87">
        <v>6876259</v>
      </c>
      <c r="I14" s="93">
        <f t="shared" si="1"/>
        <v>0.339870458123692</v>
      </c>
    </row>
    <row r="15" spans="2:9">
      <c r="B15" s="1">
        <v>11.916</v>
      </c>
      <c r="C15" s="3" t="s">
        <v>32</v>
      </c>
      <c r="E15" s="65">
        <v>6088321</v>
      </c>
      <c r="F15" s="9">
        <f t="shared" si="0"/>
        <v>0.33814275986069</v>
      </c>
      <c r="H15" s="87">
        <v>8474918</v>
      </c>
      <c r="I15" s="93">
        <f t="shared" si="1"/>
        <v>0.418886819594888</v>
      </c>
    </row>
    <row r="16" spans="2:9">
      <c r="B16" s="1">
        <v>12.222</v>
      </c>
      <c r="C16" s="3" t="s">
        <v>83</v>
      </c>
      <c r="E16" s="65">
        <v>35806553</v>
      </c>
      <c r="F16" s="9">
        <f t="shared" si="0"/>
        <v>1.98868073028969</v>
      </c>
      <c r="H16" s="87">
        <v>32831950</v>
      </c>
      <c r="I16" s="93">
        <f t="shared" si="1"/>
        <v>1.62277335504584</v>
      </c>
    </row>
    <row r="17" spans="2:9">
      <c r="B17" s="1">
        <v>13.979</v>
      </c>
      <c r="C17" s="3" t="s">
        <v>34</v>
      </c>
      <c r="E17" s="65">
        <v>2381425</v>
      </c>
      <c r="F17" s="9">
        <f t="shared" si="0"/>
        <v>0.132263332025569</v>
      </c>
      <c r="H17" s="87">
        <v>2005595</v>
      </c>
      <c r="I17" s="93">
        <f t="shared" si="1"/>
        <v>0.0991298453796733</v>
      </c>
    </row>
    <row r="18" spans="2:9">
      <c r="B18" s="1">
        <v>15.062</v>
      </c>
      <c r="C18" s="3" t="s">
        <v>36</v>
      </c>
      <c r="E18" s="65">
        <v>36418865</v>
      </c>
      <c r="F18" s="9">
        <f t="shared" si="0"/>
        <v>2.02268827844226</v>
      </c>
      <c r="H18" s="87">
        <v>29237122</v>
      </c>
      <c r="I18" s="93">
        <f t="shared" si="1"/>
        <v>1.44509304381325</v>
      </c>
    </row>
    <row r="19" spans="2:9">
      <c r="B19" s="1">
        <v>15.489</v>
      </c>
      <c r="C19" s="3" t="s">
        <v>37</v>
      </c>
      <c r="E19" s="65">
        <v>7139050</v>
      </c>
      <c r="F19" s="9">
        <f t="shared" si="0"/>
        <v>0.396499801798141</v>
      </c>
      <c r="H19" s="87">
        <v>6568147</v>
      </c>
      <c r="I19" s="93">
        <f t="shared" si="1"/>
        <v>0.324641513636086</v>
      </c>
    </row>
    <row r="20" spans="2:9">
      <c r="B20" s="1">
        <v>15.9</v>
      </c>
      <c r="C20" s="3" t="s">
        <v>38</v>
      </c>
      <c r="E20" s="65">
        <v>1031710421</v>
      </c>
      <c r="F20" s="9">
        <f t="shared" si="0"/>
        <v>57.3007581456323</v>
      </c>
      <c r="H20" s="87">
        <v>1155932573</v>
      </c>
      <c r="I20" s="93">
        <f t="shared" si="1"/>
        <v>57.1338765956327</v>
      </c>
    </row>
    <row r="21" spans="2:9">
      <c r="B21" s="1">
        <v>18.021</v>
      </c>
      <c r="C21" s="3" t="s">
        <v>84</v>
      </c>
      <c r="E21" s="65">
        <v>1139922</v>
      </c>
      <c r="F21" s="9">
        <f t="shared" si="0"/>
        <v>0.0633107832366128</v>
      </c>
      <c r="H21" s="87">
        <v>1738435</v>
      </c>
      <c r="I21" s="93">
        <f t="shared" si="1"/>
        <v>0.0859250211296959</v>
      </c>
    </row>
    <row r="22" spans="2:9">
      <c r="B22" s="1">
        <v>18.295</v>
      </c>
      <c r="C22" s="3" t="s">
        <v>85</v>
      </c>
      <c r="E22" s="65">
        <v>2471408</v>
      </c>
      <c r="F22" s="9">
        <f t="shared" si="0"/>
        <v>0.137260949588858</v>
      </c>
      <c r="H22" s="87">
        <v>2845998</v>
      </c>
      <c r="I22" s="93">
        <f t="shared" si="1"/>
        <v>0.140668151691074</v>
      </c>
    </row>
    <row r="23" spans="2:9">
      <c r="B23" s="1">
        <v>19.264</v>
      </c>
      <c r="C23" s="3" t="s">
        <v>41</v>
      </c>
      <c r="E23" s="65">
        <v>3369827</v>
      </c>
      <c r="F23" s="9">
        <f t="shared" si="0"/>
        <v>0.187158758881647</v>
      </c>
      <c r="H23" s="87">
        <v>3808831</v>
      </c>
      <c r="I23" s="93">
        <f t="shared" si="1"/>
        <v>0.188257762961768</v>
      </c>
    </row>
    <row r="24" spans="2:9">
      <c r="B24" s="1">
        <v>19.661</v>
      </c>
      <c r="C24" s="3" t="s">
        <v>42</v>
      </c>
      <c r="E24" s="65">
        <v>1680902</v>
      </c>
      <c r="F24" s="9">
        <f t="shared" si="0"/>
        <v>0.0933565824363324</v>
      </c>
      <c r="H24" s="87">
        <v>1778896</v>
      </c>
      <c r="I24" s="93">
        <f t="shared" si="1"/>
        <v>0.087924872881374</v>
      </c>
    </row>
    <row r="25" spans="2:9">
      <c r="B25" s="1">
        <v>22.737</v>
      </c>
      <c r="C25" s="3"/>
      <c r="E25" s="65">
        <v>1053708</v>
      </c>
      <c r="F25" s="9">
        <f t="shared" si="0"/>
        <v>0.0585224943309145</v>
      </c>
      <c r="H25" s="87">
        <v>1086874</v>
      </c>
      <c r="I25" s="93">
        <f t="shared" si="1"/>
        <v>0.0537205425657658</v>
      </c>
    </row>
    <row r="26" spans="2:9">
      <c r="B26" s="1">
        <v>23.855</v>
      </c>
      <c r="C26" s="3" t="s">
        <v>86</v>
      </c>
      <c r="E26" s="65">
        <v>5947660</v>
      </c>
      <c r="F26" s="9">
        <f t="shared" si="0"/>
        <v>0.330330507723399</v>
      </c>
      <c r="H26" s="87">
        <v>7861446</v>
      </c>
      <c r="I26" s="93">
        <f t="shared" si="1"/>
        <v>0.388564952764966</v>
      </c>
    </row>
    <row r="27" spans="2:9">
      <c r="B27" s="1">
        <v>24.218</v>
      </c>
      <c r="C27" s="3" t="s">
        <v>43</v>
      </c>
      <c r="E27" s="65">
        <v>157884624</v>
      </c>
      <c r="F27" s="9">
        <f t="shared" si="0"/>
        <v>8.76884489154355</v>
      </c>
      <c r="H27" s="87">
        <v>200035181</v>
      </c>
      <c r="I27" s="93">
        <f t="shared" si="1"/>
        <v>9.88706920541035</v>
      </c>
    </row>
    <row r="28" spans="2:9">
      <c r="B28" s="1">
        <v>26.265</v>
      </c>
      <c r="C28" s="3" t="s">
        <v>44</v>
      </c>
      <c r="E28" s="88">
        <v>1494979</v>
      </c>
      <c r="F28" s="10">
        <f t="shared" si="0"/>
        <v>0.0830304980624008</v>
      </c>
      <c r="H28" s="89">
        <v>1409652</v>
      </c>
      <c r="I28" s="94">
        <f t="shared" si="1"/>
        <v>0.0696743783262061</v>
      </c>
    </row>
    <row r="29" spans="4:9">
      <c r="D29" s="67" t="s">
        <v>48</v>
      </c>
      <c r="E29" s="8">
        <v>1869107434</v>
      </c>
      <c r="F29" s="8"/>
      <c r="G29" s="12"/>
      <c r="H29" s="17">
        <v>2105508286</v>
      </c>
      <c r="I29" s="17"/>
    </row>
    <row r="30" spans="2:9">
      <c r="B30" s="4"/>
      <c r="D30" s="69" t="s">
        <v>49</v>
      </c>
      <c r="E30" s="8">
        <v>1800517924</v>
      </c>
      <c r="F30" s="90"/>
      <c r="G30" s="12"/>
      <c r="H30" s="17">
        <v>2023199968</v>
      </c>
      <c r="I30" s="17"/>
    </row>
    <row r="31" spans="2:7">
      <c r="B31" s="4"/>
      <c r="E31" s="12"/>
      <c r="F31" s="12"/>
      <c r="G31" s="12"/>
    </row>
    <row r="32" spans="2:7">
      <c r="B32" s="4"/>
      <c r="E32" s="12"/>
      <c r="F32" s="12"/>
      <c r="G32" s="12"/>
    </row>
    <row r="33" spans="2:7">
      <c r="B33" s="4"/>
      <c r="E33" s="12"/>
      <c r="F33" s="12"/>
      <c r="G33" s="12"/>
    </row>
    <row r="34" spans="2:2">
      <c r="B34" s="4"/>
    </row>
  </sheetData>
  <mergeCells count="6">
    <mergeCell ref="E2:F2"/>
    <mergeCell ref="H2:I2"/>
    <mergeCell ref="E29:F29"/>
    <mergeCell ref="H29:I29"/>
    <mergeCell ref="E30:F30"/>
    <mergeCell ref="H30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C2:O60"/>
  <sheetViews>
    <sheetView zoomScale="70" zoomScaleNormal="70" workbookViewId="0">
      <selection activeCell="G28" sqref="G28:G29"/>
    </sheetView>
  </sheetViews>
  <sheetFormatPr defaultColWidth="9" defaultRowHeight="13.5"/>
  <cols>
    <col min="4" max="4" width="6.95833333333333" customWidth="1"/>
    <col min="6" max="6" width="24.6333333333333" customWidth="1"/>
    <col min="7" max="7" width="20.35" customWidth="1"/>
    <col min="8" max="8" width="16.075" customWidth="1"/>
    <col min="9" max="9" width="14.6416666666667" customWidth="1"/>
    <col min="10" max="10" width="12.85" customWidth="1"/>
    <col min="11" max="11" width="11.5"/>
    <col min="12" max="12" width="11.0666666666667" customWidth="1"/>
    <col min="13" max="13" width="9.375"/>
    <col min="14" max="14" width="11.5"/>
    <col min="15" max="15" width="12.625"/>
    <col min="16" max="16" width="11.0666666666667" customWidth="1"/>
  </cols>
  <sheetData>
    <row r="2" spans="11:12">
      <c r="K2" s="15"/>
      <c r="L2" s="15"/>
    </row>
    <row r="3" spans="3:15">
      <c r="C3" s="33"/>
      <c r="D3" s="33"/>
      <c r="E3" s="33"/>
      <c r="F3" s="34"/>
      <c r="G3" s="63"/>
      <c r="H3" s="3" t="s">
        <v>87</v>
      </c>
      <c r="I3" s="3"/>
      <c r="J3" s="5"/>
      <c r="K3" s="33" t="s">
        <v>88</v>
      </c>
      <c r="L3" s="34"/>
      <c r="N3" s="5" t="s">
        <v>89</v>
      </c>
      <c r="O3" s="5"/>
    </row>
    <row r="4" spans="3:15">
      <c r="C4" s="50" t="s">
        <v>3</v>
      </c>
      <c r="D4" s="60" t="s">
        <v>4</v>
      </c>
      <c r="E4" s="60" t="s">
        <v>5</v>
      </c>
      <c r="F4" s="64" t="s">
        <v>8</v>
      </c>
      <c r="G4" s="63"/>
      <c r="H4" s="1" t="s">
        <v>6</v>
      </c>
      <c r="I4" s="1" t="s">
        <v>7</v>
      </c>
      <c r="J4" s="63"/>
      <c r="K4" s="72" t="s">
        <v>6</v>
      </c>
      <c r="L4" s="72" t="s">
        <v>7</v>
      </c>
      <c r="N4" s="83" t="s">
        <v>6</v>
      </c>
      <c r="O4" s="50" t="s">
        <v>7</v>
      </c>
    </row>
    <row r="5" spans="3:15">
      <c r="C5" s="3">
        <v>6.061</v>
      </c>
      <c r="D5" s="3"/>
      <c r="E5" s="3">
        <v>791</v>
      </c>
      <c r="F5" s="47" t="s">
        <v>90</v>
      </c>
      <c r="G5" s="63"/>
      <c r="H5" s="53">
        <v>7411709</v>
      </c>
      <c r="I5" s="51">
        <f>(H5*100)/1598666835</f>
        <v>0.463618112150303</v>
      </c>
      <c r="J5" s="63"/>
      <c r="K5" s="73">
        <v>9483817</v>
      </c>
      <c r="L5" s="74">
        <f>(K5*100)/642776446</f>
        <v>1.47544563261735</v>
      </c>
      <c r="N5" s="3">
        <v>7097618</v>
      </c>
      <c r="O5" s="84">
        <f>(N5*100)/1475852164</f>
        <v>0.480916596738479</v>
      </c>
    </row>
    <row r="6" spans="3:15">
      <c r="C6" s="3">
        <v>6.165</v>
      </c>
      <c r="D6" s="3">
        <v>800</v>
      </c>
      <c r="E6" s="3">
        <v>802</v>
      </c>
      <c r="F6" s="47" t="s">
        <v>91</v>
      </c>
      <c r="G6" s="63"/>
      <c r="H6" s="65">
        <v>27024508</v>
      </c>
      <c r="I6" s="51">
        <f t="shared" ref="I6:I27" si="0">(H6*100)/1598666835</f>
        <v>1.69044027237858</v>
      </c>
      <c r="J6" s="63"/>
      <c r="K6" s="73">
        <v>18439308</v>
      </c>
      <c r="L6" s="74">
        <f t="shared" ref="L6:L27" si="1">(K6*100)/642776446</f>
        <v>2.86869690305982</v>
      </c>
      <c r="N6" s="3">
        <v>21493877</v>
      </c>
      <c r="O6" s="84">
        <f t="shared" ref="O6:O27" si="2">(N6*100)/1475852164</f>
        <v>1.45637059891861</v>
      </c>
    </row>
    <row r="7" spans="3:15">
      <c r="C7" s="3">
        <v>6.573</v>
      </c>
      <c r="D7" s="3">
        <v>812</v>
      </c>
      <c r="E7" s="3">
        <v>811</v>
      </c>
      <c r="F7" s="47" t="s">
        <v>11</v>
      </c>
      <c r="G7" s="63"/>
      <c r="H7" s="65">
        <v>3121348</v>
      </c>
      <c r="I7" s="51">
        <f t="shared" si="0"/>
        <v>0.19524693523776</v>
      </c>
      <c r="J7" s="63"/>
      <c r="K7" s="73">
        <v>2742740</v>
      </c>
      <c r="L7" s="74">
        <f t="shared" si="1"/>
        <v>0.42670200768371</v>
      </c>
      <c r="N7" s="3">
        <v>2971803</v>
      </c>
      <c r="O7" s="84">
        <f t="shared" si="2"/>
        <v>0.201361835046237</v>
      </c>
    </row>
    <row r="8" spans="3:15">
      <c r="C8" s="3">
        <v>6.857</v>
      </c>
      <c r="D8" s="3">
        <v>820</v>
      </c>
      <c r="E8" s="3">
        <v>821</v>
      </c>
      <c r="F8" s="47" t="s">
        <v>92</v>
      </c>
      <c r="G8" s="63"/>
      <c r="H8" s="65">
        <v>4205495</v>
      </c>
      <c r="I8" s="51">
        <f t="shared" si="0"/>
        <v>0.263062628680853</v>
      </c>
      <c r="J8" s="63"/>
      <c r="K8" s="73">
        <v>2411339</v>
      </c>
      <c r="L8" s="74">
        <f t="shared" si="1"/>
        <v>0.375144269054314</v>
      </c>
      <c r="N8" s="3">
        <v>2580827</v>
      </c>
      <c r="O8" s="84">
        <f t="shared" si="2"/>
        <v>0.174870292767345</v>
      </c>
    </row>
    <row r="9" spans="3:15">
      <c r="C9" s="3">
        <v>7.997</v>
      </c>
      <c r="D9" s="3"/>
      <c r="E9" s="3"/>
      <c r="F9" s="47" t="s">
        <v>16</v>
      </c>
      <c r="G9" s="63"/>
      <c r="H9" s="65">
        <v>2752152</v>
      </c>
      <c r="I9" s="51">
        <f t="shared" si="0"/>
        <v>0.172152942673637</v>
      </c>
      <c r="J9" s="63"/>
      <c r="K9" s="75">
        <v>1756725</v>
      </c>
      <c r="L9" s="74">
        <f t="shared" si="1"/>
        <v>0.273302640588669</v>
      </c>
      <c r="N9" s="3">
        <v>1714267</v>
      </c>
      <c r="O9" s="84">
        <f t="shared" si="2"/>
        <v>0.116154384688086</v>
      </c>
    </row>
    <row r="10" spans="3:15">
      <c r="C10" s="3">
        <v>8.616</v>
      </c>
      <c r="D10" s="3"/>
      <c r="E10" s="3"/>
      <c r="F10" s="47" t="s">
        <v>17</v>
      </c>
      <c r="G10" s="63"/>
      <c r="H10" s="65">
        <v>13689952</v>
      </c>
      <c r="I10" s="51">
        <f t="shared" si="0"/>
        <v>0.856335522842069</v>
      </c>
      <c r="J10" s="63"/>
      <c r="K10" s="73">
        <v>9478677</v>
      </c>
      <c r="L10" s="74">
        <f t="shared" si="1"/>
        <v>1.47464597668223</v>
      </c>
      <c r="N10" s="3">
        <v>9905030</v>
      </c>
      <c r="O10" s="84">
        <f t="shared" si="2"/>
        <v>0.671139714505985</v>
      </c>
    </row>
    <row r="11" spans="3:15">
      <c r="C11" s="3">
        <v>8.785</v>
      </c>
      <c r="D11" s="3">
        <v>873</v>
      </c>
      <c r="E11" s="3"/>
      <c r="F11" s="47" t="s">
        <v>10</v>
      </c>
      <c r="G11" s="63"/>
      <c r="H11" s="65">
        <v>3668247</v>
      </c>
      <c r="I11" s="51">
        <f t="shared" si="0"/>
        <v>0.229456627215263</v>
      </c>
      <c r="J11" s="63"/>
      <c r="K11" s="73">
        <v>1361308</v>
      </c>
      <c r="L11" s="74">
        <f t="shared" si="1"/>
        <v>0.211785607340067</v>
      </c>
      <c r="N11" s="3">
        <v>2059452</v>
      </c>
      <c r="O11" s="84">
        <f t="shared" si="2"/>
        <v>0.139543244928968</v>
      </c>
    </row>
    <row r="12" spans="3:15">
      <c r="C12" s="3">
        <v>8.897</v>
      </c>
      <c r="D12" s="3">
        <v>876</v>
      </c>
      <c r="E12" s="3">
        <v>877</v>
      </c>
      <c r="F12" s="47" t="s">
        <v>18</v>
      </c>
      <c r="G12" s="63"/>
      <c r="H12" s="65">
        <v>123878430</v>
      </c>
      <c r="I12" s="51">
        <f t="shared" si="0"/>
        <v>7.74885844179034</v>
      </c>
      <c r="J12" s="63"/>
      <c r="K12" s="73">
        <v>62963989</v>
      </c>
      <c r="L12" s="74">
        <f t="shared" si="1"/>
        <v>9.79562791882389</v>
      </c>
      <c r="N12" s="3">
        <v>92706529</v>
      </c>
      <c r="O12" s="84">
        <f t="shared" si="2"/>
        <v>6.28155930935099</v>
      </c>
    </row>
    <row r="13" spans="3:15">
      <c r="C13" s="3">
        <v>9.025</v>
      </c>
      <c r="D13" s="3">
        <v>879</v>
      </c>
      <c r="E13" s="3">
        <v>869</v>
      </c>
      <c r="F13" s="47" t="s">
        <v>56</v>
      </c>
      <c r="G13" s="63"/>
      <c r="H13" s="65">
        <v>6016816</v>
      </c>
      <c r="I13" s="51">
        <f t="shared" si="0"/>
        <v>0.376364597567948</v>
      </c>
      <c r="J13" s="63"/>
      <c r="K13" s="73">
        <v>2382042</v>
      </c>
      <c r="L13" s="74">
        <f t="shared" si="1"/>
        <v>0.370586385799208</v>
      </c>
      <c r="N13" s="3">
        <v>182335</v>
      </c>
      <c r="O13" s="84">
        <f t="shared" si="2"/>
        <v>0.0123545572143092</v>
      </c>
    </row>
    <row r="14" spans="3:15">
      <c r="C14" s="3">
        <v>13.173</v>
      </c>
      <c r="D14" s="3">
        <v>975</v>
      </c>
      <c r="E14" s="3">
        <v>979</v>
      </c>
      <c r="F14" s="47" t="s">
        <v>74</v>
      </c>
      <c r="G14" s="63"/>
      <c r="H14" s="65">
        <v>17067513</v>
      </c>
      <c r="I14" s="51">
        <f t="shared" si="0"/>
        <v>1.067609124449</v>
      </c>
      <c r="J14" s="63"/>
      <c r="K14" s="73">
        <v>3780382</v>
      </c>
      <c r="L14" s="74">
        <f t="shared" si="1"/>
        <v>0.58813324967418</v>
      </c>
      <c r="N14" s="3">
        <v>9060300</v>
      </c>
      <c r="O14" s="84">
        <f t="shared" si="2"/>
        <v>0.613902951867745</v>
      </c>
    </row>
    <row r="15" spans="3:15">
      <c r="C15" s="3">
        <v>14.354</v>
      </c>
      <c r="D15" s="3">
        <v>1002</v>
      </c>
      <c r="E15" s="3">
        <v>1001</v>
      </c>
      <c r="F15" s="47" t="s">
        <v>24</v>
      </c>
      <c r="G15" s="63"/>
      <c r="H15" s="65">
        <v>309782200</v>
      </c>
      <c r="I15" s="51">
        <f t="shared" si="0"/>
        <v>19.3775334058269</v>
      </c>
      <c r="J15" s="63"/>
      <c r="K15" s="73">
        <v>118274649</v>
      </c>
      <c r="L15" s="74">
        <f t="shared" si="1"/>
        <v>18.4005885305884</v>
      </c>
      <c r="N15" s="3">
        <v>220535742</v>
      </c>
      <c r="O15" s="84">
        <f t="shared" si="2"/>
        <v>14.9429426184722</v>
      </c>
    </row>
    <row r="16" spans="3:15">
      <c r="C16" s="3">
        <v>15.018</v>
      </c>
      <c r="D16" s="3">
        <v>1016</v>
      </c>
      <c r="E16" s="3">
        <v>1009</v>
      </c>
      <c r="F16" s="47" t="s">
        <v>26</v>
      </c>
      <c r="G16" s="63"/>
      <c r="H16" s="65">
        <v>3862059</v>
      </c>
      <c r="I16" s="51">
        <f t="shared" si="0"/>
        <v>0.241579978732717</v>
      </c>
      <c r="J16" s="63"/>
      <c r="K16" s="75">
        <v>2445372</v>
      </c>
      <c r="L16" s="74">
        <f t="shared" si="1"/>
        <v>0.380438955910341</v>
      </c>
      <c r="N16" s="3">
        <v>2031990</v>
      </c>
      <c r="O16" s="84">
        <f t="shared" si="2"/>
        <v>0.13768248945021</v>
      </c>
    </row>
    <row r="17" spans="3:15">
      <c r="C17" s="3">
        <v>15.747</v>
      </c>
      <c r="D17" s="3">
        <v>1031</v>
      </c>
      <c r="E17" s="3">
        <v>1025</v>
      </c>
      <c r="F17" s="47" t="s">
        <v>93</v>
      </c>
      <c r="G17" s="63"/>
      <c r="H17" s="65">
        <v>2331691</v>
      </c>
      <c r="I17" s="51">
        <f t="shared" si="0"/>
        <v>0.145852215668188</v>
      </c>
      <c r="J17" s="63"/>
      <c r="K17" s="73">
        <v>1295071</v>
      </c>
      <c r="L17" s="74">
        <f t="shared" si="1"/>
        <v>0.201480780457845</v>
      </c>
      <c r="N17" s="3">
        <v>1378445</v>
      </c>
      <c r="O17" s="84">
        <f t="shared" si="2"/>
        <v>0.0933999375834503</v>
      </c>
    </row>
    <row r="18" spans="3:15">
      <c r="C18" s="3">
        <v>19.053</v>
      </c>
      <c r="D18" s="3">
        <v>1100</v>
      </c>
      <c r="E18" s="3">
        <v>1095</v>
      </c>
      <c r="F18" s="47" t="s">
        <v>31</v>
      </c>
      <c r="G18" s="63"/>
      <c r="H18" s="65">
        <v>2771644</v>
      </c>
      <c r="I18" s="51">
        <f t="shared" si="0"/>
        <v>0.173372208600299</v>
      </c>
      <c r="J18" s="63"/>
      <c r="K18" s="75">
        <v>3177450</v>
      </c>
      <c r="L18" s="74">
        <f t="shared" si="1"/>
        <v>0.494332052733619</v>
      </c>
      <c r="N18" s="3">
        <v>2593719</v>
      </c>
      <c r="O18" s="84">
        <f t="shared" si="2"/>
        <v>0.175743821994355</v>
      </c>
    </row>
    <row r="19" spans="3:15">
      <c r="C19" s="3">
        <v>19.547</v>
      </c>
      <c r="D19" s="3">
        <v>1106</v>
      </c>
      <c r="E19" s="3">
        <v>1107</v>
      </c>
      <c r="F19" s="47" t="s">
        <v>33</v>
      </c>
      <c r="G19" s="63"/>
      <c r="H19" s="65">
        <v>9700225</v>
      </c>
      <c r="I19" s="51">
        <f t="shared" si="0"/>
        <v>0.606769640029469</v>
      </c>
      <c r="J19" s="63"/>
      <c r="K19" s="73">
        <v>20630349</v>
      </c>
      <c r="L19" s="74">
        <f t="shared" si="1"/>
        <v>3.20956829211505</v>
      </c>
      <c r="N19" s="3">
        <v>25341824</v>
      </c>
      <c r="O19" s="84">
        <f t="shared" si="2"/>
        <v>1.71709772957991</v>
      </c>
    </row>
    <row r="20" spans="3:15">
      <c r="C20" s="3">
        <v>22.901</v>
      </c>
      <c r="D20" s="3">
        <v>1142</v>
      </c>
      <c r="E20" s="3"/>
      <c r="F20" s="47" t="s">
        <v>36</v>
      </c>
      <c r="G20" s="63"/>
      <c r="H20" s="65">
        <v>23633838</v>
      </c>
      <c r="I20" s="51">
        <f t="shared" si="0"/>
        <v>1.47834667502813</v>
      </c>
      <c r="J20" s="63"/>
      <c r="K20" s="73">
        <v>61574922</v>
      </c>
      <c r="L20" s="74">
        <f t="shared" si="1"/>
        <v>9.57952370270892</v>
      </c>
      <c r="N20" s="3">
        <v>47940671</v>
      </c>
      <c r="O20" s="84">
        <f t="shared" si="2"/>
        <v>3.24833829359077</v>
      </c>
    </row>
    <row r="21" spans="3:15">
      <c r="C21" s="3">
        <v>23.033</v>
      </c>
      <c r="D21" s="3">
        <v>1144</v>
      </c>
      <c r="E21" s="3">
        <v>1171</v>
      </c>
      <c r="F21" s="47" t="s">
        <v>94</v>
      </c>
      <c r="G21" s="63"/>
      <c r="H21" s="53">
        <v>368527</v>
      </c>
      <c r="I21" s="51">
        <f t="shared" si="0"/>
        <v>0.0230521451957187</v>
      </c>
      <c r="J21" s="63"/>
      <c r="K21" s="75">
        <v>435162</v>
      </c>
      <c r="L21" s="74">
        <f t="shared" si="1"/>
        <v>0.067700364988172</v>
      </c>
      <c r="N21" s="3">
        <v>6257739</v>
      </c>
      <c r="O21" s="84">
        <f t="shared" si="2"/>
        <v>0.424008525558526</v>
      </c>
    </row>
    <row r="22" spans="3:15">
      <c r="C22" s="3">
        <v>23.246</v>
      </c>
      <c r="D22" s="3">
        <v>1146</v>
      </c>
      <c r="E22" s="3">
        <v>1150</v>
      </c>
      <c r="F22" s="47" t="s">
        <v>37</v>
      </c>
      <c r="G22" s="63"/>
      <c r="H22" s="65">
        <v>1195794</v>
      </c>
      <c r="I22" s="51">
        <f t="shared" si="0"/>
        <v>0.0747994500054791</v>
      </c>
      <c r="J22" s="63"/>
      <c r="K22" s="73">
        <v>2234982</v>
      </c>
      <c r="L22" s="74">
        <f t="shared" si="1"/>
        <v>0.347707513850002</v>
      </c>
      <c r="N22" s="3">
        <v>3177014</v>
      </c>
      <c r="O22" s="84">
        <f t="shared" si="2"/>
        <v>0.215266412009001</v>
      </c>
    </row>
    <row r="23" spans="3:15">
      <c r="C23" s="3">
        <v>23.758</v>
      </c>
      <c r="D23" s="3">
        <v>1201</v>
      </c>
      <c r="E23" s="3">
        <v>1195</v>
      </c>
      <c r="F23" s="47" t="s">
        <v>38</v>
      </c>
      <c r="G23" s="63"/>
      <c r="H23" s="65">
        <v>869671970</v>
      </c>
      <c r="I23" s="51">
        <f t="shared" si="0"/>
        <v>54.3998255896764</v>
      </c>
      <c r="J23" s="63"/>
      <c r="K23" s="73">
        <v>283894276</v>
      </c>
      <c r="L23" s="74">
        <f t="shared" si="1"/>
        <v>44.1668760214652</v>
      </c>
      <c r="N23" s="3">
        <v>790439536</v>
      </c>
      <c r="O23" s="84">
        <f t="shared" si="2"/>
        <v>53.5581784734911</v>
      </c>
    </row>
    <row r="24" spans="3:15">
      <c r="C24" s="3">
        <v>26.241</v>
      </c>
      <c r="D24" s="3">
        <v>1229</v>
      </c>
      <c r="E24" s="3">
        <v>1224</v>
      </c>
      <c r="F24" s="47" t="s">
        <v>40</v>
      </c>
      <c r="G24" s="63"/>
      <c r="H24" s="65">
        <v>3172411</v>
      </c>
      <c r="I24" s="51">
        <f t="shared" si="0"/>
        <v>0.198441034150809</v>
      </c>
      <c r="J24" s="63"/>
      <c r="K24" s="73">
        <v>2550596</v>
      </c>
      <c r="L24" s="74">
        <f t="shared" si="1"/>
        <v>0.396809188617966</v>
      </c>
      <c r="N24" s="3">
        <v>5513569</v>
      </c>
      <c r="O24" s="84">
        <f t="shared" si="2"/>
        <v>0.373585453508879</v>
      </c>
    </row>
    <row r="25" spans="3:15">
      <c r="C25" s="3">
        <v>27.265</v>
      </c>
      <c r="D25" s="3">
        <v>1241</v>
      </c>
      <c r="E25" s="3">
        <v>1237</v>
      </c>
      <c r="F25" s="47" t="s">
        <v>41</v>
      </c>
      <c r="G25" s="63"/>
      <c r="H25" s="65">
        <v>5146704</v>
      </c>
      <c r="I25" s="51">
        <f t="shared" si="0"/>
        <v>0.321937247168826</v>
      </c>
      <c r="J25" s="63"/>
      <c r="K25" s="73">
        <v>1400902</v>
      </c>
      <c r="L25" s="74">
        <f t="shared" si="1"/>
        <v>0.217945447241855</v>
      </c>
      <c r="N25" s="3">
        <v>4948117</v>
      </c>
      <c r="O25" s="84">
        <f t="shared" si="2"/>
        <v>0.335271859925938</v>
      </c>
    </row>
    <row r="26" spans="3:15">
      <c r="C26" s="3">
        <v>32.074</v>
      </c>
      <c r="D26" s="3">
        <v>1390</v>
      </c>
      <c r="E26" s="3">
        <v>1382</v>
      </c>
      <c r="F26" s="47" t="s">
        <v>77</v>
      </c>
      <c r="G26" s="63"/>
      <c r="H26" s="65">
        <v>9535525</v>
      </c>
      <c r="I26" s="51">
        <f t="shared" si="0"/>
        <v>0.596467305834865</v>
      </c>
      <c r="J26" s="63"/>
      <c r="K26" s="75">
        <v>2048028</v>
      </c>
      <c r="L26" s="74">
        <f t="shared" si="1"/>
        <v>0.318622129473612</v>
      </c>
      <c r="N26" s="3">
        <v>13267245</v>
      </c>
      <c r="O26" s="84">
        <f t="shared" si="2"/>
        <v>0.898954876621369</v>
      </c>
    </row>
    <row r="27" spans="3:15">
      <c r="C27" s="18">
        <v>32.451</v>
      </c>
      <c r="D27" s="18">
        <v>1399</v>
      </c>
      <c r="E27" s="18">
        <v>1395</v>
      </c>
      <c r="F27" s="66" t="s">
        <v>43</v>
      </c>
      <c r="G27" s="63"/>
      <c r="H27" s="65">
        <v>148658077</v>
      </c>
      <c r="I27" s="51">
        <f t="shared" si="0"/>
        <v>9.29887789909647</v>
      </c>
      <c r="J27" s="63"/>
      <c r="K27" s="73">
        <v>28014360</v>
      </c>
      <c r="L27" s="74">
        <f t="shared" si="1"/>
        <v>4.35833642852557</v>
      </c>
      <c r="N27" s="3">
        <v>202654515</v>
      </c>
      <c r="O27" s="84">
        <f t="shared" si="2"/>
        <v>13.7313560221876</v>
      </c>
    </row>
    <row r="28" spans="3:15">
      <c r="C28" s="61"/>
      <c r="D28" s="61"/>
      <c r="E28" s="61"/>
      <c r="F28" s="61"/>
      <c r="G28" s="67" t="s">
        <v>48</v>
      </c>
      <c r="H28" s="68">
        <v>1636089658</v>
      </c>
      <c r="I28" s="76"/>
      <c r="J28" s="63"/>
      <c r="K28" s="77">
        <v>644216780</v>
      </c>
      <c r="L28" s="78"/>
      <c r="N28" s="68">
        <v>1507040848</v>
      </c>
      <c r="O28" s="49"/>
    </row>
    <row r="29" spans="3:15">
      <c r="C29" s="61"/>
      <c r="D29" s="62"/>
      <c r="E29" s="62"/>
      <c r="F29" s="61"/>
      <c r="G29" s="69" t="s">
        <v>49</v>
      </c>
      <c r="H29" s="49">
        <v>1598666835</v>
      </c>
      <c r="I29" s="49"/>
      <c r="J29" s="63"/>
      <c r="K29" s="79">
        <v>642776446</v>
      </c>
      <c r="L29" s="80"/>
      <c r="N29" s="85">
        <v>1475852164</v>
      </c>
      <c r="O29" s="85"/>
    </row>
    <row r="30" spans="3:12">
      <c r="C30" s="61"/>
      <c r="D30" s="61"/>
      <c r="E30" s="61"/>
      <c r="F30" s="61"/>
      <c r="G30" s="63"/>
      <c r="H30" s="63"/>
      <c r="I30" s="63"/>
      <c r="J30" s="63"/>
      <c r="K30" s="81"/>
      <c r="L30" s="81"/>
    </row>
    <row r="31" spans="3:12">
      <c r="C31" s="61"/>
      <c r="D31" s="61"/>
      <c r="E31" s="61"/>
      <c r="F31" s="61"/>
      <c r="G31" s="63"/>
      <c r="H31" s="63"/>
      <c r="I31" s="63"/>
      <c r="J31" s="63"/>
      <c r="K31" s="82"/>
      <c r="L31" s="82"/>
    </row>
    <row r="32" spans="3:10">
      <c r="C32" s="61"/>
      <c r="D32" s="61"/>
      <c r="E32" s="61"/>
      <c r="F32" s="61"/>
      <c r="G32" s="63"/>
      <c r="H32" s="63"/>
      <c r="I32" s="63"/>
      <c r="J32" s="63"/>
    </row>
    <row r="33" spans="6:8">
      <c r="F33" s="70"/>
      <c r="G33" s="12"/>
      <c r="H33" s="12"/>
    </row>
    <row r="34" spans="6:6">
      <c r="F34" s="61"/>
    </row>
    <row r="35" spans="6:9">
      <c r="F35" s="61"/>
      <c r="G35" s="12"/>
      <c r="H35" s="12"/>
      <c r="I35" s="12"/>
    </row>
    <row r="36" spans="6:9">
      <c r="F36" s="61"/>
      <c r="G36" s="12"/>
      <c r="H36" s="12"/>
      <c r="I36" s="12"/>
    </row>
    <row r="37" spans="6:9">
      <c r="F37" s="61"/>
      <c r="G37" s="12"/>
      <c r="H37" s="12"/>
      <c r="I37" s="12"/>
    </row>
    <row r="38" spans="6:9">
      <c r="F38" s="61"/>
      <c r="G38" s="12"/>
      <c r="H38" s="12"/>
      <c r="I38" s="12"/>
    </row>
    <row r="39" spans="6:9">
      <c r="F39" s="61"/>
      <c r="G39" s="12"/>
      <c r="H39" s="12"/>
      <c r="I39" s="12"/>
    </row>
    <row r="40" spans="6:8">
      <c r="F40" s="61"/>
      <c r="G40" s="12"/>
      <c r="H40" s="12"/>
    </row>
    <row r="41" spans="6:9">
      <c r="F41" s="61"/>
      <c r="G41" s="12"/>
      <c r="H41" s="12"/>
      <c r="I41" s="12"/>
    </row>
    <row r="42" spans="6:9">
      <c r="F42" s="61"/>
      <c r="G42" s="12"/>
      <c r="H42" s="12"/>
      <c r="I42" s="12"/>
    </row>
    <row r="43" spans="6:9">
      <c r="F43" s="61"/>
      <c r="G43" s="12"/>
      <c r="H43" s="12"/>
      <c r="I43" s="12"/>
    </row>
    <row r="44" spans="6:9">
      <c r="F44" s="61"/>
      <c r="G44" s="12"/>
      <c r="H44" s="12"/>
      <c r="I44" s="12"/>
    </row>
    <row r="45" spans="6:9">
      <c r="F45" s="61"/>
      <c r="G45" s="12"/>
      <c r="H45" s="12"/>
      <c r="I45" s="12"/>
    </row>
    <row r="46" spans="6:9">
      <c r="F46" s="61"/>
      <c r="G46" s="12"/>
      <c r="H46" s="12"/>
      <c r="I46" s="12"/>
    </row>
    <row r="47" spans="6:8">
      <c r="F47" s="61"/>
      <c r="G47" s="12"/>
      <c r="H47" s="12"/>
    </row>
    <row r="48" spans="6:9">
      <c r="F48" s="61"/>
      <c r="G48" s="12"/>
      <c r="H48" s="12"/>
      <c r="I48" s="12"/>
    </row>
    <row r="49" spans="6:8">
      <c r="F49" s="61"/>
      <c r="G49" s="12"/>
      <c r="H49" s="12"/>
    </row>
    <row r="50" spans="6:9">
      <c r="F50" s="61"/>
      <c r="I50" s="12"/>
    </row>
    <row r="51" spans="6:9">
      <c r="F51" s="61"/>
      <c r="G51" s="12"/>
      <c r="H51" s="12"/>
      <c r="I51" s="12"/>
    </row>
    <row r="52" spans="6:8">
      <c r="F52" s="61"/>
      <c r="G52" s="12"/>
      <c r="H52" s="12"/>
    </row>
    <row r="53" spans="6:9">
      <c r="F53" s="61"/>
      <c r="G53" s="12"/>
      <c r="H53" s="12"/>
      <c r="I53" s="12"/>
    </row>
    <row r="54" spans="6:9">
      <c r="F54" s="61"/>
      <c r="G54" s="12"/>
      <c r="H54" s="12"/>
      <c r="I54" s="12"/>
    </row>
    <row r="55" spans="6:9">
      <c r="F55" s="61"/>
      <c r="G55" s="12"/>
      <c r="H55" s="12"/>
      <c r="I55" s="12"/>
    </row>
    <row r="56" spans="6:9">
      <c r="F56" s="61"/>
      <c r="G56" s="12"/>
      <c r="H56" s="12"/>
      <c r="I56" s="12"/>
    </row>
    <row r="57" spans="6:8">
      <c r="F57" s="70"/>
      <c r="G57" s="12"/>
      <c r="H57" s="12"/>
    </row>
    <row r="58" spans="6:9">
      <c r="F58" s="70"/>
      <c r="G58" s="12"/>
      <c r="H58" s="12"/>
      <c r="I58" s="12"/>
    </row>
    <row r="59" spans="6:9">
      <c r="F59" s="71"/>
      <c r="I59" s="12"/>
    </row>
    <row r="60" spans="6:9">
      <c r="F60" s="71"/>
      <c r="I60" s="12"/>
    </row>
  </sheetData>
  <mergeCells count="12">
    <mergeCell ref="C3:F3"/>
    <mergeCell ref="H3:I3"/>
    <mergeCell ref="K3:L3"/>
    <mergeCell ref="N3:O3"/>
    <mergeCell ref="D28:E28"/>
    <mergeCell ref="H28:I28"/>
    <mergeCell ref="K28:L28"/>
    <mergeCell ref="N28:O28"/>
    <mergeCell ref="D29:E29"/>
    <mergeCell ref="H29:I29"/>
    <mergeCell ref="K29:L29"/>
    <mergeCell ref="N29:O2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3:O33"/>
  <sheetViews>
    <sheetView zoomScale="85" zoomScaleNormal="85" workbookViewId="0">
      <selection activeCell="F45" sqref="F45"/>
    </sheetView>
  </sheetViews>
  <sheetFormatPr defaultColWidth="9" defaultRowHeight="13.5"/>
  <cols>
    <col min="6" max="6" width="24.625" customWidth="1"/>
    <col min="7" max="7" width="20" customWidth="1"/>
    <col min="8" max="8" width="11.5"/>
    <col min="9" max="9" width="12.625"/>
    <col min="11" max="11" width="11.5"/>
    <col min="12" max="12" width="10.1416666666667" customWidth="1"/>
    <col min="14" max="14" width="11.5"/>
    <col min="15" max="15" width="11.025" customWidth="1"/>
  </cols>
  <sheetData>
    <row r="3" spans="2:15">
      <c r="B3">
        <v>1</v>
      </c>
      <c r="H3" s="53" t="s">
        <v>95</v>
      </c>
      <c r="I3" s="53"/>
      <c r="K3" s="53" t="s">
        <v>96</v>
      </c>
      <c r="L3" s="53"/>
      <c r="N3" s="3" t="s">
        <v>97</v>
      </c>
      <c r="O3" s="3"/>
    </row>
    <row r="4" spans="2:15">
      <c r="B4" s="1" t="s">
        <v>2</v>
      </c>
      <c r="C4" s="1" t="s">
        <v>3</v>
      </c>
      <c r="D4" s="2" t="s">
        <v>53</v>
      </c>
      <c r="E4" s="2" t="s">
        <v>54</v>
      </c>
      <c r="F4" s="1" t="s">
        <v>8</v>
      </c>
      <c r="H4" s="35" t="s">
        <v>6</v>
      </c>
      <c r="I4" s="35" t="s">
        <v>7</v>
      </c>
      <c r="K4" s="35" t="s">
        <v>6</v>
      </c>
      <c r="L4" s="54" t="s">
        <v>7</v>
      </c>
      <c r="M4" s="58"/>
      <c r="N4" s="35" t="s">
        <v>6</v>
      </c>
      <c r="O4" s="54" t="s">
        <v>7</v>
      </c>
    </row>
    <row r="5" spans="2:15">
      <c r="B5" s="21"/>
      <c r="C5" s="21"/>
      <c r="D5" s="21"/>
      <c r="E5" s="21"/>
      <c r="F5" s="21"/>
      <c r="H5" s="21"/>
      <c r="I5" s="21"/>
      <c r="K5" s="55">
        <v>3393107</v>
      </c>
      <c r="L5" s="9">
        <f>(K5*100)/2106615715</f>
        <v>0.161069101300234</v>
      </c>
      <c r="M5" s="59"/>
      <c r="N5" s="55">
        <v>9506371</v>
      </c>
      <c r="O5" s="51">
        <f>SUM(N5*100)/1885978415</f>
        <v>0.504055132571599</v>
      </c>
    </row>
    <row r="6" spans="2:15">
      <c r="B6" s="1">
        <v>1</v>
      </c>
      <c r="C6" s="1">
        <v>6.163</v>
      </c>
      <c r="D6" s="1">
        <v>801</v>
      </c>
      <c r="E6" s="1">
        <v>802</v>
      </c>
      <c r="F6" s="1" t="s">
        <v>9</v>
      </c>
      <c r="G6" s="4"/>
      <c r="H6" s="1">
        <v>97765527</v>
      </c>
      <c r="I6" s="9">
        <f>(H6*100)/2247967617</f>
        <v>4.34906296072325</v>
      </c>
      <c r="J6" s="4"/>
      <c r="K6" s="55">
        <v>26295728</v>
      </c>
      <c r="L6" s="9">
        <f t="shared" ref="L6:L31" si="0">(K6*100)/2106615715</f>
        <v>1.24824512666279</v>
      </c>
      <c r="M6" s="59"/>
      <c r="N6" s="55">
        <v>29017002</v>
      </c>
      <c r="O6" s="51">
        <f t="shared" ref="O6:O31" si="1">SUM(N6*100)/1885978415</f>
        <v>1.53856490451933</v>
      </c>
    </row>
    <row r="7" spans="2:15">
      <c r="B7" s="1">
        <v>3</v>
      </c>
      <c r="C7" s="1">
        <v>6.518</v>
      </c>
      <c r="D7" s="1"/>
      <c r="E7" s="1">
        <v>811</v>
      </c>
      <c r="F7" s="1" t="s">
        <v>11</v>
      </c>
      <c r="H7" s="1">
        <v>22170825</v>
      </c>
      <c r="I7" s="9">
        <f t="shared" ref="I7:I31" si="2">(H7*100)/2247967617</f>
        <v>0.986260871034603</v>
      </c>
      <c r="K7" s="55">
        <v>5518397</v>
      </c>
      <c r="L7" s="9">
        <f t="shared" si="0"/>
        <v>0.261955560319173</v>
      </c>
      <c r="M7" s="59"/>
      <c r="N7" s="55">
        <v>6232955</v>
      </c>
      <c r="O7" s="51">
        <f t="shared" si="1"/>
        <v>0.330489201277524</v>
      </c>
    </row>
    <row r="8" spans="2:15">
      <c r="B8" s="1">
        <v>8</v>
      </c>
      <c r="C8" s="1">
        <v>7.732</v>
      </c>
      <c r="D8" s="1">
        <v>840</v>
      </c>
      <c r="E8" s="1">
        <v>838</v>
      </c>
      <c r="F8" s="1" t="s">
        <v>98</v>
      </c>
      <c r="H8" s="1">
        <v>1043391</v>
      </c>
      <c r="I8" s="9">
        <f t="shared" si="2"/>
        <v>0.0464148590090655</v>
      </c>
      <c r="K8" s="47">
        <v>654246</v>
      </c>
      <c r="L8" s="9">
        <f t="shared" si="0"/>
        <v>0.0310567321482267</v>
      </c>
      <c r="M8" s="59"/>
      <c r="N8" s="55">
        <v>1330093</v>
      </c>
      <c r="O8" s="51">
        <f t="shared" si="1"/>
        <v>0.0705253564633188</v>
      </c>
    </row>
    <row r="9" spans="2:15">
      <c r="B9" s="1">
        <v>9</v>
      </c>
      <c r="C9" s="1">
        <v>7.869</v>
      </c>
      <c r="D9" s="1">
        <v>843</v>
      </c>
      <c r="E9" s="1">
        <v>840</v>
      </c>
      <c r="F9" s="1" t="s">
        <v>99</v>
      </c>
      <c r="H9" s="1">
        <v>1724992</v>
      </c>
      <c r="I9" s="9">
        <f t="shared" si="2"/>
        <v>0.076735624968747</v>
      </c>
      <c r="K9" s="55">
        <v>1081891</v>
      </c>
      <c r="L9" s="9">
        <f t="shared" si="0"/>
        <v>0.0513568275550437</v>
      </c>
      <c r="M9" s="59"/>
      <c r="N9" s="55">
        <v>1264738</v>
      </c>
      <c r="O9" s="51">
        <f t="shared" si="1"/>
        <v>0.0670600463897674</v>
      </c>
    </row>
    <row r="10" spans="2:15">
      <c r="B10" s="1">
        <v>10</v>
      </c>
      <c r="C10" s="1">
        <v>7.986</v>
      </c>
      <c r="D10" s="1">
        <v>848</v>
      </c>
      <c r="E10" s="1">
        <v>858</v>
      </c>
      <c r="F10" s="1" t="s">
        <v>16</v>
      </c>
      <c r="H10" s="1">
        <v>3760581</v>
      </c>
      <c r="I10" s="9">
        <f t="shared" si="2"/>
        <v>0.167288041498509</v>
      </c>
      <c r="K10" s="55">
        <v>2618399</v>
      </c>
      <c r="L10" s="9">
        <f t="shared" si="0"/>
        <v>0.124294097938978</v>
      </c>
      <c r="M10" s="59"/>
      <c r="N10" s="55">
        <v>2765704</v>
      </c>
      <c r="O10" s="51">
        <f t="shared" si="1"/>
        <v>0.146645580776703</v>
      </c>
    </row>
    <row r="11" spans="2:15">
      <c r="B11" s="1">
        <v>11</v>
      </c>
      <c r="C11" s="1">
        <v>8.591</v>
      </c>
      <c r="D11" s="1">
        <v>866</v>
      </c>
      <c r="E11" s="1">
        <v>870</v>
      </c>
      <c r="F11" s="1" t="s">
        <v>17</v>
      </c>
      <c r="H11" s="1">
        <v>26941641</v>
      </c>
      <c r="I11" s="9">
        <f t="shared" si="2"/>
        <v>1.19848883926338</v>
      </c>
      <c r="K11" s="55">
        <v>21880492</v>
      </c>
      <c r="L11" s="9">
        <f t="shared" si="0"/>
        <v>1.03865607021734</v>
      </c>
      <c r="M11" s="59"/>
      <c r="N11" s="55">
        <v>23686506</v>
      </c>
      <c r="O11" s="51">
        <f t="shared" si="1"/>
        <v>1.25592667506749</v>
      </c>
    </row>
    <row r="12" spans="2:15">
      <c r="B12" s="1">
        <v>12</v>
      </c>
      <c r="C12" s="1">
        <v>8.889</v>
      </c>
      <c r="D12" s="1">
        <v>875</v>
      </c>
      <c r="E12" s="1">
        <v>876</v>
      </c>
      <c r="F12" s="1" t="s">
        <v>18</v>
      </c>
      <c r="H12" s="1">
        <v>53444259</v>
      </c>
      <c r="I12" s="9">
        <f t="shared" si="2"/>
        <v>2.37744790431294</v>
      </c>
      <c r="K12" s="55">
        <v>37208190</v>
      </c>
      <c r="L12" s="9">
        <f t="shared" si="0"/>
        <v>1.76625426911334</v>
      </c>
      <c r="M12" s="59"/>
      <c r="N12" s="55">
        <v>37886437</v>
      </c>
      <c r="O12" s="51">
        <f t="shared" si="1"/>
        <v>2.00884785842048</v>
      </c>
    </row>
    <row r="13" spans="2:15">
      <c r="B13" s="1">
        <v>13</v>
      </c>
      <c r="C13" s="1">
        <v>14.359</v>
      </c>
      <c r="D13" s="1">
        <v>1001</v>
      </c>
      <c r="E13" s="1">
        <v>1001</v>
      </c>
      <c r="F13" s="1" t="s">
        <v>24</v>
      </c>
      <c r="H13" s="1">
        <v>394850366</v>
      </c>
      <c r="I13" s="9">
        <f t="shared" si="2"/>
        <v>17.5647710854013</v>
      </c>
      <c r="K13" s="55">
        <v>409019268</v>
      </c>
      <c r="L13" s="9">
        <f t="shared" si="0"/>
        <v>19.4159411746342</v>
      </c>
      <c r="M13" s="59"/>
      <c r="N13" s="55">
        <v>413332863</v>
      </c>
      <c r="O13" s="51">
        <f t="shared" si="1"/>
        <v>21.9160972210809</v>
      </c>
    </row>
    <row r="14" spans="2:15">
      <c r="B14" s="1">
        <v>14</v>
      </c>
      <c r="C14" s="1">
        <v>14.998</v>
      </c>
      <c r="D14" s="1">
        <v>1015</v>
      </c>
      <c r="E14" s="1">
        <v>1009</v>
      </c>
      <c r="F14" s="1" t="s">
        <v>26</v>
      </c>
      <c r="H14" s="1">
        <v>1778385</v>
      </c>
      <c r="I14" s="9">
        <f t="shared" si="2"/>
        <v>0.0791107926355863</v>
      </c>
      <c r="K14" s="55">
        <v>1576124</v>
      </c>
      <c r="L14" s="9">
        <f t="shared" si="0"/>
        <v>0.0748178221959196</v>
      </c>
      <c r="M14" s="59"/>
      <c r="N14" s="55">
        <v>1346701</v>
      </c>
      <c r="O14" s="51">
        <f t="shared" si="1"/>
        <v>0.0714059603911214</v>
      </c>
    </row>
    <row r="15" spans="2:15">
      <c r="B15" s="1">
        <v>15</v>
      </c>
      <c r="C15" s="1">
        <v>17.723</v>
      </c>
      <c r="D15" s="1">
        <v>1072</v>
      </c>
      <c r="E15" s="1">
        <v>1068</v>
      </c>
      <c r="F15" s="1" t="s">
        <v>28</v>
      </c>
      <c r="H15" s="1">
        <v>3863649</v>
      </c>
      <c r="I15" s="9">
        <f t="shared" si="2"/>
        <v>0.171872982990573</v>
      </c>
      <c r="K15" s="55">
        <v>3782608</v>
      </c>
      <c r="L15" s="9">
        <f t="shared" si="0"/>
        <v>0.179558520002781</v>
      </c>
      <c r="M15" s="59"/>
      <c r="N15" s="55">
        <v>3134122</v>
      </c>
      <c r="O15" s="51">
        <f t="shared" si="1"/>
        <v>0.166180162777738</v>
      </c>
    </row>
    <row r="16" spans="2:15">
      <c r="B16" s="1">
        <v>16</v>
      </c>
      <c r="C16" s="1">
        <v>19.03</v>
      </c>
      <c r="D16" s="1">
        <v>1100</v>
      </c>
      <c r="E16" s="1">
        <v>1096</v>
      </c>
      <c r="F16" s="1" t="s">
        <v>31</v>
      </c>
      <c r="H16" s="1">
        <v>4288239</v>
      </c>
      <c r="I16" s="9">
        <f t="shared" si="2"/>
        <v>0.190760710589008</v>
      </c>
      <c r="K16" s="55">
        <v>4814871</v>
      </c>
      <c r="L16" s="9">
        <f t="shared" si="0"/>
        <v>0.22855953108657</v>
      </c>
      <c r="M16" s="59"/>
      <c r="N16" s="55">
        <v>5249190</v>
      </c>
      <c r="O16" s="51">
        <f t="shared" si="1"/>
        <v>0.278327151480151</v>
      </c>
    </row>
    <row r="17" spans="2:15">
      <c r="B17" s="1">
        <v>17</v>
      </c>
      <c r="C17" s="1">
        <v>19.168</v>
      </c>
      <c r="D17" s="1">
        <v>1101</v>
      </c>
      <c r="E17" s="1">
        <v>1098</v>
      </c>
      <c r="F17" s="1" t="s">
        <v>100</v>
      </c>
      <c r="H17" s="1">
        <v>1094204</v>
      </c>
      <c r="I17" s="9">
        <f t="shared" si="2"/>
        <v>0.0486752563393354</v>
      </c>
      <c r="K17" s="55">
        <v>1021918</v>
      </c>
      <c r="L17" s="9">
        <f t="shared" si="0"/>
        <v>0.0485099390801801</v>
      </c>
      <c r="M17" s="59"/>
      <c r="N17" s="47">
        <v>8998520</v>
      </c>
      <c r="O17" s="51">
        <f t="shared" si="1"/>
        <v>0.477127411874435</v>
      </c>
    </row>
    <row r="18" spans="2:15">
      <c r="B18" s="1">
        <v>18</v>
      </c>
      <c r="C18" s="1">
        <v>19.23</v>
      </c>
      <c r="D18" s="1">
        <v>1102</v>
      </c>
      <c r="E18" s="1">
        <v>1104</v>
      </c>
      <c r="F18" s="1" t="s">
        <v>32</v>
      </c>
      <c r="H18" s="1">
        <v>1244107</v>
      </c>
      <c r="I18" s="9">
        <f t="shared" si="2"/>
        <v>0.0553436353171452</v>
      </c>
      <c r="K18" s="55">
        <v>1912193</v>
      </c>
      <c r="L18" s="9">
        <f t="shared" si="0"/>
        <v>0.0907708504396114</v>
      </c>
      <c r="M18" s="59"/>
      <c r="N18" s="55">
        <v>1141659</v>
      </c>
      <c r="O18" s="51">
        <f t="shared" si="1"/>
        <v>0.0605340438108885</v>
      </c>
    </row>
    <row r="19" spans="2:15">
      <c r="B19" s="1">
        <v>19</v>
      </c>
      <c r="C19" s="1">
        <v>19.536</v>
      </c>
      <c r="D19" s="1">
        <v>1105</v>
      </c>
      <c r="E19" s="1">
        <v>1107</v>
      </c>
      <c r="F19" s="1" t="s">
        <v>33</v>
      </c>
      <c r="H19" s="1">
        <v>18353410</v>
      </c>
      <c r="I19" s="9">
        <f t="shared" si="2"/>
        <v>0.816444590269202</v>
      </c>
      <c r="K19" s="55">
        <v>29761983</v>
      </c>
      <c r="L19" s="9">
        <f t="shared" si="0"/>
        <v>1.41278652713364</v>
      </c>
      <c r="M19" s="59"/>
      <c r="N19" s="55">
        <v>30869827</v>
      </c>
      <c r="O19" s="51">
        <f t="shared" si="1"/>
        <v>1.63680701510044</v>
      </c>
    </row>
    <row r="20" spans="2:15">
      <c r="B20" s="1">
        <v>21</v>
      </c>
      <c r="C20" s="1">
        <v>21.588</v>
      </c>
      <c r="D20" s="1">
        <v>1127</v>
      </c>
      <c r="E20" s="1">
        <v>1135</v>
      </c>
      <c r="F20" s="1" t="s">
        <v>101</v>
      </c>
      <c r="H20" s="1">
        <v>1456848</v>
      </c>
      <c r="I20" s="9">
        <f t="shared" si="2"/>
        <v>0.0648073392598164</v>
      </c>
      <c r="K20" s="55">
        <v>1577078</v>
      </c>
      <c r="L20" s="9">
        <f t="shared" si="0"/>
        <v>0.0748631081013273</v>
      </c>
      <c r="M20" s="59"/>
      <c r="N20" s="55">
        <v>1309377</v>
      </c>
      <c r="O20" s="51">
        <f t="shared" si="1"/>
        <v>0.069426934560118</v>
      </c>
    </row>
    <row r="21" spans="2:15">
      <c r="B21" s="1">
        <v>23</v>
      </c>
      <c r="C21" s="1">
        <v>22.899</v>
      </c>
      <c r="D21" s="1">
        <v>1142</v>
      </c>
      <c r="E21" s="1"/>
      <c r="F21" s="1" t="s">
        <v>36</v>
      </c>
      <c r="H21" s="1">
        <v>37497161</v>
      </c>
      <c r="I21" s="9">
        <f t="shared" si="2"/>
        <v>1.6680472047921</v>
      </c>
      <c r="K21" s="55">
        <v>53103835</v>
      </c>
      <c r="L21" s="9">
        <f t="shared" si="0"/>
        <v>2.52081262955925</v>
      </c>
      <c r="M21" s="59"/>
      <c r="N21" s="55">
        <v>61833351</v>
      </c>
      <c r="O21" s="51">
        <f t="shared" si="1"/>
        <v>3.27858211463147</v>
      </c>
    </row>
    <row r="22" spans="2:15">
      <c r="B22" s="1">
        <v>25</v>
      </c>
      <c r="C22" s="1">
        <v>23.278</v>
      </c>
      <c r="D22" s="1"/>
      <c r="E22" s="1"/>
      <c r="F22" s="1"/>
      <c r="H22" s="1">
        <v>2831384</v>
      </c>
      <c r="I22" s="9">
        <f t="shared" si="2"/>
        <v>0.125953059936806</v>
      </c>
      <c r="K22" s="55">
        <v>2056282</v>
      </c>
      <c r="L22" s="9">
        <f t="shared" si="0"/>
        <v>0.0976106835887721</v>
      </c>
      <c r="M22" s="59"/>
      <c r="N22" s="55">
        <v>2208503</v>
      </c>
      <c r="O22" s="51">
        <f t="shared" si="1"/>
        <v>0.117101181139446</v>
      </c>
    </row>
    <row r="23" spans="2:15">
      <c r="B23" s="1">
        <v>26</v>
      </c>
      <c r="C23" s="1">
        <v>23.808</v>
      </c>
      <c r="D23" s="1">
        <v>1201</v>
      </c>
      <c r="E23" s="1"/>
      <c r="F23" s="1" t="s">
        <v>38</v>
      </c>
      <c r="H23" s="1">
        <v>1208117413</v>
      </c>
      <c r="I23" s="9">
        <f t="shared" si="2"/>
        <v>53.7426519787807</v>
      </c>
      <c r="K23" s="55">
        <v>1141781644</v>
      </c>
      <c r="L23" s="9">
        <f t="shared" si="0"/>
        <v>54.1998066315574</v>
      </c>
      <c r="M23" s="59"/>
      <c r="N23" s="55">
        <v>1222728545</v>
      </c>
      <c r="O23" s="51">
        <f t="shared" si="1"/>
        <v>64.8325842583941</v>
      </c>
    </row>
    <row r="24" spans="2:15">
      <c r="B24" s="1">
        <v>27</v>
      </c>
      <c r="C24" s="1">
        <v>26.045</v>
      </c>
      <c r="D24" s="1">
        <v>1226</v>
      </c>
      <c r="E24" s="1">
        <v>1223</v>
      </c>
      <c r="F24" s="1" t="s">
        <v>63</v>
      </c>
      <c r="H24" s="1">
        <v>1723682</v>
      </c>
      <c r="I24" s="9">
        <f t="shared" si="2"/>
        <v>0.0766773501079308</v>
      </c>
      <c r="K24" s="55">
        <v>1265019</v>
      </c>
      <c r="L24" s="9">
        <f t="shared" si="0"/>
        <v>0.0600498226132335</v>
      </c>
      <c r="M24" s="59"/>
      <c r="N24" s="55">
        <v>1866956</v>
      </c>
      <c r="O24" s="51">
        <f t="shared" si="1"/>
        <v>0.0989913768445754</v>
      </c>
    </row>
    <row r="25" spans="2:15">
      <c r="B25" s="1">
        <v>28</v>
      </c>
      <c r="C25" s="1">
        <v>26.28</v>
      </c>
      <c r="D25" s="1">
        <v>1229</v>
      </c>
      <c r="E25" s="1"/>
      <c r="F25" s="1" t="s">
        <v>65</v>
      </c>
      <c r="H25" s="1">
        <v>1926403</v>
      </c>
      <c r="I25" s="9">
        <f t="shared" si="2"/>
        <v>0.0856953180922979</v>
      </c>
      <c r="K25" s="55">
        <v>1517776</v>
      </c>
      <c r="L25" s="9">
        <f t="shared" si="0"/>
        <v>0.0720480716626573</v>
      </c>
      <c r="M25" s="59"/>
      <c r="N25" s="55">
        <v>2048964</v>
      </c>
      <c r="O25" s="51">
        <f t="shared" si="1"/>
        <v>0.108641964494594</v>
      </c>
    </row>
    <row r="26" spans="2:15">
      <c r="B26" s="1">
        <v>29</v>
      </c>
      <c r="C26" s="1">
        <v>27.256</v>
      </c>
      <c r="D26" s="1">
        <v>1240</v>
      </c>
      <c r="E26" s="1">
        <v>1237</v>
      </c>
      <c r="F26" s="1" t="s">
        <v>41</v>
      </c>
      <c r="H26" s="1">
        <v>9478898</v>
      </c>
      <c r="I26" s="9">
        <f t="shared" si="2"/>
        <v>0.421665237893861</v>
      </c>
      <c r="K26" s="55">
        <v>8458457</v>
      </c>
      <c r="L26" s="9">
        <f t="shared" si="0"/>
        <v>0.401518745909479</v>
      </c>
      <c r="M26" s="59"/>
      <c r="N26" s="55">
        <v>10296785</v>
      </c>
      <c r="O26" s="51">
        <f t="shared" si="1"/>
        <v>0.545965156234304</v>
      </c>
    </row>
    <row r="27" spans="2:15">
      <c r="B27" s="1">
        <v>33</v>
      </c>
      <c r="C27" s="1">
        <v>31.858</v>
      </c>
      <c r="D27" s="1">
        <v>1385</v>
      </c>
      <c r="E27" s="1">
        <v>1384</v>
      </c>
      <c r="F27" s="1" t="s">
        <v>102</v>
      </c>
      <c r="H27" s="1">
        <v>1059476</v>
      </c>
      <c r="I27" s="9">
        <f t="shared" si="2"/>
        <v>0.0471303942275606</v>
      </c>
      <c r="K27" s="55">
        <v>959750</v>
      </c>
      <c r="L27" s="9">
        <f t="shared" si="0"/>
        <v>0.0455588550472766</v>
      </c>
      <c r="M27" s="59"/>
      <c r="N27" s="55">
        <v>182114</v>
      </c>
      <c r="O27" s="51">
        <f t="shared" si="1"/>
        <v>0.00965620807489464</v>
      </c>
    </row>
    <row r="28" spans="2:15">
      <c r="B28" s="1">
        <v>34</v>
      </c>
      <c r="C28" s="1">
        <v>32.056</v>
      </c>
      <c r="D28" s="1">
        <v>1389</v>
      </c>
      <c r="E28" s="1"/>
      <c r="F28" s="1" t="s">
        <v>103</v>
      </c>
      <c r="H28" s="1">
        <v>1245479</v>
      </c>
      <c r="I28" s="9">
        <f t="shared" si="2"/>
        <v>0.0554046682248092</v>
      </c>
      <c r="J28" s="56"/>
      <c r="K28" s="5">
        <v>1349054</v>
      </c>
      <c r="L28" s="9">
        <f t="shared" si="0"/>
        <v>0.0640389222578262</v>
      </c>
      <c r="N28" s="5">
        <v>1143109</v>
      </c>
      <c r="O28" s="51">
        <f t="shared" si="1"/>
        <v>0.0606109269813674</v>
      </c>
    </row>
    <row r="29" spans="2:15">
      <c r="B29" s="1">
        <v>35</v>
      </c>
      <c r="C29" s="1">
        <v>32.474</v>
      </c>
      <c r="D29" s="1">
        <v>1399</v>
      </c>
      <c r="E29" s="1">
        <v>1395</v>
      </c>
      <c r="F29" s="1" t="s">
        <v>43</v>
      </c>
      <c r="H29" s="1">
        <v>345515791</v>
      </c>
      <c r="I29" s="9">
        <f t="shared" si="2"/>
        <v>15.3701409391788</v>
      </c>
      <c r="K29" s="55">
        <v>338752036</v>
      </c>
      <c r="L29" s="9">
        <f t="shared" si="0"/>
        <v>16.0803906278654</v>
      </c>
      <c r="M29" s="59"/>
      <c r="N29" s="55">
        <v>1152305</v>
      </c>
      <c r="O29" s="51">
        <f t="shared" si="1"/>
        <v>0.0610985253508323</v>
      </c>
    </row>
    <row r="30" spans="2:15">
      <c r="B30" s="1">
        <v>37</v>
      </c>
      <c r="C30" s="1">
        <v>34.508</v>
      </c>
      <c r="D30" s="1">
        <v>1450</v>
      </c>
      <c r="E30" s="1">
        <v>1445</v>
      </c>
      <c r="F30" s="1" t="s">
        <v>44</v>
      </c>
      <c r="H30" s="1">
        <v>1665711</v>
      </c>
      <c r="I30" s="9">
        <f t="shared" si="2"/>
        <v>0.074098531820621</v>
      </c>
      <c r="K30" s="55">
        <v>1372753</v>
      </c>
      <c r="L30" s="9">
        <f t="shared" si="0"/>
        <v>0.0651639019981392</v>
      </c>
      <c r="M30" s="59"/>
      <c r="N30" s="55">
        <v>1563535</v>
      </c>
      <c r="O30" s="51">
        <f t="shared" si="1"/>
        <v>0.0829031227274147</v>
      </c>
    </row>
    <row r="31" spans="2:15">
      <c r="B31" s="1">
        <v>42</v>
      </c>
      <c r="C31" s="1">
        <v>40.373</v>
      </c>
      <c r="D31" s="1">
        <v>1592</v>
      </c>
      <c r="E31" s="1">
        <v>1595</v>
      </c>
      <c r="F31" s="1" t="s">
        <v>78</v>
      </c>
      <c r="H31" s="6">
        <v>3125795</v>
      </c>
      <c r="I31" s="10">
        <f t="shared" si="2"/>
        <v>0.139049823332041</v>
      </c>
      <c r="K31" s="57">
        <v>3882616</v>
      </c>
      <c r="L31" s="10">
        <f t="shared" si="0"/>
        <v>0.184305850011187</v>
      </c>
      <c r="M31" s="59"/>
      <c r="N31" s="57">
        <v>3882183</v>
      </c>
      <c r="O31" s="52">
        <f t="shared" si="1"/>
        <v>0.205844508565068</v>
      </c>
    </row>
    <row r="32" spans="7:15">
      <c r="G32" s="7" t="s">
        <v>48</v>
      </c>
      <c r="H32" s="36">
        <v>2594281498</v>
      </c>
      <c r="I32" s="36"/>
      <c r="K32" s="36">
        <v>2594456281</v>
      </c>
      <c r="L32" s="36"/>
      <c r="N32" s="36">
        <v>2791725800</v>
      </c>
      <c r="O32" s="36"/>
    </row>
    <row r="33" spans="7:15">
      <c r="G33" s="7" t="s">
        <v>49</v>
      </c>
      <c r="H33" s="8">
        <v>2247967617</v>
      </c>
      <c r="I33" s="8"/>
      <c r="K33" s="8">
        <v>2106615715</v>
      </c>
      <c r="L33" s="8"/>
      <c r="N33" s="8">
        <v>1885978415</v>
      </c>
      <c r="O33" s="8"/>
    </row>
  </sheetData>
  <mergeCells count="9">
    <mergeCell ref="H3:I3"/>
    <mergeCell ref="K3:L3"/>
    <mergeCell ref="N3:O3"/>
    <mergeCell ref="H32:I32"/>
    <mergeCell ref="K32:L32"/>
    <mergeCell ref="N32:O32"/>
    <mergeCell ref="H33:I33"/>
    <mergeCell ref="K33:L33"/>
    <mergeCell ref="N33:O33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C3:O39"/>
  <sheetViews>
    <sheetView zoomScale="70" zoomScaleNormal="70" workbookViewId="0">
      <selection activeCell="M38" sqref="M38"/>
    </sheetView>
  </sheetViews>
  <sheetFormatPr defaultColWidth="9" defaultRowHeight="13.5"/>
  <cols>
    <col min="6" max="6" width="29.1083333333333" customWidth="1"/>
    <col min="7" max="7" width="21.425" customWidth="1"/>
    <col min="8" max="8" width="11.5"/>
    <col min="9" max="9" width="12.625"/>
    <col min="10" max="10" width="9.375"/>
    <col min="11" max="11" width="10.375"/>
    <col min="12" max="12" width="12.625"/>
    <col min="14" max="14" width="11.5"/>
    <col min="16" max="16" width="11.5"/>
  </cols>
  <sheetData>
    <row r="3" spans="8:9">
      <c r="H3" s="12"/>
      <c r="I3" s="12"/>
    </row>
    <row r="4" spans="8:15">
      <c r="H4" s="47" t="s">
        <v>104</v>
      </c>
      <c r="I4" s="34"/>
      <c r="K4" s="33" t="s">
        <v>105</v>
      </c>
      <c r="L4" s="34"/>
      <c r="N4" s="47" t="s">
        <v>106</v>
      </c>
      <c r="O4" s="34"/>
    </row>
    <row r="5" spans="3:15">
      <c r="C5" s="3" t="s">
        <v>3</v>
      </c>
      <c r="D5" s="2" t="s">
        <v>4</v>
      </c>
      <c r="E5" s="2" t="s">
        <v>5</v>
      </c>
      <c r="F5" s="3" t="s">
        <v>8</v>
      </c>
      <c r="H5" s="35" t="s">
        <v>6</v>
      </c>
      <c r="I5" s="35" t="s">
        <v>7</v>
      </c>
      <c r="K5" s="35" t="s">
        <v>6</v>
      </c>
      <c r="L5" s="35" t="s">
        <v>7</v>
      </c>
      <c r="N5" s="50" t="s">
        <v>6</v>
      </c>
      <c r="O5" s="50" t="s">
        <v>7</v>
      </c>
    </row>
    <row r="6" spans="3:15">
      <c r="C6" s="3">
        <v>6.054</v>
      </c>
      <c r="D6" s="3"/>
      <c r="E6" s="3">
        <v>802</v>
      </c>
      <c r="F6" s="3" t="s">
        <v>107</v>
      </c>
      <c r="H6" s="1">
        <v>12525958</v>
      </c>
      <c r="I6" s="9">
        <f>(H6*100)/1806459172</f>
        <v>0.693398344903197</v>
      </c>
      <c r="K6" s="1">
        <v>7713437</v>
      </c>
      <c r="L6" s="9">
        <f>(K6*100)/1930599405</f>
        <v>0.399535863319092</v>
      </c>
      <c r="N6" s="3">
        <v>7461180</v>
      </c>
      <c r="O6" s="51">
        <f>(N6*100)/2057351332</f>
        <v>0.362659497381364</v>
      </c>
    </row>
    <row r="7" spans="3:15">
      <c r="C7" s="3">
        <v>6.214</v>
      </c>
      <c r="D7" s="3">
        <v>802</v>
      </c>
      <c r="E7" s="3">
        <v>804</v>
      </c>
      <c r="F7" s="3" t="s">
        <v>9</v>
      </c>
      <c r="H7" s="1">
        <v>41209955</v>
      </c>
      <c r="I7" s="9">
        <f t="shared" ref="I7:I35" si="0">(H7*100)/1806459172</f>
        <v>2.28125582015645</v>
      </c>
      <c r="K7" s="1">
        <v>17885019</v>
      </c>
      <c r="L7" s="9">
        <f t="shared" ref="L7:L35" si="1">(K7*100)/1930599405</f>
        <v>0.926397208746679</v>
      </c>
      <c r="N7" s="3">
        <v>8385471</v>
      </c>
      <c r="O7" s="51">
        <f t="shared" ref="O7:O35" si="2">(N7*100)/2057351332</f>
        <v>0.407585756966861</v>
      </c>
    </row>
    <row r="8" spans="3:15">
      <c r="C8" s="3">
        <v>8.044</v>
      </c>
      <c r="D8" s="3">
        <v>852</v>
      </c>
      <c r="E8" s="3">
        <v>858</v>
      </c>
      <c r="F8" s="3" t="s">
        <v>16</v>
      </c>
      <c r="H8" s="1">
        <v>3469240</v>
      </c>
      <c r="I8" s="9">
        <f t="shared" si="0"/>
        <v>0.192046410667509</v>
      </c>
      <c r="K8" s="1">
        <v>1872518</v>
      </c>
      <c r="L8" s="9">
        <f t="shared" si="1"/>
        <v>0.0969915351237768</v>
      </c>
      <c r="N8" s="3">
        <v>1228863</v>
      </c>
      <c r="O8" s="51">
        <f t="shared" si="2"/>
        <v>0.0597303426442674</v>
      </c>
    </row>
    <row r="9" spans="3:15">
      <c r="C9" s="3">
        <v>8.484</v>
      </c>
      <c r="D9" s="3">
        <v>864</v>
      </c>
      <c r="E9" s="3">
        <v>870</v>
      </c>
      <c r="F9" s="3" t="s">
        <v>17</v>
      </c>
      <c r="H9" s="1">
        <v>17212692</v>
      </c>
      <c r="I9" s="9">
        <f t="shared" si="0"/>
        <v>0.952841462834899</v>
      </c>
      <c r="K9" s="1">
        <v>14641520</v>
      </c>
      <c r="L9" s="9">
        <f t="shared" si="1"/>
        <v>0.75839244340801</v>
      </c>
      <c r="N9" s="3">
        <v>12158468</v>
      </c>
      <c r="O9" s="51">
        <f t="shared" si="2"/>
        <v>0.590976748156109</v>
      </c>
    </row>
    <row r="10" spans="3:15">
      <c r="C10" s="3">
        <v>8.755</v>
      </c>
      <c r="D10" s="3">
        <v>872</v>
      </c>
      <c r="E10" s="3">
        <v>876</v>
      </c>
      <c r="F10" s="3" t="s">
        <v>18</v>
      </c>
      <c r="H10" s="1">
        <v>89080077</v>
      </c>
      <c r="I10" s="9">
        <f t="shared" si="0"/>
        <v>4.93119791361662</v>
      </c>
      <c r="K10" s="1">
        <v>83644671</v>
      </c>
      <c r="L10" s="9">
        <f t="shared" si="1"/>
        <v>4.33257519832293</v>
      </c>
      <c r="N10" s="3">
        <v>85912791</v>
      </c>
      <c r="O10" s="51">
        <f t="shared" si="2"/>
        <v>4.1758930360466</v>
      </c>
    </row>
    <row r="11" spans="3:15">
      <c r="C11" s="3">
        <v>9.048</v>
      </c>
      <c r="D11" s="3">
        <v>880</v>
      </c>
      <c r="E11" s="3">
        <v>881</v>
      </c>
      <c r="F11" s="3" t="s">
        <v>108</v>
      </c>
      <c r="H11" s="1">
        <v>2593804</v>
      </c>
      <c r="I11" s="9">
        <f t="shared" si="0"/>
        <v>0.143584977740089</v>
      </c>
      <c r="K11" s="1">
        <v>3020292</v>
      </c>
      <c r="L11" s="9">
        <f t="shared" si="1"/>
        <v>0.156443226501461</v>
      </c>
      <c r="N11" s="3">
        <v>2713794</v>
      </c>
      <c r="O11" s="51">
        <f t="shared" si="2"/>
        <v>0.131907173937174</v>
      </c>
    </row>
    <row r="12" spans="3:15">
      <c r="C12" s="3">
        <v>13.006</v>
      </c>
      <c r="D12" s="3">
        <v>972</v>
      </c>
      <c r="E12" s="3">
        <v>970</v>
      </c>
      <c r="F12" s="3" t="s">
        <v>109</v>
      </c>
      <c r="H12" s="1">
        <v>5042519</v>
      </c>
      <c r="I12" s="9">
        <f t="shared" si="0"/>
        <v>0.279138276588739</v>
      </c>
      <c r="K12" s="1">
        <v>4740187</v>
      </c>
      <c r="L12" s="9">
        <f t="shared" si="1"/>
        <v>0.245529289386681</v>
      </c>
      <c r="N12" s="3">
        <v>3176460</v>
      </c>
      <c r="O12" s="51">
        <f t="shared" si="2"/>
        <v>0.154395603249353</v>
      </c>
    </row>
    <row r="13" spans="3:15">
      <c r="C13" s="3">
        <v>13.983</v>
      </c>
      <c r="D13" s="3">
        <v>993</v>
      </c>
      <c r="E13" s="3">
        <v>993</v>
      </c>
      <c r="F13" s="3" t="s">
        <v>23</v>
      </c>
      <c r="H13" s="1">
        <v>3604098</v>
      </c>
      <c r="I13" s="9">
        <f t="shared" si="0"/>
        <v>0.199511733000296</v>
      </c>
      <c r="K13" s="1">
        <v>2907704</v>
      </c>
      <c r="L13" s="9">
        <f t="shared" si="1"/>
        <v>0.150611462557661</v>
      </c>
      <c r="N13" s="3">
        <v>2299348</v>
      </c>
      <c r="O13" s="51">
        <f t="shared" si="2"/>
        <v>0.11176253487851</v>
      </c>
    </row>
    <row r="14" spans="3:15">
      <c r="C14" s="3">
        <v>14.311</v>
      </c>
      <c r="D14" s="3">
        <v>1001</v>
      </c>
      <c r="E14" s="3">
        <v>998</v>
      </c>
      <c r="F14" s="3" t="s">
        <v>24</v>
      </c>
      <c r="H14" s="1">
        <v>247792593</v>
      </c>
      <c r="I14" s="9">
        <f t="shared" si="0"/>
        <v>13.7170325707201</v>
      </c>
      <c r="K14" s="1">
        <v>280876621</v>
      </c>
      <c r="L14" s="9">
        <f t="shared" si="1"/>
        <v>14.5486743791885</v>
      </c>
      <c r="N14" s="3">
        <v>300399706</v>
      </c>
      <c r="O14" s="51">
        <f t="shared" si="2"/>
        <v>14.6012837636231</v>
      </c>
    </row>
    <row r="15" spans="3:15">
      <c r="C15" s="3">
        <v>14.685</v>
      </c>
      <c r="D15" s="3">
        <v>1009</v>
      </c>
      <c r="E15" s="3">
        <v>1008</v>
      </c>
      <c r="F15" s="3" t="s">
        <v>25</v>
      </c>
      <c r="H15" s="1">
        <v>4745000</v>
      </c>
      <c r="I15" s="9">
        <f t="shared" si="0"/>
        <v>0.262668543720622</v>
      </c>
      <c r="K15" s="1">
        <v>5066319</v>
      </c>
      <c r="L15" s="9">
        <f t="shared" si="1"/>
        <v>0.262422074039746</v>
      </c>
      <c r="N15" s="3">
        <v>4991943</v>
      </c>
      <c r="O15" s="51">
        <f t="shared" si="2"/>
        <v>0.242639306294235</v>
      </c>
    </row>
    <row r="16" spans="3:15">
      <c r="C16" s="3">
        <v>15.064</v>
      </c>
      <c r="D16" s="3">
        <v>1017</v>
      </c>
      <c r="E16" s="3">
        <v>1009</v>
      </c>
      <c r="F16" s="3" t="s">
        <v>26</v>
      </c>
      <c r="H16" s="1">
        <v>1826007</v>
      </c>
      <c r="I16" s="9">
        <f t="shared" si="0"/>
        <v>0.101082107379065</v>
      </c>
      <c r="K16" s="1">
        <v>1486164</v>
      </c>
      <c r="L16" s="9">
        <f t="shared" si="1"/>
        <v>0.0769794083718782</v>
      </c>
      <c r="N16" s="3">
        <v>1350163</v>
      </c>
      <c r="O16" s="51">
        <f t="shared" si="2"/>
        <v>0.0656262729170071</v>
      </c>
    </row>
    <row r="17" spans="3:15">
      <c r="C17" s="3">
        <v>17.78</v>
      </c>
      <c r="D17" s="3">
        <v>1074</v>
      </c>
      <c r="E17" s="3">
        <v>1063</v>
      </c>
      <c r="F17" s="3" t="s">
        <v>28</v>
      </c>
      <c r="H17" s="1">
        <v>3051113</v>
      </c>
      <c r="I17" s="9">
        <f t="shared" si="0"/>
        <v>0.168900191451435</v>
      </c>
      <c r="K17" s="1">
        <v>2562837</v>
      </c>
      <c r="L17" s="9">
        <f t="shared" si="1"/>
        <v>0.132748253903041</v>
      </c>
      <c r="N17" s="3">
        <v>2249709</v>
      </c>
      <c r="O17" s="51">
        <f t="shared" si="2"/>
        <v>0.109349772448102</v>
      </c>
    </row>
    <row r="18" spans="3:15">
      <c r="C18" s="3">
        <v>18.512</v>
      </c>
      <c r="D18" s="3">
        <v>1089</v>
      </c>
      <c r="E18" s="3">
        <v>1088</v>
      </c>
      <c r="F18" s="3" t="s">
        <v>29</v>
      </c>
      <c r="H18" s="3">
        <v>298901</v>
      </c>
      <c r="I18" s="9">
        <f t="shared" si="0"/>
        <v>0.0165462361194178</v>
      </c>
      <c r="K18" s="1">
        <v>1936914</v>
      </c>
      <c r="L18" s="9">
        <f t="shared" si="1"/>
        <v>0.10032707950617</v>
      </c>
      <c r="N18" s="3">
        <v>1434261</v>
      </c>
      <c r="O18" s="51">
        <f t="shared" si="2"/>
        <v>0.069713955885489</v>
      </c>
    </row>
    <row r="19" spans="3:15">
      <c r="C19" s="3">
        <v>19.093</v>
      </c>
      <c r="D19" s="3">
        <v>1101</v>
      </c>
      <c r="E19" s="3">
        <v>1095</v>
      </c>
      <c r="F19" s="3" t="s">
        <v>31</v>
      </c>
      <c r="H19" s="1">
        <v>20514477</v>
      </c>
      <c r="I19" s="9">
        <f t="shared" si="0"/>
        <v>1.13561808193471</v>
      </c>
      <c r="K19" s="1">
        <v>19530414</v>
      </c>
      <c r="L19" s="9">
        <f t="shared" si="1"/>
        <v>1.01162436647493</v>
      </c>
      <c r="N19" s="3">
        <v>19525404</v>
      </c>
      <c r="O19" s="51">
        <f t="shared" si="2"/>
        <v>0.949055404213285</v>
      </c>
    </row>
    <row r="20" spans="3:15">
      <c r="C20" s="3">
        <v>19.287</v>
      </c>
      <c r="D20" s="3">
        <v>1103</v>
      </c>
      <c r="E20" s="3">
        <v>1104</v>
      </c>
      <c r="F20" s="3" t="s">
        <v>32</v>
      </c>
      <c r="H20" s="1">
        <v>10169866</v>
      </c>
      <c r="I20" s="9">
        <f t="shared" si="0"/>
        <v>0.562972369242121</v>
      </c>
      <c r="K20" s="1">
        <v>6462237</v>
      </c>
      <c r="L20" s="9">
        <f t="shared" si="1"/>
        <v>0.334726975635839</v>
      </c>
      <c r="N20" s="3">
        <v>5261278</v>
      </c>
      <c r="O20" s="51">
        <f t="shared" si="2"/>
        <v>0.255730653202795</v>
      </c>
    </row>
    <row r="21" spans="3:15">
      <c r="C21" s="3">
        <v>19.591</v>
      </c>
      <c r="D21" s="3">
        <v>1106</v>
      </c>
      <c r="E21" s="3">
        <v>1107</v>
      </c>
      <c r="F21" s="3" t="s">
        <v>110</v>
      </c>
      <c r="H21" s="1">
        <v>35683059</v>
      </c>
      <c r="I21" s="9">
        <f t="shared" si="0"/>
        <v>1.97530392898357</v>
      </c>
      <c r="K21" s="1">
        <v>34858566</v>
      </c>
      <c r="L21" s="9">
        <f t="shared" si="1"/>
        <v>1.80558255170497</v>
      </c>
      <c r="N21" s="3">
        <v>35013477</v>
      </c>
      <c r="O21" s="51">
        <f t="shared" si="2"/>
        <v>1.70187154986128</v>
      </c>
    </row>
    <row r="22" spans="3:15">
      <c r="C22" s="3">
        <v>21.648</v>
      </c>
      <c r="D22" s="3">
        <v>1129</v>
      </c>
      <c r="E22" s="48">
        <v>1158</v>
      </c>
      <c r="F22" s="3" t="s">
        <v>34</v>
      </c>
      <c r="H22" s="1">
        <v>9587866</v>
      </c>
      <c r="I22" s="9">
        <f t="shared" si="0"/>
        <v>0.530754646914323</v>
      </c>
      <c r="K22" s="1">
        <v>7966644</v>
      </c>
      <c r="L22" s="9">
        <f t="shared" si="1"/>
        <v>0.412651323696021</v>
      </c>
      <c r="N22" s="3">
        <v>8468768</v>
      </c>
      <c r="O22" s="51">
        <f t="shared" si="2"/>
        <v>0.411634506380945</v>
      </c>
    </row>
    <row r="23" spans="3:15">
      <c r="C23" s="3">
        <v>22.576</v>
      </c>
      <c r="D23" s="3">
        <v>1139</v>
      </c>
      <c r="E23" s="3">
        <v>1443</v>
      </c>
      <c r="F23" s="3" t="s">
        <v>35</v>
      </c>
      <c r="H23" s="1">
        <v>3315197</v>
      </c>
      <c r="I23" s="9">
        <f t="shared" si="0"/>
        <v>0.18351906599304</v>
      </c>
      <c r="K23" s="1">
        <v>1254039</v>
      </c>
      <c r="L23" s="9">
        <f t="shared" si="1"/>
        <v>0.0649559404582951</v>
      </c>
      <c r="N23" s="3">
        <v>1651233</v>
      </c>
      <c r="O23" s="51">
        <f t="shared" si="2"/>
        <v>0.0802601371149767</v>
      </c>
    </row>
    <row r="24" spans="3:15">
      <c r="C24" s="3">
        <v>22.952</v>
      </c>
      <c r="D24" s="3">
        <v>1143</v>
      </c>
      <c r="E24" s="3">
        <v>1149</v>
      </c>
      <c r="F24" s="3" t="s">
        <v>36</v>
      </c>
      <c r="H24" s="1">
        <v>72047103</v>
      </c>
      <c r="I24" s="9">
        <f t="shared" si="0"/>
        <v>3.98830508415166</v>
      </c>
      <c r="K24" s="1">
        <v>58040623</v>
      </c>
      <c r="L24" s="9">
        <f t="shared" si="1"/>
        <v>3.00635247528215</v>
      </c>
      <c r="N24" s="3">
        <v>53254656</v>
      </c>
      <c r="O24" s="51">
        <f t="shared" si="2"/>
        <v>2.58850567580161</v>
      </c>
    </row>
    <row r="25" spans="3:15">
      <c r="C25" s="3">
        <v>23.304</v>
      </c>
      <c r="D25" s="3">
        <v>1147</v>
      </c>
      <c r="E25" s="3">
        <v>1150</v>
      </c>
      <c r="F25" s="3" t="s">
        <v>37</v>
      </c>
      <c r="H25" s="1">
        <v>17690012</v>
      </c>
      <c r="I25" s="9">
        <f t="shared" si="0"/>
        <v>0.979264423696591</v>
      </c>
      <c r="K25" s="1">
        <v>13495455</v>
      </c>
      <c r="L25" s="9">
        <f t="shared" si="1"/>
        <v>0.699029273760705</v>
      </c>
      <c r="N25" s="3">
        <v>11836983</v>
      </c>
      <c r="O25" s="51">
        <f t="shared" si="2"/>
        <v>0.575350588685939</v>
      </c>
    </row>
    <row r="26" spans="3:15">
      <c r="C26" s="3">
        <v>23.833</v>
      </c>
      <c r="D26" s="3">
        <v>1204</v>
      </c>
      <c r="E26" s="3">
        <v>1195</v>
      </c>
      <c r="F26" s="3" t="s">
        <v>38</v>
      </c>
      <c r="H26" s="1">
        <v>875945922</v>
      </c>
      <c r="I26" s="9">
        <f t="shared" si="0"/>
        <v>48.4896606343008</v>
      </c>
      <c r="K26" s="1">
        <v>942510415</v>
      </c>
      <c r="L26" s="9">
        <f t="shared" si="1"/>
        <v>48.819574509296</v>
      </c>
      <c r="N26" s="3">
        <v>1034367684</v>
      </c>
      <c r="O26" s="51">
        <f t="shared" si="2"/>
        <v>50.2766672814442</v>
      </c>
    </row>
    <row r="27" spans="3:15">
      <c r="C27" s="3">
        <v>26.338</v>
      </c>
      <c r="D27" s="3">
        <v>1230</v>
      </c>
      <c r="E27" s="3">
        <v>1229</v>
      </c>
      <c r="F27" s="3" t="s">
        <v>40</v>
      </c>
      <c r="H27" s="1">
        <v>11873581</v>
      </c>
      <c r="I27" s="9">
        <f t="shared" si="0"/>
        <v>0.65728476923474</v>
      </c>
      <c r="K27" s="1">
        <v>11839772</v>
      </c>
      <c r="L27" s="9">
        <f t="shared" si="1"/>
        <v>0.613269224539101</v>
      </c>
      <c r="N27" s="3">
        <v>12800978</v>
      </c>
      <c r="O27" s="51">
        <f t="shared" si="2"/>
        <v>0.622206708251228</v>
      </c>
    </row>
    <row r="28" spans="3:15">
      <c r="C28" s="3">
        <v>26.823</v>
      </c>
      <c r="D28" s="3">
        <v>1236</v>
      </c>
      <c r="E28" s="3">
        <v>1237</v>
      </c>
      <c r="F28" s="3" t="s">
        <v>41</v>
      </c>
      <c r="H28" s="1">
        <v>2115487</v>
      </c>
      <c r="I28" s="9">
        <f t="shared" si="0"/>
        <v>0.117106826037915</v>
      </c>
      <c r="K28" s="1">
        <v>17930940</v>
      </c>
      <c r="L28" s="9">
        <f t="shared" si="1"/>
        <v>0.928775796447529</v>
      </c>
      <c r="N28" s="3">
        <v>20698194</v>
      </c>
      <c r="O28" s="51">
        <f t="shared" si="2"/>
        <v>1.00606025223114</v>
      </c>
    </row>
    <row r="29" spans="3:15">
      <c r="C29" s="3">
        <v>27.81</v>
      </c>
      <c r="D29" s="3">
        <v>1247</v>
      </c>
      <c r="E29" s="3">
        <v>1252</v>
      </c>
      <c r="F29" s="3" t="s">
        <v>42</v>
      </c>
      <c r="H29" s="1">
        <v>6965686</v>
      </c>
      <c r="I29" s="9">
        <f t="shared" si="0"/>
        <v>0.385598861461564</v>
      </c>
      <c r="K29" s="1">
        <v>6744990</v>
      </c>
      <c r="L29" s="9">
        <f t="shared" si="1"/>
        <v>0.349372841539853</v>
      </c>
      <c r="N29" s="3">
        <v>7374809</v>
      </c>
      <c r="O29" s="51">
        <f t="shared" si="2"/>
        <v>0.358461332553773</v>
      </c>
    </row>
    <row r="30" spans="3:15">
      <c r="C30" s="3">
        <v>28.189</v>
      </c>
      <c r="D30" s="3">
        <v>1251</v>
      </c>
      <c r="E30" s="48">
        <v>1294</v>
      </c>
      <c r="F30" s="3" t="s">
        <v>111</v>
      </c>
      <c r="H30" s="1">
        <v>1307099</v>
      </c>
      <c r="I30" s="9">
        <f t="shared" si="0"/>
        <v>0.0723569632937157</v>
      </c>
      <c r="K30" s="1">
        <v>1744629</v>
      </c>
      <c r="L30" s="9">
        <f t="shared" si="1"/>
        <v>0.0903672193973353</v>
      </c>
      <c r="N30" s="3">
        <v>1553802</v>
      </c>
      <c r="O30" s="51">
        <f t="shared" si="2"/>
        <v>0.0755243878783461</v>
      </c>
    </row>
    <row r="31" spans="3:15">
      <c r="C31" s="3">
        <v>30.493</v>
      </c>
      <c r="D31" s="3">
        <v>1253</v>
      </c>
      <c r="E31" s="3">
        <v>1254</v>
      </c>
      <c r="F31" s="3" t="s">
        <v>112</v>
      </c>
      <c r="H31" s="1">
        <v>1604158</v>
      </c>
      <c r="I31" s="9">
        <f t="shared" si="0"/>
        <v>0.0888012319826733</v>
      </c>
      <c r="K31">
        <v>1842177</v>
      </c>
      <c r="L31" s="9">
        <f t="shared" si="1"/>
        <v>0.0954199506758887</v>
      </c>
      <c r="N31" s="3">
        <v>1938725</v>
      </c>
      <c r="O31" s="51">
        <f t="shared" si="2"/>
        <v>0.0942340265294076</v>
      </c>
    </row>
    <row r="32" spans="3:15">
      <c r="C32" s="3">
        <v>32.142</v>
      </c>
      <c r="D32" s="3">
        <v>1392</v>
      </c>
      <c r="E32" s="3">
        <v>1382</v>
      </c>
      <c r="F32" s="3" t="s">
        <v>113</v>
      </c>
      <c r="H32" s="1">
        <v>70983589</v>
      </c>
      <c r="I32" s="9">
        <f t="shared" si="0"/>
        <v>3.92943223407653</v>
      </c>
      <c r="K32" s="1">
        <v>82438246</v>
      </c>
      <c r="L32" s="9">
        <f t="shared" si="1"/>
        <v>4.27008553853771</v>
      </c>
      <c r="N32" s="3">
        <v>90721289</v>
      </c>
      <c r="O32" s="51">
        <f t="shared" si="2"/>
        <v>4.40961578068475</v>
      </c>
    </row>
    <row r="33" spans="3:15">
      <c r="C33" s="3">
        <v>32.524</v>
      </c>
      <c r="D33" s="3">
        <v>1401</v>
      </c>
      <c r="E33" s="3">
        <v>1395</v>
      </c>
      <c r="F33" s="3" t="s">
        <v>43</v>
      </c>
      <c r="H33" s="1">
        <v>220581413</v>
      </c>
      <c r="I33" s="9">
        <f t="shared" si="0"/>
        <v>12.2107056953734</v>
      </c>
      <c r="K33" s="1">
        <v>290432277</v>
      </c>
      <c r="L33" s="9">
        <f t="shared" si="1"/>
        <v>15.0436323686736</v>
      </c>
      <c r="N33" s="3">
        <v>312877030</v>
      </c>
      <c r="O33" s="51">
        <f t="shared" si="2"/>
        <v>15.2077588855883</v>
      </c>
    </row>
    <row r="34" spans="3:15">
      <c r="C34" s="3">
        <v>34.57</v>
      </c>
      <c r="D34" s="3">
        <v>1451</v>
      </c>
      <c r="E34" s="3">
        <v>1445</v>
      </c>
      <c r="F34" s="3" t="s">
        <v>44</v>
      </c>
      <c r="H34" s="1">
        <v>11780523</v>
      </c>
      <c r="I34" s="9">
        <f t="shared" si="0"/>
        <v>0.652133365790788</v>
      </c>
      <c r="K34" s="1">
        <v>3145766</v>
      </c>
      <c r="L34" s="9">
        <f t="shared" si="1"/>
        <v>0.162942451543955</v>
      </c>
      <c r="N34" s="3">
        <v>1226003</v>
      </c>
      <c r="O34" s="51">
        <f t="shared" si="2"/>
        <v>0.0595913289544073</v>
      </c>
    </row>
    <row r="35" spans="3:15">
      <c r="C35" s="3">
        <v>40.432</v>
      </c>
      <c r="D35" s="3">
        <v>1594</v>
      </c>
      <c r="E35" s="3">
        <v>1595</v>
      </c>
      <c r="F35" s="3" t="s">
        <v>78</v>
      </c>
      <c r="H35" s="1">
        <v>1842177</v>
      </c>
      <c r="I35" s="9">
        <f t="shared" si="0"/>
        <v>0.10197722863343</v>
      </c>
      <c r="K35" s="6">
        <v>2008012</v>
      </c>
      <c r="L35" s="10">
        <f t="shared" si="1"/>
        <v>0.104009769960537</v>
      </c>
      <c r="N35" s="18">
        <v>2803361</v>
      </c>
      <c r="O35" s="52">
        <f t="shared" si="2"/>
        <v>0.136260684132874</v>
      </c>
    </row>
    <row r="36" spans="3:15">
      <c r="C36" s="5"/>
      <c r="D36" s="5"/>
      <c r="E36" s="5"/>
      <c r="G36" s="49" t="s">
        <v>48</v>
      </c>
      <c r="H36" s="16">
        <v>2032552841</v>
      </c>
      <c r="I36" s="16"/>
      <c r="K36" s="13">
        <v>2110156707</v>
      </c>
      <c r="L36" s="13"/>
      <c r="N36" s="36">
        <v>2248545461</v>
      </c>
      <c r="O36" s="36"/>
    </row>
    <row r="37" spans="7:15">
      <c r="G37" s="7" t="s">
        <v>49</v>
      </c>
      <c r="H37" s="8">
        <v>1806459172</v>
      </c>
      <c r="I37" s="8"/>
      <c r="K37" s="8">
        <v>1930599405</v>
      </c>
      <c r="L37" s="8"/>
      <c r="N37" s="8">
        <v>2057351332</v>
      </c>
      <c r="O37" s="8"/>
    </row>
    <row r="38" spans="8:9">
      <c r="H38" s="12"/>
      <c r="I38" s="12"/>
    </row>
    <row r="39" spans="9:9">
      <c r="I39" s="12"/>
    </row>
  </sheetData>
  <mergeCells count="9">
    <mergeCell ref="H4:I4"/>
    <mergeCell ref="K4:L4"/>
    <mergeCell ref="N4:O4"/>
    <mergeCell ref="H36:I36"/>
    <mergeCell ref="K36:L36"/>
    <mergeCell ref="N36:O36"/>
    <mergeCell ref="H37:I37"/>
    <mergeCell ref="K37:L37"/>
    <mergeCell ref="N37:O3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3:T47"/>
  <sheetViews>
    <sheetView zoomScale="85" zoomScaleNormal="85" topLeftCell="B3" workbookViewId="0">
      <selection activeCell="N16" sqref="N16"/>
    </sheetView>
  </sheetViews>
  <sheetFormatPr defaultColWidth="9" defaultRowHeight="13.5"/>
  <cols>
    <col min="6" max="6" width="28.25" customWidth="1"/>
    <col min="7" max="7" width="19.1166666666667" customWidth="1"/>
    <col min="8" max="8" width="10.375"/>
    <col min="9" max="10" width="8.53333333333333" customWidth="1"/>
    <col min="12" max="12" width="10.375"/>
    <col min="13" max="13" width="12.0583333333333" customWidth="1"/>
    <col min="17" max="17" width="11.5"/>
    <col min="18" max="18" width="8.225" customWidth="1"/>
  </cols>
  <sheetData>
    <row r="3" spans="8:18">
      <c r="H3" s="5" t="s">
        <v>114</v>
      </c>
      <c r="I3" s="5"/>
      <c r="K3" s="5" t="s">
        <v>115</v>
      </c>
      <c r="L3" s="5"/>
      <c r="M3" s="5"/>
      <c r="P3" s="25" t="s">
        <v>116</v>
      </c>
      <c r="Q3" s="25"/>
      <c r="R3" s="25"/>
    </row>
    <row r="4" spans="2:18">
      <c r="B4" s="24" t="s">
        <v>2</v>
      </c>
      <c r="C4" s="24" t="s">
        <v>3</v>
      </c>
      <c r="D4" s="2" t="s">
        <v>53</v>
      </c>
      <c r="E4" s="2" t="s">
        <v>54</v>
      </c>
      <c r="F4" s="25" t="s">
        <v>8</v>
      </c>
      <c r="H4" s="24" t="s">
        <v>117</v>
      </c>
      <c r="I4" s="24" t="s">
        <v>7</v>
      </c>
      <c r="K4" s="24" t="s">
        <v>3</v>
      </c>
      <c r="L4" s="24" t="s">
        <v>6</v>
      </c>
      <c r="M4" s="24" t="s">
        <v>7</v>
      </c>
      <c r="P4" s="24" t="s">
        <v>3</v>
      </c>
      <c r="Q4" s="24" t="s">
        <v>6</v>
      </c>
      <c r="R4" s="24" t="s">
        <v>7</v>
      </c>
    </row>
    <row r="5" spans="2:18">
      <c r="B5" s="24">
        <v>1</v>
      </c>
      <c r="C5" s="24">
        <v>6.123</v>
      </c>
      <c r="D5" s="24">
        <v>802</v>
      </c>
      <c r="E5" s="24">
        <v>804</v>
      </c>
      <c r="F5" s="25" t="s">
        <v>9</v>
      </c>
      <c r="H5" s="24">
        <v>24229312</v>
      </c>
      <c r="I5" s="42">
        <f>H5*100/1316229361</f>
        <v>1.84081230201337</v>
      </c>
      <c r="K5" s="24">
        <v>6.108</v>
      </c>
      <c r="L5" s="24">
        <v>17473721</v>
      </c>
      <c r="M5" s="42">
        <f>L5*100/1565317029</f>
        <v>1.11630555831639</v>
      </c>
      <c r="P5" s="24">
        <v>6.125</v>
      </c>
      <c r="Q5" s="24">
        <v>17833439</v>
      </c>
      <c r="R5" s="42">
        <f>Q5*100/1573933017</f>
        <v>1.1330494250633</v>
      </c>
    </row>
    <row r="6" spans="2:18">
      <c r="B6" s="24">
        <v>3</v>
      </c>
      <c r="C6" s="24">
        <v>8.557</v>
      </c>
      <c r="D6" s="24">
        <v>866</v>
      </c>
      <c r="E6" s="24">
        <v>870</v>
      </c>
      <c r="F6" s="25" t="s">
        <v>17</v>
      </c>
      <c r="H6" s="24">
        <v>3942836</v>
      </c>
      <c r="I6" s="42">
        <f t="shared" ref="I6:I36" si="0">H6*100/1316229361</f>
        <v>0.299555390331397</v>
      </c>
      <c r="K6" s="24">
        <v>8.554</v>
      </c>
      <c r="L6" s="24">
        <v>3618932</v>
      </c>
      <c r="M6" s="42">
        <f t="shared" ref="M6:M36" si="1">L6*100/1565317029</f>
        <v>0.231194827179</v>
      </c>
      <c r="P6" s="24">
        <v>8.571</v>
      </c>
      <c r="Q6" s="24">
        <v>2323112</v>
      </c>
      <c r="R6" s="42">
        <f t="shared" ref="R6:R36" si="2">Q6*100/1573933017</f>
        <v>0.147599165587617</v>
      </c>
    </row>
    <row r="7" spans="2:20">
      <c r="B7" s="24">
        <v>4</v>
      </c>
      <c r="C7" s="24">
        <v>8.839</v>
      </c>
      <c r="D7" s="24">
        <v>874</v>
      </c>
      <c r="E7" s="24">
        <v>876</v>
      </c>
      <c r="F7" s="25" t="s">
        <v>18</v>
      </c>
      <c r="H7" s="24">
        <v>10745049</v>
      </c>
      <c r="I7" s="42">
        <f t="shared" si="0"/>
        <v>0.816350806202689</v>
      </c>
      <c r="K7" s="24">
        <v>8.832</v>
      </c>
      <c r="L7" s="24">
        <v>11416725</v>
      </c>
      <c r="M7" s="42">
        <f t="shared" si="1"/>
        <v>0.729355446116468</v>
      </c>
      <c r="P7" s="24">
        <v>8.845</v>
      </c>
      <c r="Q7" s="24">
        <v>11570238</v>
      </c>
      <c r="R7" s="42">
        <f t="shared" si="2"/>
        <v>0.73511628989482</v>
      </c>
      <c r="S7" s="4"/>
      <c r="T7" s="4"/>
    </row>
    <row r="8" spans="2:18">
      <c r="B8" s="24">
        <v>6</v>
      </c>
      <c r="C8" s="24">
        <v>12.87</v>
      </c>
      <c r="D8" s="24">
        <v>968</v>
      </c>
      <c r="E8" s="24">
        <v>966</v>
      </c>
      <c r="F8" s="25" t="s">
        <v>118</v>
      </c>
      <c r="H8" s="24">
        <v>7235916</v>
      </c>
      <c r="I8" s="42">
        <f t="shared" si="0"/>
        <v>0.549745828075324</v>
      </c>
      <c r="K8" s="24">
        <v>12.869</v>
      </c>
      <c r="L8" s="24">
        <v>7434905</v>
      </c>
      <c r="M8" s="42">
        <f t="shared" si="1"/>
        <v>0.474977583598498</v>
      </c>
      <c r="P8" s="24">
        <v>12.879</v>
      </c>
      <c r="Q8" s="24">
        <v>8413145</v>
      </c>
      <c r="R8" s="42">
        <f t="shared" si="2"/>
        <v>0.534530053638236</v>
      </c>
    </row>
    <row r="9" spans="2:18">
      <c r="B9" s="24">
        <v>8</v>
      </c>
      <c r="C9" s="24">
        <v>13.45</v>
      </c>
      <c r="D9" s="24">
        <v>981</v>
      </c>
      <c r="E9" s="24">
        <v>990</v>
      </c>
      <c r="F9" s="25" t="s">
        <v>22</v>
      </c>
      <c r="H9" s="24">
        <v>1899617</v>
      </c>
      <c r="I9" s="42">
        <f t="shared" si="0"/>
        <v>0.144322642868016</v>
      </c>
      <c r="K9" s="25"/>
      <c r="L9" s="25">
        <v>554835</v>
      </c>
      <c r="M9" s="42">
        <f t="shared" si="1"/>
        <v>0.0354455352954574</v>
      </c>
      <c r="P9" s="45"/>
      <c r="Q9" s="25">
        <v>724767</v>
      </c>
      <c r="R9" s="42">
        <f t="shared" si="2"/>
        <v>0.0460481476766683</v>
      </c>
    </row>
    <row r="10" spans="2:18">
      <c r="B10" s="24">
        <v>9</v>
      </c>
      <c r="C10" s="24">
        <v>13.842</v>
      </c>
      <c r="D10" s="24">
        <v>990</v>
      </c>
      <c r="E10" s="24">
        <v>993</v>
      </c>
      <c r="F10" s="25" t="s">
        <v>23</v>
      </c>
      <c r="H10" s="24">
        <v>5864748</v>
      </c>
      <c r="I10" s="42">
        <f t="shared" si="0"/>
        <v>0.44557188691979</v>
      </c>
      <c r="K10" s="24">
        <v>13.844</v>
      </c>
      <c r="L10" s="24">
        <v>5351053</v>
      </c>
      <c r="M10" s="42">
        <f t="shared" si="1"/>
        <v>0.341851069199606</v>
      </c>
      <c r="P10" s="24">
        <v>13.85</v>
      </c>
      <c r="Q10" s="24">
        <v>5640457</v>
      </c>
      <c r="R10" s="42">
        <f t="shared" si="2"/>
        <v>0.358367029541766</v>
      </c>
    </row>
    <row r="11" spans="2:18">
      <c r="B11" s="24">
        <v>11</v>
      </c>
      <c r="C11" s="24">
        <v>14.261</v>
      </c>
      <c r="D11" s="24">
        <v>1000</v>
      </c>
      <c r="E11" s="24">
        <v>997</v>
      </c>
      <c r="F11" s="25" t="s">
        <v>24</v>
      </c>
      <c r="G11"/>
      <c r="H11" s="24">
        <v>193400823</v>
      </c>
      <c r="I11" s="42">
        <f t="shared" si="0"/>
        <v>14.693550283141</v>
      </c>
      <c r="K11" s="24">
        <v>14.265</v>
      </c>
      <c r="L11" s="24">
        <v>228325901</v>
      </c>
      <c r="M11" s="42">
        <f t="shared" si="1"/>
        <v>14.5865595767437</v>
      </c>
      <c r="P11" s="24">
        <v>14.273</v>
      </c>
      <c r="Q11" s="24">
        <v>231534707</v>
      </c>
      <c r="R11" s="42">
        <f t="shared" si="2"/>
        <v>14.7105819942273</v>
      </c>
    </row>
    <row r="12" spans="2:18">
      <c r="B12" s="24">
        <v>13</v>
      </c>
      <c r="C12" s="24">
        <v>14.548</v>
      </c>
      <c r="D12" s="24">
        <v>1005</v>
      </c>
      <c r="E12" s="24">
        <v>1000</v>
      </c>
      <c r="F12" s="25" t="s">
        <v>25</v>
      </c>
      <c r="H12" s="24">
        <v>6770441</v>
      </c>
      <c r="I12" s="42">
        <f t="shared" si="0"/>
        <v>0.514381550861028</v>
      </c>
      <c r="K12" s="24">
        <v>14.55</v>
      </c>
      <c r="L12" s="24">
        <v>3951824</v>
      </c>
      <c r="M12" s="42">
        <f t="shared" si="1"/>
        <v>0.252461573392875</v>
      </c>
      <c r="P12" s="24">
        <v>14.557</v>
      </c>
      <c r="Q12" s="24">
        <v>6378005</v>
      </c>
      <c r="R12" s="42">
        <f t="shared" si="2"/>
        <v>0.405227219399515</v>
      </c>
    </row>
    <row r="13" spans="2:18">
      <c r="B13" s="24">
        <v>14</v>
      </c>
      <c r="C13" s="24">
        <v>14.782</v>
      </c>
      <c r="D13" s="24">
        <v>1010</v>
      </c>
      <c r="E13" s="24">
        <v>1009</v>
      </c>
      <c r="F13" s="25" t="s">
        <v>26</v>
      </c>
      <c r="H13" s="24">
        <v>1660516</v>
      </c>
      <c r="I13" s="42">
        <f t="shared" si="0"/>
        <v>0.12615703988995</v>
      </c>
      <c r="K13" s="25"/>
      <c r="L13" s="25">
        <v>144428</v>
      </c>
      <c r="M13" s="42">
        <f t="shared" si="1"/>
        <v>0.0092267570929237</v>
      </c>
      <c r="P13" s="45"/>
      <c r="Q13" s="25">
        <v>655555</v>
      </c>
      <c r="R13" s="42">
        <f t="shared" si="2"/>
        <v>0.0416507559673361</v>
      </c>
    </row>
    <row r="14" spans="2:18">
      <c r="B14" s="24">
        <v>17</v>
      </c>
      <c r="C14" s="24">
        <v>15.506</v>
      </c>
      <c r="D14" s="24">
        <v>1025</v>
      </c>
      <c r="E14" s="24">
        <v>1029</v>
      </c>
      <c r="F14" s="25" t="s">
        <v>27</v>
      </c>
      <c r="H14" s="24">
        <v>2363088</v>
      </c>
      <c r="I14" s="42">
        <f t="shared" si="0"/>
        <v>0.17953466698271</v>
      </c>
      <c r="K14" s="24">
        <v>15.505</v>
      </c>
      <c r="L14" s="24">
        <v>1232854</v>
      </c>
      <c r="M14" s="42">
        <f t="shared" si="1"/>
        <v>0.0787606585221657</v>
      </c>
      <c r="P14" s="24">
        <v>15.513</v>
      </c>
      <c r="Q14" s="24">
        <v>1857261</v>
      </c>
      <c r="R14" s="42">
        <f t="shared" si="2"/>
        <v>0.118001273239698</v>
      </c>
    </row>
    <row r="15" spans="2:18">
      <c r="B15" s="24">
        <v>18</v>
      </c>
      <c r="C15" s="24">
        <v>15.637</v>
      </c>
      <c r="D15" s="24">
        <v>1028</v>
      </c>
      <c r="E15" s="24"/>
      <c r="F15" s="25" t="s">
        <v>119</v>
      </c>
      <c r="H15" s="24">
        <v>1100799</v>
      </c>
      <c r="I15" s="42">
        <f t="shared" si="0"/>
        <v>0.083632764365906</v>
      </c>
      <c r="K15" s="25"/>
      <c r="L15" s="25">
        <v>535563</v>
      </c>
      <c r="M15" s="42">
        <f t="shared" si="1"/>
        <v>0.0342143470030568</v>
      </c>
      <c r="P15" s="45"/>
      <c r="Q15" s="45">
        <v>709925</v>
      </c>
      <c r="R15" s="42">
        <f t="shared" si="2"/>
        <v>0.045105159643525</v>
      </c>
    </row>
    <row r="16" spans="2:18">
      <c r="B16" s="24">
        <v>20</v>
      </c>
      <c r="C16" s="24">
        <v>16.514</v>
      </c>
      <c r="D16" s="24">
        <v>1047</v>
      </c>
      <c r="E16" s="24">
        <v>1037</v>
      </c>
      <c r="F16" s="25" t="s">
        <v>120</v>
      </c>
      <c r="H16" s="24">
        <v>1203887</v>
      </c>
      <c r="I16" s="42">
        <f t="shared" si="0"/>
        <v>0.0914648339925613</v>
      </c>
      <c r="K16" s="25"/>
      <c r="L16" s="25">
        <v>808858</v>
      </c>
      <c r="M16" s="42">
        <f t="shared" si="1"/>
        <v>0.0516737494714881</v>
      </c>
      <c r="P16" s="24">
        <v>16.531</v>
      </c>
      <c r="Q16" s="24">
        <v>1032177</v>
      </c>
      <c r="R16" s="42">
        <f t="shared" si="2"/>
        <v>0.0655794744027534</v>
      </c>
    </row>
    <row r="17" spans="2:18">
      <c r="B17" s="24">
        <v>21</v>
      </c>
      <c r="C17" s="24">
        <v>17.634</v>
      </c>
      <c r="D17" s="24">
        <v>1070</v>
      </c>
      <c r="E17" s="24">
        <v>1068</v>
      </c>
      <c r="F17" s="25" t="s">
        <v>28</v>
      </c>
      <c r="H17" s="24">
        <v>2564519</v>
      </c>
      <c r="I17" s="42">
        <f t="shared" si="0"/>
        <v>0.194838306756173</v>
      </c>
      <c r="K17" s="24">
        <v>17.646</v>
      </c>
      <c r="L17" s="24">
        <v>1612247</v>
      </c>
      <c r="M17" s="42">
        <f t="shared" si="1"/>
        <v>0.102998112850659</v>
      </c>
      <c r="P17" s="24">
        <v>17.648</v>
      </c>
      <c r="Q17" s="24">
        <v>1066026</v>
      </c>
      <c r="R17" s="42">
        <f t="shared" si="2"/>
        <v>0.0677300741826931</v>
      </c>
    </row>
    <row r="18" spans="2:18">
      <c r="B18" s="24">
        <v>22</v>
      </c>
      <c r="C18" s="24">
        <v>18.35</v>
      </c>
      <c r="D18" s="24">
        <v>1085</v>
      </c>
      <c r="E18" s="24">
        <v>1088</v>
      </c>
      <c r="F18" s="25" t="s">
        <v>29</v>
      </c>
      <c r="H18" s="24">
        <v>2768566</v>
      </c>
      <c r="I18" s="42">
        <f t="shared" si="0"/>
        <v>0.210340696084806</v>
      </c>
      <c r="K18" s="24">
        <v>18.354</v>
      </c>
      <c r="L18" s="24">
        <v>2270486</v>
      </c>
      <c r="M18" s="42">
        <f t="shared" si="1"/>
        <v>0.145049594295316</v>
      </c>
      <c r="P18" s="24">
        <v>18.361</v>
      </c>
      <c r="Q18" s="24">
        <v>3102531</v>
      </c>
      <c r="R18" s="42">
        <f t="shared" si="2"/>
        <v>0.197119633840174</v>
      </c>
    </row>
    <row r="19" spans="2:18">
      <c r="B19" s="24">
        <v>23</v>
      </c>
      <c r="C19" s="24">
        <v>18.584</v>
      </c>
      <c r="D19" s="24">
        <v>1090</v>
      </c>
      <c r="E19" s="24">
        <v>190</v>
      </c>
      <c r="F19" s="25" t="s">
        <v>30</v>
      </c>
      <c r="H19" s="24">
        <v>2639396</v>
      </c>
      <c r="I19" s="42">
        <f t="shared" si="0"/>
        <v>0.200527056925301</v>
      </c>
      <c r="K19" s="24">
        <v>18.586</v>
      </c>
      <c r="L19" s="24">
        <v>3032959</v>
      </c>
      <c r="M19" s="42">
        <f t="shared" si="1"/>
        <v>0.193760046291555</v>
      </c>
      <c r="P19" s="24">
        <v>18.602</v>
      </c>
      <c r="Q19" s="24">
        <v>2593695</v>
      </c>
      <c r="R19" s="42">
        <f t="shared" si="2"/>
        <v>0.164790684990122</v>
      </c>
    </row>
    <row r="20" spans="2:18">
      <c r="B20" s="24">
        <v>24</v>
      </c>
      <c r="C20" s="24">
        <v>18.939</v>
      </c>
      <c r="D20" s="24">
        <v>1098</v>
      </c>
      <c r="E20" s="24">
        <v>1096</v>
      </c>
      <c r="F20" s="25" t="s">
        <v>31</v>
      </c>
      <c r="H20" s="24">
        <v>10526197</v>
      </c>
      <c r="I20" s="42">
        <f t="shared" si="0"/>
        <v>0.799723612912172</v>
      </c>
      <c r="K20" s="24">
        <v>18.94</v>
      </c>
      <c r="L20" s="24">
        <v>12335350</v>
      </c>
      <c r="M20" s="42">
        <f t="shared" si="1"/>
        <v>0.788041640860473</v>
      </c>
      <c r="P20" s="24">
        <v>18.951</v>
      </c>
      <c r="Q20" s="24">
        <v>9447991</v>
      </c>
      <c r="R20" s="42">
        <f t="shared" si="2"/>
        <v>0.600279103237085</v>
      </c>
    </row>
    <row r="21" spans="2:18">
      <c r="B21" s="24">
        <v>25</v>
      </c>
      <c r="C21" s="24">
        <v>19.134</v>
      </c>
      <c r="D21" s="24">
        <v>1101</v>
      </c>
      <c r="E21" s="24">
        <v>1104</v>
      </c>
      <c r="F21" s="25" t="s">
        <v>32</v>
      </c>
      <c r="H21" s="24">
        <v>5082022</v>
      </c>
      <c r="I21" s="42">
        <f t="shared" si="0"/>
        <v>0.386104591690536</v>
      </c>
      <c r="K21" s="24">
        <v>19.135</v>
      </c>
      <c r="L21" s="24">
        <v>5099549</v>
      </c>
      <c r="M21" s="42">
        <f t="shared" si="1"/>
        <v>0.325783780890561</v>
      </c>
      <c r="P21" s="24">
        <v>19.146</v>
      </c>
      <c r="Q21" s="24">
        <v>3601370</v>
      </c>
      <c r="R21" s="42">
        <f t="shared" si="2"/>
        <v>0.228813422242352</v>
      </c>
    </row>
    <row r="22" spans="2:18">
      <c r="B22" s="24">
        <v>26</v>
      </c>
      <c r="C22" s="24">
        <v>19.429</v>
      </c>
      <c r="D22" s="24">
        <v>1104</v>
      </c>
      <c r="E22" s="24">
        <v>1107</v>
      </c>
      <c r="F22" s="25" t="s">
        <v>33</v>
      </c>
      <c r="H22" s="24">
        <v>14418334</v>
      </c>
      <c r="I22" s="42">
        <f t="shared" si="0"/>
        <v>1.09542716696775</v>
      </c>
      <c r="K22" s="24">
        <v>19.449</v>
      </c>
      <c r="L22" s="24">
        <v>4647400</v>
      </c>
      <c r="M22" s="42">
        <f t="shared" si="1"/>
        <v>0.296898322442003</v>
      </c>
      <c r="P22" s="24">
        <v>19.461</v>
      </c>
      <c r="Q22" s="24">
        <v>5556898</v>
      </c>
      <c r="R22" s="42">
        <f t="shared" si="2"/>
        <v>0.353058099676424</v>
      </c>
    </row>
    <row r="23" spans="2:18">
      <c r="B23" s="24">
        <v>27</v>
      </c>
      <c r="C23" s="24">
        <v>21.488</v>
      </c>
      <c r="D23" s="24">
        <v>1128</v>
      </c>
      <c r="E23" s="24"/>
      <c r="F23" s="25" t="s">
        <v>34</v>
      </c>
      <c r="H23" s="24">
        <v>10819959</v>
      </c>
      <c r="I23" s="42">
        <f t="shared" si="0"/>
        <v>0.822042063533637</v>
      </c>
      <c r="K23" s="24">
        <v>21.488</v>
      </c>
      <c r="L23" s="24">
        <v>10844901</v>
      </c>
      <c r="M23" s="42">
        <f t="shared" si="1"/>
        <v>0.69282457157757</v>
      </c>
      <c r="P23" s="24">
        <v>21.498</v>
      </c>
      <c r="Q23" s="24">
        <v>8638176</v>
      </c>
      <c r="R23" s="42">
        <f t="shared" si="2"/>
        <v>0.548827421923255</v>
      </c>
    </row>
    <row r="24" spans="2:18">
      <c r="B24" s="24">
        <v>28</v>
      </c>
      <c r="C24" s="24">
        <v>22.422</v>
      </c>
      <c r="D24" s="24">
        <v>1137</v>
      </c>
      <c r="E24" s="24">
        <v>1143</v>
      </c>
      <c r="F24" s="25" t="s">
        <v>35</v>
      </c>
      <c r="H24" s="24">
        <v>3060645</v>
      </c>
      <c r="I24" s="42">
        <f t="shared" si="0"/>
        <v>0.232531281453461</v>
      </c>
      <c r="K24" s="24">
        <v>22.425</v>
      </c>
      <c r="L24" s="24">
        <v>2007875</v>
      </c>
      <c r="M24" s="42">
        <f t="shared" si="1"/>
        <v>0.128272737266695</v>
      </c>
      <c r="P24" s="24">
        <v>22.432</v>
      </c>
      <c r="Q24" s="24">
        <v>2581172</v>
      </c>
      <c r="R24" s="42">
        <f t="shared" si="2"/>
        <v>0.163995034866214</v>
      </c>
    </row>
    <row r="25" spans="2:18">
      <c r="B25" s="24">
        <v>30</v>
      </c>
      <c r="C25" s="24">
        <v>22.783</v>
      </c>
      <c r="D25" s="24">
        <v>1141</v>
      </c>
      <c r="E25" s="24"/>
      <c r="F25" s="25" t="s">
        <v>121</v>
      </c>
      <c r="H25" s="24">
        <v>25077015</v>
      </c>
      <c r="I25" s="42">
        <f t="shared" si="0"/>
        <v>1.90521619886581</v>
      </c>
      <c r="K25" s="24">
        <v>22.788</v>
      </c>
      <c r="L25" s="24">
        <v>8530290</v>
      </c>
      <c r="M25" s="42">
        <f t="shared" si="1"/>
        <v>0.544956059505055</v>
      </c>
      <c r="P25" s="24">
        <v>22.796</v>
      </c>
      <c r="Q25" s="24">
        <v>8764182</v>
      </c>
      <c r="R25" s="42">
        <f t="shared" si="2"/>
        <v>0.556833226404069</v>
      </c>
    </row>
    <row r="26" spans="2:18">
      <c r="B26" s="24">
        <v>31</v>
      </c>
      <c r="C26" s="24">
        <v>23.131</v>
      </c>
      <c r="D26" s="24">
        <v>1144</v>
      </c>
      <c r="E26" s="24"/>
      <c r="F26" s="25" t="s">
        <v>122</v>
      </c>
      <c r="H26" s="24">
        <v>27124070</v>
      </c>
      <c r="I26" s="42">
        <f t="shared" si="0"/>
        <v>2.0607403848971</v>
      </c>
      <c r="K26" s="24">
        <v>23.136</v>
      </c>
      <c r="L26" s="24">
        <v>12479072</v>
      </c>
      <c r="M26" s="42">
        <f t="shared" si="1"/>
        <v>0.797223295268961</v>
      </c>
      <c r="P26" s="24">
        <v>23.143</v>
      </c>
      <c r="Q26" s="24">
        <v>11113416</v>
      </c>
      <c r="R26" s="42">
        <f t="shared" si="2"/>
        <v>0.706092056012826</v>
      </c>
    </row>
    <row r="27" spans="2:18">
      <c r="B27" s="24">
        <v>32</v>
      </c>
      <c r="C27" s="24">
        <v>23.657</v>
      </c>
      <c r="D27" s="24">
        <v>1205</v>
      </c>
      <c r="E27" s="24">
        <v>1196</v>
      </c>
      <c r="F27" s="25" t="s">
        <v>38</v>
      </c>
      <c r="H27" s="24">
        <v>741494422</v>
      </c>
      <c r="I27" s="42">
        <f t="shared" si="0"/>
        <v>56.3347425585958</v>
      </c>
      <c r="K27" s="24">
        <v>23.675</v>
      </c>
      <c r="L27" s="24">
        <v>934701439</v>
      </c>
      <c r="M27" s="42">
        <f t="shared" si="1"/>
        <v>59.7132351902625</v>
      </c>
      <c r="P27" s="24">
        <v>23.675</v>
      </c>
      <c r="Q27" s="24">
        <v>949469693</v>
      </c>
      <c r="R27" s="42">
        <f t="shared" si="2"/>
        <v>60.3246569418653</v>
      </c>
    </row>
    <row r="28" spans="2:18">
      <c r="B28" s="24">
        <v>33</v>
      </c>
      <c r="C28" s="24">
        <v>25.995</v>
      </c>
      <c r="D28" s="24">
        <v>1226</v>
      </c>
      <c r="E28" s="24">
        <v>1224</v>
      </c>
      <c r="F28" s="25" t="s">
        <v>123</v>
      </c>
      <c r="H28" s="24">
        <v>1230543</v>
      </c>
      <c r="I28" s="42">
        <f t="shared" si="0"/>
        <v>0.0934900129461555</v>
      </c>
      <c r="K28" s="24">
        <v>25.944</v>
      </c>
      <c r="L28" s="24">
        <v>1274631</v>
      </c>
      <c r="M28" s="42">
        <f t="shared" si="1"/>
        <v>0.0814295747369653</v>
      </c>
      <c r="P28" s="24">
        <v>25.951</v>
      </c>
      <c r="Q28" s="24">
        <v>1033180</v>
      </c>
      <c r="R28" s="42">
        <f t="shared" si="2"/>
        <v>0.0656432001133883</v>
      </c>
    </row>
    <row r="29" spans="2:18">
      <c r="B29" s="24">
        <v>34</v>
      </c>
      <c r="C29" s="24">
        <v>26.171</v>
      </c>
      <c r="D29" s="24">
        <v>1228</v>
      </c>
      <c r="E29" s="24"/>
      <c r="F29" s="25" t="s">
        <v>65</v>
      </c>
      <c r="H29" s="24">
        <v>16153150</v>
      </c>
      <c r="I29" s="42">
        <f t="shared" si="0"/>
        <v>1.22722911968228</v>
      </c>
      <c r="K29" s="24">
        <v>26.173</v>
      </c>
      <c r="L29" s="24">
        <v>17106842</v>
      </c>
      <c r="M29" s="42">
        <f t="shared" si="1"/>
        <v>1.09286755865224</v>
      </c>
      <c r="P29" s="24">
        <v>26.182</v>
      </c>
      <c r="Q29" s="24">
        <v>17169771</v>
      </c>
      <c r="R29" s="42">
        <f t="shared" si="2"/>
        <v>1.09088320878651</v>
      </c>
    </row>
    <row r="30" spans="2:18">
      <c r="B30" s="24">
        <v>35</v>
      </c>
      <c r="C30" s="24">
        <v>26.649</v>
      </c>
      <c r="D30" s="24">
        <v>1233</v>
      </c>
      <c r="E30" s="24">
        <v>1237</v>
      </c>
      <c r="F30" s="25" t="s">
        <v>41</v>
      </c>
      <c r="H30" s="24">
        <v>3095363</v>
      </c>
      <c r="I30" s="42">
        <f t="shared" si="0"/>
        <v>0.235168967637093</v>
      </c>
      <c r="K30" s="24">
        <v>26.652</v>
      </c>
      <c r="L30" s="24">
        <v>3760119</v>
      </c>
      <c r="M30" s="42">
        <f t="shared" si="1"/>
        <v>0.240214533563348</v>
      </c>
      <c r="P30" s="24">
        <v>26.663</v>
      </c>
      <c r="Q30" s="24">
        <v>3493050</v>
      </c>
      <c r="R30" s="42">
        <f t="shared" si="2"/>
        <v>0.221931299634208</v>
      </c>
    </row>
    <row r="31" spans="2:18">
      <c r="B31" s="24">
        <v>36</v>
      </c>
      <c r="C31" s="24">
        <v>27.146</v>
      </c>
      <c r="D31" s="24">
        <v>1240</v>
      </c>
      <c r="E31" s="24">
        <v>1237</v>
      </c>
      <c r="F31" s="25" t="s">
        <v>41</v>
      </c>
      <c r="H31" s="24">
        <v>12087795</v>
      </c>
      <c r="I31" s="42">
        <f t="shared" si="0"/>
        <v>0.918365397259969</v>
      </c>
      <c r="K31" s="24">
        <v>27.147</v>
      </c>
      <c r="L31" s="24">
        <v>15223587</v>
      </c>
      <c r="M31" s="42">
        <f t="shared" si="1"/>
        <v>0.972556147921393</v>
      </c>
      <c r="P31" s="24">
        <v>27.155</v>
      </c>
      <c r="Q31" s="24">
        <v>14212817</v>
      </c>
      <c r="R31" s="42">
        <f t="shared" si="2"/>
        <v>0.903012824973351</v>
      </c>
    </row>
    <row r="32" spans="2:18">
      <c r="B32" s="24">
        <v>37</v>
      </c>
      <c r="C32" s="24">
        <v>27.637</v>
      </c>
      <c r="D32" s="24">
        <v>1247</v>
      </c>
      <c r="E32" s="24">
        <v>1252</v>
      </c>
      <c r="F32" s="25" t="s">
        <v>42</v>
      </c>
      <c r="H32" s="24">
        <v>7734109</v>
      </c>
      <c r="I32" s="42">
        <f t="shared" si="0"/>
        <v>0.587595842272052</v>
      </c>
      <c r="K32" s="24">
        <v>27.642</v>
      </c>
      <c r="L32" s="24">
        <v>9608421</v>
      </c>
      <c r="M32" s="42">
        <f t="shared" si="1"/>
        <v>0.613832266690303</v>
      </c>
      <c r="P32" s="24">
        <v>27.646</v>
      </c>
      <c r="Q32" s="24">
        <v>9150467</v>
      </c>
      <c r="R32" s="42">
        <f t="shared" si="2"/>
        <v>0.581375884562183</v>
      </c>
    </row>
    <row r="33" spans="2:18">
      <c r="B33" s="24">
        <v>39</v>
      </c>
      <c r="C33" s="24">
        <v>30.315</v>
      </c>
      <c r="D33" s="24"/>
      <c r="E33" s="24"/>
      <c r="F33" s="25" t="s">
        <v>10</v>
      </c>
      <c r="H33" s="24">
        <v>3329859</v>
      </c>
      <c r="I33" s="42">
        <f t="shared" si="0"/>
        <v>0.252984707579396</v>
      </c>
      <c r="K33" s="24">
        <v>30.321</v>
      </c>
      <c r="L33" s="24">
        <v>3376949</v>
      </c>
      <c r="M33" s="42">
        <f t="shared" si="1"/>
        <v>0.215735786261608</v>
      </c>
      <c r="P33" s="24">
        <v>30.33</v>
      </c>
      <c r="Q33" s="24">
        <v>3681097</v>
      </c>
      <c r="R33" s="42">
        <f t="shared" si="2"/>
        <v>0.233878885584113</v>
      </c>
    </row>
    <row r="34" spans="2:18">
      <c r="B34" s="24">
        <v>40</v>
      </c>
      <c r="C34" s="24">
        <v>31.949</v>
      </c>
      <c r="D34" s="24">
        <v>1382</v>
      </c>
      <c r="E34" s="24">
        <v>132</v>
      </c>
      <c r="F34" s="25" t="s">
        <v>113</v>
      </c>
      <c r="H34" s="24">
        <v>6075270</v>
      </c>
      <c r="I34" s="42">
        <f t="shared" si="0"/>
        <v>0.461566211787309</v>
      </c>
      <c r="K34" s="24">
        <v>31.956</v>
      </c>
      <c r="L34" s="24">
        <v>6510100</v>
      </c>
      <c r="M34" s="42">
        <f t="shared" si="1"/>
        <v>0.415896580653631</v>
      </c>
      <c r="P34" s="24">
        <v>31.966</v>
      </c>
      <c r="Q34" s="24">
        <v>5782079</v>
      </c>
      <c r="R34" s="42">
        <f t="shared" si="2"/>
        <v>0.36736499822724</v>
      </c>
    </row>
    <row r="35" spans="2:18">
      <c r="B35" s="24">
        <v>41</v>
      </c>
      <c r="C35" s="24">
        <v>32.327</v>
      </c>
      <c r="D35" s="24">
        <v>1395</v>
      </c>
      <c r="E35" s="24"/>
      <c r="F35" s="25" t="s">
        <v>43</v>
      </c>
      <c r="H35" s="24">
        <v>159551857</v>
      </c>
      <c r="I35" s="42">
        <f t="shared" si="0"/>
        <v>12.1218886105672</v>
      </c>
      <c r="K35" s="24">
        <v>32.339</v>
      </c>
      <c r="L35" s="24">
        <v>228958741</v>
      </c>
      <c r="M35" s="42">
        <f t="shared" si="1"/>
        <v>14.6269884475907</v>
      </c>
      <c r="P35" s="24">
        <v>32.347</v>
      </c>
      <c r="Q35" s="24">
        <v>223479015</v>
      </c>
      <c r="R35" s="42">
        <f t="shared" si="2"/>
        <v>14.1987627545906</v>
      </c>
    </row>
    <row r="36" spans="2:18">
      <c r="B36" s="4"/>
      <c r="C36" s="4"/>
      <c r="D36" s="4"/>
      <c r="E36" s="4"/>
      <c r="H36" s="38">
        <v>979238</v>
      </c>
      <c r="I36" s="42">
        <f t="shared" si="0"/>
        <v>0.0743972159423665</v>
      </c>
      <c r="K36" s="24">
        <v>40.208</v>
      </c>
      <c r="L36" s="43">
        <v>1086472</v>
      </c>
      <c r="M36" s="42">
        <f t="shared" si="1"/>
        <v>0.0694090704867685</v>
      </c>
      <c r="P36" s="24">
        <v>40.258</v>
      </c>
      <c r="Q36" s="43">
        <v>1323603</v>
      </c>
      <c r="R36" s="42">
        <f t="shared" si="2"/>
        <v>0.0840952560054212</v>
      </c>
    </row>
    <row r="37" spans="2:18">
      <c r="B37" s="4"/>
      <c r="C37" s="4"/>
      <c r="D37" s="4"/>
      <c r="E37" s="4"/>
      <c r="G37" s="39"/>
      <c r="H37" s="40"/>
      <c r="I37" s="40"/>
      <c r="L37" s="44"/>
      <c r="M37" s="44"/>
      <c r="P37" s="20"/>
      <c r="Q37" s="44"/>
      <c r="R37" s="44"/>
    </row>
    <row r="38" spans="2:18">
      <c r="B38" s="4"/>
      <c r="C38" s="4"/>
      <c r="D38" s="4"/>
      <c r="E38" s="4"/>
      <c r="G38" s="39" t="s">
        <v>49</v>
      </c>
      <c r="H38" s="41">
        <v>1316229361</v>
      </c>
      <c r="I38" s="41"/>
      <c r="K38" s="4"/>
      <c r="L38" s="41">
        <v>1565317029</v>
      </c>
      <c r="M38" s="41"/>
      <c r="Q38" s="46">
        <v>1573933017</v>
      </c>
      <c r="R38" s="46"/>
    </row>
    <row r="39" spans="2:13">
      <c r="B39" s="4"/>
      <c r="C39" s="4"/>
      <c r="D39" s="4"/>
      <c r="E39" s="4"/>
      <c r="H39" s="12"/>
      <c r="I39" s="12"/>
      <c r="K39" s="4"/>
      <c r="L39" s="4"/>
      <c r="M39" s="4"/>
    </row>
    <row r="40" spans="2:9">
      <c r="B40" s="4"/>
      <c r="C40" s="4"/>
      <c r="D40" s="4"/>
      <c r="E40" s="4"/>
      <c r="H40" s="12"/>
      <c r="I40" s="12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  <row r="47" spans="11:13">
      <c r="K47" s="4"/>
      <c r="L47" s="4"/>
      <c r="M47" s="4"/>
    </row>
  </sheetData>
  <mergeCells count="9">
    <mergeCell ref="H3:I3"/>
    <mergeCell ref="K3:M3"/>
    <mergeCell ref="P3:R3"/>
    <mergeCell ref="H37:I37"/>
    <mergeCell ref="L37:M37"/>
    <mergeCell ref="Q37:R37"/>
    <mergeCell ref="H38:I38"/>
    <mergeCell ref="L38:M38"/>
    <mergeCell ref="Q38:R3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2:N64"/>
  <sheetViews>
    <sheetView zoomScale="85" zoomScaleNormal="85" workbookViewId="0">
      <selection activeCell="F38" sqref="F38:F39"/>
    </sheetView>
  </sheetViews>
  <sheetFormatPr defaultColWidth="9" defaultRowHeight="13.5"/>
  <cols>
    <col min="5" max="5" width="27.625" customWidth="1"/>
    <col min="6" max="6" width="22.675" customWidth="1"/>
    <col min="7" max="7" width="11.5"/>
    <col min="8" max="8" width="12.625"/>
    <col min="9" max="9" width="10.375"/>
    <col min="10" max="10" width="15.7166666666667" customWidth="1"/>
    <col min="11" max="11" width="11.2416666666667" customWidth="1"/>
    <col min="13" max="13" width="10.375"/>
  </cols>
  <sheetData>
    <row r="2" spans="7:14">
      <c r="G2" s="33"/>
      <c r="H2" s="34"/>
      <c r="J2" s="33"/>
      <c r="K2" s="34"/>
      <c r="L2" s="5"/>
      <c r="M2" s="5"/>
      <c r="N2" s="5"/>
    </row>
    <row r="3" spans="2:14">
      <c r="B3" s="1" t="s">
        <v>2</v>
      </c>
      <c r="C3" s="2" t="s">
        <v>53</v>
      </c>
      <c r="D3" s="2" t="s">
        <v>54</v>
      </c>
      <c r="E3" s="3" t="s">
        <v>8</v>
      </c>
      <c r="G3" s="35" t="s">
        <v>6</v>
      </c>
      <c r="H3" s="35" t="s">
        <v>7</v>
      </c>
      <c r="J3" s="35" t="s">
        <v>6</v>
      </c>
      <c r="K3" s="35" t="s">
        <v>7</v>
      </c>
      <c r="L3" s="5"/>
      <c r="M3" s="1" t="s">
        <v>6</v>
      </c>
      <c r="N3" s="1" t="s">
        <v>7</v>
      </c>
    </row>
    <row r="4" spans="2:14">
      <c r="B4" s="1">
        <v>1</v>
      </c>
      <c r="C4" s="1"/>
      <c r="D4" s="1">
        <v>802</v>
      </c>
      <c r="E4" s="3" t="s">
        <v>124</v>
      </c>
      <c r="G4" s="1">
        <v>13652343</v>
      </c>
      <c r="H4" s="9">
        <f>(G4*100)/1617259495</f>
        <v>0.844165271077911</v>
      </c>
      <c r="J4" s="1">
        <v>6277994</v>
      </c>
      <c r="K4" s="9">
        <f>(J4*100)/1046078874</f>
        <v>0.600145376800717</v>
      </c>
      <c r="L4" s="5"/>
      <c r="M4" s="1">
        <v>5374171</v>
      </c>
      <c r="N4" s="1"/>
    </row>
    <row r="5" spans="2:14">
      <c r="B5" s="1">
        <v>2</v>
      </c>
      <c r="C5" s="1">
        <v>800</v>
      </c>
      <c r="D5" s="1">
        <v>804</v>
      </c>
      <c r="E5" s="3" t="s">
        <v>9</v>
      </c>
      <c r="G5" s="1">
        <v>66584185</v>
      </c>
      <c r="H5" s="9">
        <f t="shared" ref="H5:H37" si="0">(G5*100)/1617259495</f>
        <v>4.1170996494907</v>
      </c>
      <c r="J5" s="1">
        <v>1189027</v>
      </c>
      <c r="K5" s="9">
        <f t="shared" ref="K5:K37" si="1">(J5*100)/1046078874</f>
        <v>0.113665138409057</v>
      </c>
      <c r="L5" s="5"/>
      <c r="M5" s="1">
        <v>20563305</v>
      </c>
      <c r="N5" s="1"/>
    </row>
    <row r="6" spans="2:14">
      <c r="B6" s="1">
        <v>3</v>
      </c>
      <c r="C6" s="1">
        <v>812</v>
      </c>
      <c r="D6" s="1">
        <v>811</v>
      </c>
      <c r="E6" s="3" t="s">
        <v>11</v>
      </c>
      <c r="G6" s="1">
        <v>58225932</v>
      </c>
      <c r="H6" s="9">
        <f t="shared" si="0"/>
        <v>3.6002838245819</v>
      </c>
      <c r="J6" s="1">
        <v>2679522</v>
      </c>
      <c r="K6" s="9">
        <f t="shared" si="1"/>
        <v>0.256149136226605</v>
      </c>
      <c r="L6" s="5"/>
      <c r="M6" s="1">
        <v>1503390</v>
      </c>
      <c r="N6" s="1"/>
    </row>
    <row r="7" spans="2:14">
      <c r="B7" s="1">
        <v>4</v>
      </c>
      <c r="C7" s="1">
        <v>821</v>
      </c>
      <c r="D7" s="1">
        <v>821</v>
      </c>
      <c r="E7" s="3" t="s">
        <v>71</v>
      </c>
      <c r="G7" s="1">
        <v>3901117</v>
      </c>
      <c r="H7" s="9">
        <f t="shared" si="0"/>
        <v>0.241217752133216</v>
      </c>
      <c r="J7" s="3">
        <v>517532</v>
      </c>
      <c r="K7" s="9">
        <f t="shared" si="1"/>
        <v>0.049473516085939</v>
      </c>
      <c r="L7" s="5"/>
      <c r="M7" s="1">
        <v>2989400</v>
      </c>
      <c r="N7" s="1"/>
    </row>
    <row r="8" spans="2:14">
      <c r="B8" s="1">
        <v>5</v>
      </c>
      <c r="C8" s="1">
        <v>846</v>
      </c>
      <c r="D8" s="1">
        <v>840</v>
      </c>
      <c r="E8" s="3" t="s">
        <v>99</v>
      </c>
      <c r="G8" s="1">
        <v>30903394</v>
      </c>
      <c r="H8" s="9">
        <f t="shared" si="0"/>
        <v>1.91084943978023</v>
      </c>
      <c r="J8" s="3">
        <v>307120</v>
      </c>
      <c r="K8" s="9">
        <f t="shared" si="1"/>
        <v>0.0293591628349814</v>
      </c>
      <c r="L8" s="5"/>
      <c r="M8" s="1">
        <v>1349834</v>
      </c>
      <c r="N8" s="1"/>
    </row>
    <row r="9" spans="2:14">
      <c r="B9" s="1">
        <v>6</v>
      </c>
      <c r="C9" s="1">
        <v>850</v>
      </c>
      <c r="D9" s="1">
        <v>858</v>
      </c>
      <c r="E9" s="3" t="s">
        <v>16</v>
      </c>
      <c r="G9" s="1">
        <v>26211767</v>
      </c>
      <c r="H9" s="9">
        <f t="shared" si="0"/>
        <v>1.62075208592298</v>
      </c>
      <c r="J9" s="1">
        <v>1952168</v>
      </c>
      <c r="K9" s="9">
        <f t="shared" si="1"/>
        <v>0.186617667990492</v>
      </c>
      <c r="L9" s="5"/>
      <c r="M9" s="1">
        <v>2441446</v>
      </c>
      <c r="N9" s="1"/>
    </row>
    <row r="10" spans="2:14">
      <c r="B10" s="1">
        <v>7</v>
      </c>
      <c r="C10" s="1">
        <v>867</v>
      </c>
      <c r="D10" s="1">
        <v>867</v>
      </c>
      <c r="E10" s="3" t="s">
        <v>17</v>
      </c>
      <c r="G10" s="1">
        <v>7679158</v>
      </c>
      <c r="H10" s="9">
        <f t="shared" si="0"/>
        <v>0.474825346442007</v>
      </c>
      <c r="J10" s="1">
        <v>4718988</v>
      </c>
      <c r="K10" s="9">
        <f t="shared" si="1"/>
        <v>0.451112064041167</v>
      </c>
      <c r="L10" s="5"/>
      <c r="M10" s="1">
        <v>7011372</v>
      </c>
      <c r="N10" s="1"/>
    </row>
    <row r="11" spans="2:14">
      <c r="B11" s="1">
        <v>8</v>
      </c>
      <c r="C11" s="1">
        <v>875</v>
      </c>
      <c r="D11" s="1">
        <v>869</v>
      </c>
      <c r="E11" s="3" t="s">
        <v>18</v>
      </c>
      <c r="G11" s="1">
        <v>48860301</v>
      </c>
      <c r="H11" s="9">
        <f t="shared" si="0"/>
        <v>3.02117879975718</v>
      </c>
      <c r="J11" s="1">
        <v>35560286</v>
      </c>
      <c r="K11" s="9">
        <f t="shared" si="1"/>
        <v>3.39938860097848</v>
      </c>
      <c r="L11" s="5"/>
      <c r="M11" s="1">
        <v>50350176</v>
      </c>
      <c r="N11" s="1"/>
    </row>
    <row r="12" spans="2:14">
      <c r="B12" s="1">
        <v>10</v>
      </c>
      <c r="C12" s="1">
        <v>975</v>
      </c>
      <c r="D12" s="1">
        <v>979</v>
      </c>
      <c r="E12" s="3" t="s">
        <v>109</v>
      </c>
      <c r="G12" s="1">
        <v>6613581</v>
      </c>
      <c r="H12" s="9">
        <f t="shared" si="0"/>
        <v>0.40893752798774</v>
      </c>
      <c r="J12" s="1">
        <v>4105293</v>
      </c>
      <c r="K12" s="9">
        <f t="shared" si="1"/>
        <v>0.392445837693115</v>
      </c>
      <c r="L12" s="5"/>
      <c r="M12" s="1">
        <v>6784683</v>
      </c>
      <c r="N12" s="1"/>
    </row>
    <row r="13" spans="1:14">
      <c r="A13">
        <v>43</v>
      </c>
      <c r="B13" s="1">
        <v>11</v>
      </c>
      <c r="C13" s="1">
        <v>984</v>
      </c>
      <c r="D13" s="1">
        <v>981</v>
      </c>
      <c r="E13" s="3" t="s">
        <v>74</v>
      </c>
      <c r="G13" s="3">
        <v>432711</v>
      </c>
      <c r="H13" s="9">
        <f t="shared" si="0"/>
        <v>0.0267558175628457</v>
      </c>
      <c r="J13" s="3">
        <v>432711</v>
      </c>
      <c r="K13" s="9">
        <f t="shared" si="1"/>
        <v>0.0413650452900744</v>
      </c>
      <c r="L13" s="5"/>
      <c r="M13" s="1">
        <v>1184364</v>
      </c>
      <c r="N13" s="1"/>
    </row>
    <row r="14" spans="2:14">
      <c r="B14" s="1">
        <v>12</v>
      </c>
      <c r="C14" s="1"/>
      <c r="D14" s="1">
        <v>993</v>
      </c>
      <c r="E14" s="3" t="s">
        <v>22</v>
      </c>
      <c r="G14" s="1">
        <v>1687874</v>
      </c>
      <c r="H14" s="9">
        <f t="shared" si="0"/>
        <v>0.104366306410215</v>
      </c>
      <c r="J14" s="1">
        <v>1318146</v>
      </c>
      <c r="K14" s="9">
        <f t="shared" si="1"/>
        <v>0.126008280327818</v>
      </c>
      <c r="L14" s="5"/>
      <c r="M14" s="1">
        <v>1470402</v>
      </c>
      <c r="N14" s="1"/>
    </row>
    <row r="15" spans="2:14">
      <c r="B15" s="1">
        <v>13</v>
      </c>
      <c r="C15" s="1">
        <v>1001</v>
      </c>
      <c r="D15" s="1">
        <v>998</v>
      </c>
      <c r="E15" s="3" t="s">
        <v>125</v>
      </c>
      <c r="G15" s="1">
        <v>3877810</v>
      </c>
      <c r="H15" s="9">
        <f t="shared" si="0"/>
        <v>0.239776610493791</v>
      </c>
      <c r="J15" s="1">
        <v>3408962</v>
      </c>
      <c r="K15" s="9">
        <f t="shared" si="1"/>
        <v>0.325880015812268</v>
      </c>
      <c r="L15" s="5"/>
      <c r="M15" s="1">
        <v>4570997</v>
      </c>
      <c r="N15" s="1"/>
    </row>
    <row r="16" spans="2:14">
      <c r="B16" s="1">
        <v>14</v>
      </c>
      <c r="C16" s="1">
        <v>1007</v>
      </c>
      <c r="D16" s="1">
        <v>1008</v>
      </c>
      <c r="E16" s="3" t="s">
        <v>126</v>
      </c>
      <c r="G16" s="1">
        <v>205915389</v>
      </c>
      <c r="H16" s="9">
        <f t="shared" si="0"/>
        <v>12.7323654389798</v>
      </c>
      <c r="J16" s="1">
        <v>164287463</v>
      </c>
      <c r="K16" s="9">
        <f t="shared" si="1"/>
        <v>15.7050741663291</v>
      </c>
      <c r="L16" s="5"/>
      <c r="M16" s="1">
        <v>264062634</v>
      </c>
      <c r="N16" s="1"/>
    </row>
    <row r="17" spans="2:14">
      <c r="B17" s="1">
        <v>15</v>
      </c>
      <c r="C17" s="1">
        <v>1014</v>
      </c>
      <c r="D17" s="1">
        <v>1009</v>
      </c>
      <c r="E17" s="3" t="s">
        <v>26</v>
      </c>
      <c r="G17" s="1">
        <v>4324838</v>
      </c>
      <c r="H17" s="9">
        <f t="shared" si="0"/>
        <v>0.267417691061384</v>
      </c>
      <c r="J17" s="1">
        <v>2356272</v>
      </c>
      <c r="K17" s="9">
        <f t="shared" si="1"/>
        <v>0.225248024653254</v>
      </c>
      <c r="L17" s="5"/>
      <c r="M17" s="1">
        <v>4196679</v>
      </c>
      <c r="N17" s="1"/>
    </row>
    <row r="18" spans="2:14">
      <c r="B18" s="1">
        <v>16</v>
      </c>
      <c r="C18" s="1">
        <v>1014</v>
      </c>
      <c r="D18" s="1">
        <v>1009</v>
      </c>
      <c r="E18" s="3" t="s">
        <v>26</v>
      </c>
      <c r="G18" s="1">
        <v>1102626</v>
      </c>
      <c r="H18" s="9">
        <f t="shared" si="0"/>
        <v>0.068178669125699</v>
      </c>
      <c r="J18" s="1">
        <v>1117513</v>
      </c>
      <c r="K18" s="9">
        <f t="shared" si="1"/>
        <v>0.106828751423576</v>
      </c>
      <c r="L18" s="5"/>
      <c r="M18" s="1">
        <v>1732524</v>
      </c>
      <c r="N18" s="1"/>
    </row>
    <row r="19" spans="2:14">
      <c r="B19" s="1">
        <v>17</v>
      </c>
      <c r="C19" s="1">
        <v>1027</v>
      </c>
      <c r="D19" s="1">
        <v>1029</v>
      </c>
      <c r="E19" s="3" t="s">
        <v>27</v>
      </c>
      <c r="G19" s="1">
        <v>1244657</v>
      </c>
      <c r="H19" s="9">
        <f t="shared" si="0"/>
        <v>0.0769608713906484</v>
      </c>
      <c r="J19" s="3">
        <v>1244657</v>
      </c>
      <c r="K19" s="9">
        <f t="shared" si="1"/>
        <v>0.118983093047341</v>
      </c>
      <c r="L19" s="5"/>
      <c r="M19" s="1">
        <v>1026711</v>
      </c>
      <c r="N19" s="1"/>
    </row>
    <row r="20" spans="2:14">
      <c r="B20" s="1">
        <v>19</v>
      </c>
      <c r="C20" s="1">
        <v>1072</v>
      </c>
      <c r="D20" s="1"/>
      <c r="E20" s="3" t="s">
        <v>28</v>
      </c>
      <c r="G20" s="1">
        <v>1846060</v>
      </c>
      <c r="H20" s="9">
        <f t="shared" si="0"/>
        <v>0.11414742072669</v>
      </c>
      <c r="J20" s="1">
        <v>2027315</v>
      </c>
      <c r="K20" s="9">
        <f t="shared" si="1"/>
        <v>0.193801351923679</v>
      </c>
      <c r="L20" s="5"/>
      <c r="M20" s="1">
        <v>2131751</v>
      </c>
      <c r="N20" s="1"/>
    </row>
    <row r="21" spans="2:14">
      <c r="B21" s="1">
        <v>20</v>
      </c>
      <c r="C21" s="1">
        <v>1087</v>
      </c>
      <c r="D21" s="1">
        <v>1088</v>
      </c>
      <c r="E21" s="3" t="s">
        <v>29</v>
      </c>
      <c r="G21" s="1">
        <v>2145604</v>
      </c>
      <c r="H21" s="9">
        <f t="shared" si="0"/>
        <v>0.132669123701759</v>
      </c>
      <c r="J21" s="1">
        <v>2025995</v>
      </c>
      <c r="K21" s="9">
        <f t="shared" si="1"/>
        <v>0.193675166410062</v>
      </c>
      <c r="L21" s="5"/>
      <c r="M21" s="1">
        <v>1568471</v>
      </c>
      <c r="N21" s="1"/>
    </row>
    <row r="22" spans="2:14">
      <c r="B22" s="1">
        <v>22</v>
      </c>
      <c r="C22" s="1">
        <v>1099</v>
      </c>
      <c r="D22" s="1">
        <v>1096</v>
      </c>
      <c r="E22" s="3" t="s">
        <v>31</v>
      </c>
      <c r="G22" s="1">
        <v>8372905</v>
      </c>
      <c r="H22" s="9">
        <f t="shared" si="0"/>
        <v>0.517721801967222</v>
      </c>
      <c r="J22" s="1">
        <v>5653279</v>
      </c>
      <c r="K22" s="9">
        <f t="shared" si="1"/>
        <v>0.540425692604132</v>
      </c>
      <c r="L22" s="5"/>
      <c r="M22" s="1">
        <v>8712284</v>
      </c>
      <c r="N22" s="1"/>
    </row>
    <row r="23" spans="2:14">
      <c r="B23" s="1">
        <v>23</v>
      </c>
      <c r="C23" s="1">
        <v>1100</v>
      </c>
      <c r="D23" s="1">
        <v>1098</v>
      </c>
      <c r="E23" s="3" t="s">
        <v>100</v>
      </c>
      <c r="G23" s="1">
        <v>1313720</v>
      </c>
      <c r="H23" s="9">
        <f t="shared" si="0"/>
        <v>0.0812312435982947</v>
      </c>
      <c r="J23" s="1">
        <v>3601444</v>
      </c>
      <c r="K23" s="9">
        <f t="shared" si="1"/>
        <v>0.344280349169923</v>
      </c>
      <c r="L23" s="5"/>
      <c r="M23" s="1">
        <v>1376084</v>
      </c>
      <c r="N23" s="1"/>
    </row>
    <row r="24" spans="2:14">
      <c r="B24" s="1">
        <v>24</v>
      </c>
      <c r="C24" s="1">
        <v>1102</v>
      </c>
      <c r="D24" s="1">
        <v>1104</v>
      </c>
      <c r="E24" s="3" t="s">
        <v>32</v>
      </c>
      <c r="G24" s="1">
        <v>4320545</v>
      </c>
      <c r="H24" s="9">
        <f t="shared" si="0"/>
        <v>0.267152242009252</v>
      </c>
      <c r="J24" s="3">
        <v>4320545</v>
      </c>
      <c r="K24" s="9">
        <f t="shared" si="1"/>
        <v>0.413022871160669</v>
      </c>
      <c r="L24" s="5"/>
      <c r="M24" s="1">
        <v>3366082</v>
      </c>
      <c r="N24" s="1"/>
    </row>
    <row r="25" spans="2:14">
      <c r="B25" s="1">
        <v>25</v>
      </c>
      <c r="C25" s="1">
        <v>1105</v>
      </c>
      <c r="D25" s="1">
        <v>1107</v>
      </c>
      <c r="E25" s="3" t="s">
        <v>33</v>
      </c>
      <c r="G25" s="1">
        <v>30224293</v>
      </c>
      <c r="H25" s="9">
        <f t="shared" si="0"/>
        <v>1.86885859031546</v>
      </c>
      <c r="J25" s="1">
        <v>20113422</v>
      </c>
      <c r="K25" s="9">
        <f t="shared" si="1"/>
        <v>1.9227443073284</v>
      </c>
      <c r="L25" s="5"/>
      <c r="M25" s="1">
        <v>14815446</v>
      </c>
      <c r="N25" s="1"/>
    </row>
    <row r="26" spans="2:14">
      <c r="B26" s="1">
        <v>29</v>
      </c>
      <c r="C26" s="1">
        <v>1128</v>
      </c>
      <c r="D26" s="1"/>
      <c r="E26" s="3" t="s">
        <v>34</v>
      </c>
      <c r="G26" s="1">
        <v>6009280</v>
      </c>
      <c r="H26" s="9">
        <f t="shared" si="0"/>
        <v>0.371571786629084</v>
      </c>
      <c r="J26" s="1">
        <v>7426253</v>
      </c>
      <c r="K26" s="9">
        <f t="shared" si="1"/>
        <v>0.709913294740718</v>
      </c>
      <c r="L26" s="5"/>
      <c r="M26" s="1">
        <v>9743356</v>
      </c>
      <c r="N26" s="1"/>
    </row>
    <row r="27" spans="2:14">
      <c r="B27" s="1">
        <v>30</v>
      </c>
      <c r="C27" s="1">
        <v>1137</v>
      </c>
      <c r="D27" s="1">
        <v>1143</v>
      </c>
      <c r="E27" s="3" t="s">
        <v>35</v>
      </c>
      <c r="G27" s="1">
        <v>1524863</v>
      </c>
      <c r="H27" s="9">
        <f t="shared" si="0"/>
        <v>0.0942868478876978</v>
      </c>
      <c r="J27" s="1">
        <v>1333625</v>
      </c>
      <c r="K27" s="9">
        <f t="shared" si="1"/>
        <v>0.127487996665154</v>
      </c>
      <c r="L27" s="5"/>
      <c r="M27" s="1">
        <v>1950474</v>
      </c>
      <c r="N27" s="1"/>
    </row>
    <row r="28" spans="2:14">
      <c r="B28" s="1">
        <v>32</v>
      </c>
      <c r="C28" s="1">
        <v>1141</v>
      </c>
      <c r="D28" s="1"/>
      <c r="E28" s="3" t="s">
        <v>36</v>
      </c>
      <c r="G28" s="1">
        <v>37252135</v>
      </c>
      <c r="H28" s="9">
        <f t="shared" si="0"/>
        <v>2.30341111708854</v>
      </c>
      <c r="J28" s="1">
        <v>29050338</v>
      </c>
      <c r="K28" s="9">
        <f t="shared" si="1"/>
        <v>2.7770695615826</v>
      </c>
      <c r="L28" s="5"/>
      <c r="M28" s="1">
        <v>20506490</v>
      </c>
      <c r="N28" s="1"/>
    </row>
    <row r="29" spans="2:14">
      <c r="B29" s="1">
        <v>33</v>
      </c>
      <c r="C29" s="1">
        <v>1146</v>
      </c>
      <c r="D29" s="32">
        <v>1186</v>
      </c>
      <c r="E29" s="3" t="s">
        <v>37</v>
      </c>
      <c r="G29" s="1">
        <v>14592194</v>
      </c>
      <c r="H29" s="9">
        <f t="shared" si="0"/>
        <v>0.902279074268165</v>
      </c>
      <c r="J29" s="1">
        <v>10181169</v>
      </c>
      <c r="K29" s="9">
        <f t="shared" si="1"/>
        <v>0.97326972688677</v>
      </c>
      <c r="L29" s="5"/>
      <c r="M29" s="1">
        <v>9120873</v>
      </c>
      <c r="N29" s="1"/>
    </row>
    <row r="30" spans="2:14">
      <c r="B30" s="1">
        <v>34</v>
      </c>
      <c r="C30" s="1">
        <v>1200</v>
      </c>
      <c r="D30" s="1">
        <v>1204</v>
      </c>
      <c r="E30" s="3" t="s">
        <v>38</v>
      </c>
      <c r="G30" s="1">
        <v>789814509</v>
      </c>
      <c r="H30" s="9">
        <f t="shared" si="0"/>
        <v>48.836597431756</v>
      </c>
      <c r="J30" s="1">
        <v>619930134</v>
      </c>
      <c r="K30" s="9">
        <f t="shared" si="1"/>
        <v>59.2622745194642</v>
      </c>
      <c r="L30" s="5"/>
      <c r="M30" s="1">
        <v>887377848</v>
      </c>
      <c r="N30" s="1"/>
    </row>
    <row r="31" spans="2:14">
      <c r="B31" s="1">
        <v>35</v>
      </c>
      <c r="C31" s="1">
        <v>1229</v>
      </c>
      <c r="D31" s="1"/>
      <c r="E31" s="3" t="s">
        <v>65</v>
      </c>
      <c r="G31" s="1">
        <v>8212570</v>
      </c>
      <c r="H31" s="9">
        <f t="shared" si="0"/>
        <v>0.507807808542191</v>
      </c>
      <c r="J31" s="1">
        <v>7479204</v>
      </c>
      <c r="K31" s="9">
        <f t="shared" si="1"/>
        <v>0.714975150143411</v>
      </c>
      <c r="L31" s="5"/>
      <c r="M31" s="1">
        <v>8711200</v>
      </c>
      <c r="N31" s="1"/>
    </row>
    <row r="32" spans="2:14">
      <c r="B32" s="1">
        <v>37</v>
      </c>
      <c r="C32" s="1">
        <v>1240</v>
      </c>
      <c r="D32" s="1">
        <v>1237</v>
      </c>
      <c r="E32" s="3" t="s">
        <v>41</v>
      </c>
      <c r="G32" s="1">
        <v>9023458</v>
      </c>
      <c r="H32" s="9">
        <f t="shared" si="0"/>
        <v>0.55794744306015</v>
      </c>
      <c r="J32" s="1">
        <v>7075992</v>
      </c>
      <c r="K32" s="9">
        <f t="shared" si="1"/>
        <v>0.676430064297427</v>
      </c>
      <c r="L32" s="5"/>
      <c r="M32" s="1">
        <v>9771275</v>
      </c>
      <c r="N32" s="1"/>
    </row>
    <row r="33" spans="2:14">
      <c r="B33" s="1">
        <v>38</v>
      </c>
      <c r="C33" s="1">
        <v>1245</v>
      </c>
      <c r="D33" s="1">
        <v>1252</v>
      </c>
      <c r="E33" s="3" t="s">
        <v>42</v>
      </c>
      <c r="G33" s="1">
        <v>7032063</v>
      </c>
      <c r="H33" s="9">
        <f t="shared" si="0"/>
        <v>0.434813523849492</v>
      </c>
      <c r="J33" s="1">
        <v>2861129</v>
      </c>
      <c r="K33" s="9">
        <f t="shared" si="1"/>
        <v>0.273509873023208</v>
      </c>
      <c r="L33" s="5"/>
      <c r="M33" s="1">
        <v>5280291</v>
      </c>
      <c r="N33" s="1"/>
    </row>
    <row r="34" spans="2:14">
      <c r="B34" s="1">
        <v>40</v>
      </c>
      <c r="C34" s="1">
        <v>1351</v>
      </c>
      <c r="D34" s="1">
        <v>1361</v>
      </c>
      <c r="E34" s="3" t="s">
        <v>127</v>
      </c>
      <c r="G34" s="1">
        <v>2187676</v>
      </c>
      <c r="H34" s="9">
        <f t="shared" si="0"/>
        <v>0.135270561512455</v>
      </c>
      <c r="J34" s="1">
        <v>1920554</v>
      </c>
      <c r="K34" s="9">
        <f t="shared" si="1"/>
        <v>0.183595524939356</v>
      </c>
      <c r="L34" s="5"/>
      <c r="M34" s="1">
        <v>2030581</v>
      </c>
      <c r="N34" s="1"/>
    </row>
    <row r="35" spans="2:14">
      <c r="B35" s="1">
        <v>42</v>
      </c>
      <c r="C35" s="1">
        <v>1390</v>
      </c>
      <c r="D35" s="1">
        <v>1395</v>
      </c>
      <c r="E35" s="3" t="s">
        <v>43</v>
      </c>
      <c r="G35" s="1">
        <v>209305895</v>
      </c>
      <c r="H35" s="9">
        <f t="shared" si="0"/>
        <v>12.9420105831563</v>
      </c>
      <c r="J35" s="1">
        <v>87029234</v>
      </c>
      <c r="K35" s="9">
        <f t="shared" si="1"/>
        <v>8.31956711516573</v>
      </c>
      <c r="L35" s="5"/>
      <c r="M35" s="1">
        <v>173630321</v>
      </c>
      <c r="N35" s="1"/>
    </row>
    <row r="36" spans="2:14">
      <c r="B36" s="1">
        <v>45</v>
      </c>
      <c r="C36" s="1">
        <v>1448</v>
      </c>
      <c r="D36" s="1">
        <v>1445</v>
      </c>
      <c r="E36" s="3" t="s">
        <v>44</v>
      </c>
      <c r="G36" s="1">
        <v>968946</v>
      </c>
      <c r="H36" s="9">
        <f t="shared" si="0"/>
        <v>0.0599128342109378</v>
      </c>
      <c r="J36" s="1">
        <v>98446</v>
      </c>
      <c r="K36" s="9">
        <f t="shared" si="1"/>
        <v>0.00941095384362002</v>
      </c>
      <c r="L36" s="5"/>
      <c r="M36" s="1">
        <v>1399799</v>
      </c>
      <c r="N36" s="1"/>
    </row>
    <row r="37" spans="2:14">
      <c r="B37" s="1">
        <v>50</v>
      </c>
      <c r="C37" s="1">
        <v>1595</v>
      </c>
      <c r="D37" s="1">
        <v>1596</v>
      </c>
      <c r="E37" s="3" t="s">
        <v>78</v>
      </c>
      <c r="G37" s="6">
        <v>1895096</v>
      </c>
      <c r="H37" s="10">
        <f t="shared" si="0"/>
        <v>0.117179463522024</v>
      </c>
      <c r="J37" s="6">
        <v>3721799</v>
      </c>
      <c r="K37" s="10">
        <f t="shared" si="1"/>
        <v>0.355785695754334</v>
      </c>
      <c r="L37" s="5"/>
      <c r="M37" s="6">
        <v>1911914</v>
      </c>
      <c r="N37" s="6"/>
    </row>
    <row r="38" spans="6:14">
      <c r="F38" s="7" t="s">
        <v>48</v>
      </c>
      <c r="G38" s="14">
        <v>1650757563</v>
      </c>
      <c r="H38" s="14"/>
      <c r="J38" s="36">
        <v>1053612425</v>
      </c>
      <c r="K38" s="36"/>
      <c r="L38" s="5"/>
      <c r="M38" s="36">
        <v>1574439937</v>
      </c>
      <c r="N38" s="36"/>
    </row>
    <row r="39" spans="6:14">
      <c r="F39" s="7" t="s">
        <v>49</v>
      </c>
      <c r="G39" s="8">
        <v>1617259495</v>
      </c>
      <c r="H39" s="8"/>
      <c r="J39" s="14">
        <v>1046078874</v>
      </c>
      <c r="K39" s="14"/>
      <c r="L39" s="5"/>
      <c r="M39" s="37">
        <v>1540016628</v>
      </c>
      <c r="N39" s="37"/>
    </row>
    <row r="44" spans="7:8">
      <c r="G44" s="12"/>
      <c r="H44" s="12"/>
    </row>
    <row r="47" spans="7:8">
      <c r="G47" s="12"/>
      <c r="H47" s="12"/>
    </row>
    <row r="62" spans="7:7">
      <c r="G62" s="12">
        <v>0.11</v>
      </c>
    </row>
    <row r="63" spans="7:7">
      <c r="G63" s="12">
        <v>0.07</v>
      </c>
    </row>
    <row r="64" spans="7:7">
      <c r="G64" s="12">
        <v>0.14</v>
      </c>
    </row>
  </sheetData>
  <mergeCells count="9">
    <mergeCell ref="G2:H2"/>
    <mergeCell ref="J2:K2"/>
    <mergeCell ref="M2:N2"/>
    <mergeCell ref="G38:H38"/>
    <mergeCell ref="J38:K38"/>
    <mergeCell ref="M38:N38"/>
    <mergeCell ref="G39:H39"/>
    <mergeCell ref="J39:K39"/>
    <mergeCell ref="M39:N39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2:R28"/>
  <sheetViews>
    <sheetView zoomScale="85" zoomScaleNormal="85" workbookViewId="0">
      <selection activeCell="Q18" sqref="Q18"/>
    </sheetView>
  </sheetViews>
  <sheetFormatPr defaultColWidth="9" defaultRowHeight="13.5"/>
  <cols>
    <col min="6" max="6" width="24.7083333333333" customWidth="1"/>
    <col min="7" max="7" width="18.9666666666667" customWidth="1"/>
    <col min="8" max="8" width="11.5"/>
    <col min="9" max="9" width="7.20833333333333" customWidth="1"/>
    <col min="11" max="11" width="11.5"/>
    <col min="12" max="12" width="8.09166666666667" customWidth="1"/>
    <col min="14" max="14" width="11.5"/>
    <col min="15" max="15" width="7.93333333333333" customWidth="1"/>
    <col min="17" max="17" width="11.5"/>
  </cols>
  <sheetData>
    <row r="2" spans="8:16">
      <c r="H2" s="3" t="s">
        <v>128</v>
      </c>
      <c r="I2" s="3"/>
      <c r="J2" s="15"/>
      <c r="K2" s="3" t="s">
        <v>129</v>
      </c>
      <c r="L2" s="3"/>
      <c r="N2" s="3" t="s">
        <v>130</v>
      </c>
      <c r="O2" s="3"/>
      <c r="P2" t="s">
        <v>131</v>
      </c>
    </row>
    <row r="3" spans="2:15">
      <c r="B3" s="1" t="s">
        <v>2</v>
      </c>
      <c r="C3" s="1" t="s">
        <v>3</v>
      </c>
      <c r="D3" s="2" t="s">
        <v>53</v>
      </c>
      <c r="E3" s="2" t="s">
        <v>54</v>
      </c>
      <c r="F3" s="3" t="s">
        <v>8</v>
      </c>
      <c r="H3" s="1" t="s">
        <v>6</v>
      </c>
      <c r="I3" s="1" t="s">
        <v>7</v>
      </c>
      <c r="J3" s="4"/>
      <c r="K3" s="1" t="s">
        <v>6</v>
      </c>
      <c r="L3" s="1" t="s">
        <v>7</v>
      </c>
      <c r="N3" s="1" t="s">
        <v>6</v>
      </c>
      <c r="O3" s="1" t="s">
        <v>7</v>
      </c>
    </row>
    <row r="4" spans="2:15">
      <c r="B4" s="1">
        <v>1</v>
      </c>
      <c r="C4" s="1">
        <v>6.166</v>
      </c>
      <c r="D4" s="1">
        <v>800</v>
      </c>
      <c r="E4" s="1">
        <v>802</v>
      </c>
      <c r="F4" s="3" t="s">
        <v>9</v>
      </c>
      <c r="H4" s="1">
        <v>46963403</v>
      </c>
      <c r="I4" s="9">
        <f>H4*100/2757499930</f>
        <v>1.70311529255415</v>
      </c>
      <c r="J4" s="4"/>
      <c r="K4" s="1">
        <v>39761589</v>
      </c>
      <c r="L4" s="9">
        <f>K4*100/2044200869</f>
        <v>1.94509207010811</v>
      </c>
      <c r="N4" s="1">
        <v>28894908</v>
      </c>
      <c r="O4" s="9">
        <f>N4*100/2519524471</f>
        <v>1.14683974426855</v>
      </c>
    </row>
    <row r="5" spans="2:15">
      <c r="B5" s="1">
        <v>2</v>
      </c>
      <c r="C5" s="1">
        <v>6.601</v>
      </c>
      <c r="D5" s="1">
        <v>813</v>
      </c>
      <c r="E5" s="1">
        <v>813</v>
      </c>
      <c r="F5" s="3" t="s">
        <v>11</v>
      </c>
      <c r="H5" s="1">
        <v>9076906</v>
      </c>
      <c r="I5" s="9">
        <f t="shared" ref="I5:I23" si="0">H5*100/2757499930</f>
        <v>0.329171576805806</v>
      </c>
      <c r="J5" s="4"/>
      <c r="K5" s="1">
        <v>10320450</v>
      </c>
      <c r="L5" s="9">
        <f t="shared" ref="L5:L23" si="1">K5*100/2044200869</f>
        <v>0.504864769236139</v>
      </c>
      <c r="N5" s="1">
        <v>5145562</v>
      </c>
      <c r="O5" s="9">
        <f t="shared" ref="O5:O23" si="2">N5*100/2519524471</f>
        <v>0.204227506389637</v>
      </c>
    </row>
    <row r="6" spans="2:15">
      <c r="B6" s="1">
        <v>3</v>
      </c>
      <c r="C6" s="1">
        <v>6.932</v>
      </c>
      <c r="D6" s="1">
        <v>822</v>
      </c>
      <c r="E6" s="1"/>
      <c r="F6" s="3" t="s">
        <v>71</v>
      </c>
      <c r="H6" s="1">
        <v>1448785</v>
      </c>
      <c r="I6" s="9">
        <f t="shared" si="0"/>
        <v>0.0525398018777103</v>
      </c>
      <c r="J6" s="4"/>
      <c r="K6" s="1">
        <v>1235832</v>
      </c>
      <c r="L6" s="9">
        <f t="shared" si="1"/>
        <v>0.0604555070267901</v>
      </c>
      <c r="N6" s="3">
        <v>7607875</v>
      </c>
      <c r="O6" s="9">
        <f t="shared" si="2"/>
        <v>0.301956781431078</v>
      </c>
    </row>
    <row r="7" spans="2:15">
      <c r="B7" s="1">
        <v>6</v>
      </c>
      <c r="C7" s="1">
        <v>7.988</v>
      </c>
      <c r="D7" s="1">
        <v>851</v>
      </c>
      <c r="E7" s="1">
        <v>858</v>
      </c>
      <c r="F7" s="3" t="s">
        <v>16</v>
      </c>
      <c r="H7" s="1">
        <v>2465272</v>
      </c>
      <c r="I7" s="9">
        <f t="shared" si="0"/>
        <v>0.0894024320065894</v>
      </c>
      <c r="J7" s="4"/>
      <c r="K7" s="1">
        <v>1587289</v>
      </c>
      <c r="L7" s="9">
        <f t="shared" si="1"/>
        <v>0.0776483869110419</v>
      </c>
      <c r="N7" s="1">
        <v>1040920</v>
      </c>
      <c r="O7" s="9">
        <f t="shared" si="2"/>
        <v>0.0413141452675337</v>
      </c>
    </row>
    <row r="8" spans="2:15">
      <c r="B8" s="1">
        <v>7</v>
      </c>
      <c r="C8" s="1">
        <v>8.593</v>
      </c>
      <c r="D8" s="1">
        <v>868</v>
      </c>
      <c r="E8" s="1">
        <v>870</v>
      </c>
      <c r="F8" s="3" t="s">
        <v>17</v>
      </c>
      <c r="H8" s="1">
        <v>31255473</v>
      </c>
      <c r="I8" s="9">
        <f t="shared" si="0"/>
        <v>1.13347139776718</v>
      </c>
      <c r="J8" s="4"/>
      <c r="K8" s="1">
        <v>20873925</v>
      </c>
      <c r="L8" s="9">
        <f t="shared" si="1"/>
        <v>1.02112885854565</v>
      </c>
      <c r="N8" s="1">
        <v>17018181</v>
      </c>
      <c r="O8" s="9">
        <f t="shared" si="2"/>
        <v>0.675452102008975</v>
      </c>
    </row>
    <row r="9" spans="2:15">
      <c r="B9" s="1">
        <v>8</v>
      </c>
      <c r="C9" s="1">
        <v>8.888</v>
      </c>
      <c r="D9" s="1">
        <v>875</v>
      </c>
      <c r="E9" s="1">
        <v>869</v>
      </c>
      <c r="F9" s="3" t="s">
        <v>18</v>
      </c>
      <c r="H9" s="1">
        <v>125989859</v>
      </c>
      <c r="I9" s="9">
        <f t="shared" si="0"/>
        <v>4.56898865632972</v>
      </c>
      <c r="J9" s="4"/>
      <c r="K9" s="1">
        <v>85771992</v>
      </c>
      <c r="L9" s="9">
        <f t="shared" si="1"/>
        <v>4.1958690704382</v>
      </c>
      <c r="N9" s="1">
        <v>81657117</v>
      </c>
      <c r="O9" s="9">
        <f t="shared" si="2"/>
        <v>3.24097336381854</v>
      </c>
    </row>
    <row r="10" spans="2:15">
      <c r="B10" s="1">
        <v>9</v>
      </c>
      <c r="C10" s="1">
        <v>9.008</v>
      </c>
      <c r="D10" s="1">
        <v>879</v>
      </c>
      <c r="E10" s="1">
        <v>877</v>
      </c>
      <c r="F10" s="3" t="s">
        <v>132</v>
      </c>
      <c r="H10" s="1">
        <v>4944196</v>
      </c>
      <c r="I10" s="9">
        <f t="shared" si="0"/>
        <v>0.179299950154486</v>
      </c>
      <c r="J10" s="4"/>
      <c r="K10" s="1">
        <v>2122079</v>
      </c>
      <c r="L10" s="9">
        <f t="shared" si="1"/>
        <v>0.103809710297115</v>
      </c>
      <c r="N10" s="3">
        <v>82761781</v>
      </c>
      <c r="O10" s="9">
        <f t="shared" si="2"/>
        <v>3.28481751031185</v>
      </c>
    </row>
    <row r="11" spans="2:15">
      <c r="B11" s="1">
        <v>10</v>
      </c>
      <c r="C11" s="1">
        <v>14.368</v>
      </c>
      <c r="D11" s="1">
        <v>1002</v>
      </c>
      <c r="E11" s="1">
        <v>997</v>
      </c>
      <c r="F11" s="3" t="s">
        <v>24</v>
      </c>
      <c r="H11" s="1">
        <v>586041741</v>
      </c>
      <c r="I11" s="9">
        <f t="shared" si="0"/>
        <v>21.2526475385985</v>
      </c>
      <c r="J11" s="4"/>
      <c r="K11" s="1">
        <v>354852340</v>
      </c>
      <c r="L11" s="9">
        <f t="shared" si="1"/>
        <v>17.3589760860238</v>
      </c>
      <c r="N11" s="1">
        <v>400664576</v>
      </c>
      <c r="O11" s="9">
        <f t="shared" si="2"/>
        <v>15.9023887488172</v>
      </c>
    </row>
    <row r="12" spans="2:15">
      <c r="B12" s="1">
        <v>12</v>
      </c>
      <c r="C12" s="1">
        <v>14.984</v>
      </c>
      <c r="D12" s="1">
        <v>1015</v>
      </c>
      <c r="E12" s="1"/>
      <c r="F12" s="3" t="s">
        <v>133</v>
      </c>
      <c r="H12" s="1">
        <v>5541707</v>
      </c>
      <c r="I12" s="9">
        <f t="shared" si="0"/>
        <v>0.200968527313798</v>
      </c>
      <c r="J12" s="4"/>
      <c r="K12" s="1">
        <v>2707045</v>
      </c>
      <c r="L12" s="9">
        <f t="shared" si="1"/>
        <v>0.132425586988634</v>
      </c>
      <c r="N12" s="1">
        <v>2988126</v>
      </c>
      <c r="O12" s="9">
        <f t="shared" si="2"/>
        <v>0.118598808401889</v>
      </c>
    </row>
    <row r="13" spans="2:15">
      <c r="B13" s="1">
        <v>13</v>
      </c>
      <c r="C13" s="1">
        <v>17.708</v>
      </c>
      <c r="D13" s="1">
        <v>1072</v>
      </c>
      <c r="E13" s="1">
        <v>1078</v>
      </c>
      <c r="F13" s="3" t="s">
        <v>134</v>
      </c>
      <c r="H13" s="1">
        <v>3722203</v>
      </c>
      <c r="I13" s="9">
        <f t="shared" si="0"/>
        <v>0.134984699709494</v>
      </c>
      <c r="J13" s="4"/>
      <c r="K13" s="1">
        <v>1535088</v>
      </c>
      <c r="L13" s="9">
        <f t="shared" si="1"/>
        <v>0.0750947728904424</v>
      </c>
      <c r="N13" s="1">
        <v>2292157</v>
      </c>
      <c r="O13" s="9">
        <f t="shared" si="2"/>
        <v>0.0909757784210067</v>
      </c>
    </row>
    <row r="14" spans="2:15">
      <c r="B14" s="1">
        <v>14</v>
      </c>
      <c r="C14" s="1">
        <v>19.022</v>
      </c>
      <c r="D14" s="1">
        <v>1100</v>
      </c>
      <c r="E14" s="1">
        <v>1085</v>
      </c>
      <c r="F14" s="3" t="s">
        <v>31</v>
      </c>
      <c r="H14" s="1">
        <v>4515078</v>
      </c>
      <c r="I14" s="9">
        <f t="shared" si="0"/>
        <v>0.163738100258084</v>
      </c>
      <c r="J14" s="4"/>
      <c r="K14" s="1">
        <v>2943701</v>
      </c>
      <c r="L14" s="9">
        <f t="shared" si="1"/>
        <v>0.14400253148508</v>
      </c>
      <c r="N14" s="1">
        <v>4088111</v>
      </c>
      <c r="O14" s="9">
        <f t="shared" si="2"/>
        <v>0.162257245248244</v>
      </c>
    </row>
    <row r="15" spans="2:15">
      <c r="B15" s="1">
        <v>15</v>
      </c>
      <c r="C15" s="1">
        <v>19.547</v>
      </c>
      <c r="D15" s="1">
        <v>1106</v>
      </c>
      <c r="E15" s="1">
        <v>1107</v>
      </c>
      <c r="F15" s="3" t="s">
        <v>61</v>
      </c>
      <c r="H15" s="1">
        <v>6772143</v>
      </c>
      <c r="I15" s="9">
        <f t="shared" si="0"/>
        <v>0.245589960903462</v>
      </c>
      <c r="J15" s="4"/>
      <c r="K15" s="1">
        <v>10450181</v>
      </c>
      <c r="L15" s="9">
        <f t="shared" si="1"/>
        <v>0.511211063378136</v>
      </c>
      <c r="N15" s="1">
        <v>15290982</v>
      </c>
      <c r="O15" s="9">
        <f t="shared" si="2"/>
        <v>0.606899523144183</v>
      </c>
    </row>
    <row r="16" spans="2:15">
      <c r="B16" s="1">
        <v>16</v>
      </c>
      <c r="C16" s="1">
        <v>22.891</v>
      </c>
      <c r="D16" s="1">
        <v>1142</v>
      </c>
      <c r="E16" s="1"/>
      <c r="F16" s="3" t="s">
        <v>36</v>
      </c>
      <c r="H16" s="1">
        <v>48797053</v>
      </c>
      <c r="I16" s="9">
        <f t="shared" si="0"/>
        <v>1.7696121210781</v>
      </c>
      <c r="J16" s="4"/>
      <c r="K16" s="1">
        <v>51194248</v>
      </c>
      <c r="L16" s="9">
        <f t="shared" si="1"/>
        <v>2.50436484869726</v>
      </c>
      <c r="N16" s="1">
        <v>86488456</v>
      </c>
      <c r="O16" s="9">
        <f t="shared" si="2"/>
        <v>3.43272935014093</v>
      </c>
    </row>
    <row r="17" spans="2:15">
      <c r="B17" s="1">
        <v>18</v>
      </c>
      <c r="C17" s="1">
        <v>23.808</v>
      </c>
      <c r="D17" s="1">
        <v>1201</v>
      </c>
      <c r="E17" s="1">
        <v>1195</v>
      </c>
      <c r="F17" s="3" t="s">
        <v>38</v>
      </c>
      <c r="H17" s="1">
        <v>1426195429</v>
      </c>
      <c r="I17" s="9">
        <f t="shared" si="0"/>
        <v>51.7205971062346</v>
      </c>
      <c r="J17" s="4"/>
      <c r="K17" s="1">
        <v>1128694351</v>
      </c>
      <c r="L17" s="9">
        <f t="shared" si="1"/>
        <v>55.214454123197</v>
      </c>
      <c r="N17" s="1">
        <v>1280537558</v>
      </c>
      <c r="O17" s="9">
        <f t="shared" si="2"/>
        <v>50.8245731581148</v>
      </c>
    </row>
    <row r="18" ht="14" customHeight="1" spans="2:15">
      <c r="B18" s="1">
        <v>19</v>
      </c>
      <c r="C18" s="1">
        <v>24.033</v>
      </c>
      <c r="D18" s="3"/>
      <c r="E18" s="3"/>
      <c r="F18" s="3"/>
      <c r="H18" s="1">
        <v>1229559</v>
      </c>
      <c r="I18" s="9">
        <f t="shared" si="0"/>
        <v>0.0445896294184131</v>
      </c>
      <c r="J18" s="4"/>
      <c r="K18" s="1">
        <v>1136428</v>
      </c>
      <c r="L18" s="9">
        <f t="shared" si="1"/>
        <v>0.0555927755062509</v>
      </c>
      <c r="N18" s="3">
        <v>535553</v>
      </c>
      <c r="O18" s="9">
        <f t="shared" si="2"/>
        <v>0.0212561142455361</v>
      </c>
    </row>
    <row r="19" spans="2:15">
      <c r="B19" s="1">
        <v>20</v>
      </c>
      <c r="C19" s="1">
        <v>26.016</v>
      </c>
      <c r="D19" s="1">
        <v>1225</v>
      </c>
      <c r="E19" s="1">
        <v>1124</v>
      </c>
      <c r="F19" s="3" t="s">
        <v>123</v>
      </c>
      <c r="H19" s="1">
        <v>1554166</v>
      </c>
      <c r="I19" s="9">
        <f t="shared" si="0"/>
        <v>0.0563614157553215</v>
      </c>
      <c r="K19" s="3">
        <v>1568409</v>
      </c>
      <c r="L19" s="9">
        <f t="shared" si="1"/>
        <v>0.076724798613712</v>
      </c>
      <c r="N19" s="1">
        <v>1439219</v>
      </c>
      <c r="O19" s="9">
        <f t="shared" si="2"/>
        <v>0.0571226442356709</v>
      </c>
    </row>
    <row r="20" spans="2:15">
      <c r="B20" s="1">
        <v>21</v>
      </c>
      <c r="C20" s="1">
        <v>27.232</v>
      </c>
      <c r="D20" s="1">
        <v>1240</v>
      </c>
      <c r="E20" s="1">
        <v>1242</v>
      </c>
      <c r="F20" s="3" t="s">
        <v>135</v>
      </c>
      <c r="H20" s="1">
        <v>5876201</v>
      </c>
      <c r="I20" s="9">
        <f t="shared" si="0"/>
        <v>0.213098863070506</v>
      </c>
      <c r="J20" s="4"/>
      <c r="K20" s="1">
        <v>4681523</v>
      </c>
      <c r="L20" s="9">
        <f t="shared" si="1"/>
        <v>0.229014822906819</v>
      </c>
      <c r="N20" s="1">
        <v>6712318</v>
      </c>
      <c r="O20" s="9">
        <f t="shared" si="2"/>
        <v>0.266412097888292</v>
      </c>
    </row>
    <row r="21" spans="2:15">
      <c r="B21" s="1">
        <v>22</v>
      </c>
      <c r="C21" s="1">
        <v>32.457</v>
      </c>
      <c r="D21" s="1">
        <v>1399</v>
      </c>
      <c r="E21" s="1">
        <v>1395</v>
      </c>
      <c r="F21" s="3" t="s">
        <v>43</v>
      </c>
      <c r="H21" s="1">
        <v>483800179</v>
      </c>
      <c r="I21" s="9">
        <f t="shared" si="0"/>
        <v>17.5448845432972</v>
      </c>
      <c r="J21" s="4"/>
      <c r="K21" s="1">
        <v>319242033</v>
      </c>
      <c r="L21" s="9">
        <f t="shared" si="1"/>
        <v>15.6169600473837</v>
      </c>
      <c r="N21" s="1">
        <v>486663989</v>
      </c>
      <c r="O21" s="9">
        <f t="shared" si="2"/>
        <v>19.3157079679739</v>
      </c>
    </row>
    <row r="22" spans="2:15">
      <c r="B22" s="1">
        <v>23</v>
      </c>
      <c r="C22" s="1">
        <v>34.484</v>
      </c>
      <c r="D22" s="1">
        <v>1440</v>
      </c>
      <c r="E22" s="1">
        <v>1450</v>
      </c>
      <c r="F22" s="3" t="s">
        <v>44</v>
      </c>
      <c r="H22" s="1">
        <v>1059714</v>
      </c>
      <c r="I22" s="9">
        <f t="shared" si="0"/>
        <v>0.0384302457625085</v>
      </c>
      <c r="J22" s="4"/>
      <c r="K22" s="1">
        <v>872673</v>
      </c>
      <c r="L22" s="9">
        <f t="shared" si="1"/>
        <v>0.0426901785061319</v>
      </c>
      <c r="N22" s="1">
        <v>1355084</v>
      </c>
      <c r="O22" s="9">
        <f t="shared" si="2"/>
        <v>0.0537833236230552</v>
      </c>
    </row>
    <row r="23" spans="2:15">
      <c r="B23" s="1">
        <v>25</v>
      </c>
      <c r="C23" s="1">
        <v>40.338</v>
      </c>
      <c r="D23" s="1"/>
      <c r="E23" s="1"/>
      <c r="F23" s="3"/>
      <c r="H23" s="6">
        <v>7214266</v>
      </c>
      <c r="I23" s="9">
        <f t="shared" si="0"/>
        <v>0.261623433658618</v>
      </c>
      <c r="J23" s="4"/>
      <c r="K23" s="6">
        <v>2649693</v>
      </c>
      <c r="L23" s="9">
        <f t="shared" si="1"/>
        <v>0.129619991860007</v>
      </c>
      <c r="N23" s="6">
        <v>6341998</v>
      </c>
      <c r="O23" s="9">
        <f t="shared" si="2"/>
        <v>0.251714086249095</v>
      </c>
    </row>
    <row r="24" spans="7:15">
      <c r="G24" s="27"/>
      <c r="H24" s="28"/>
      <c r="I24" s="28"/>
      <c r="J24" s="4"/>
      <c r="K24" s="30"/>
      <c r="L24" s="30"/>
      <c r="N24" s="28"/>
      <c r="O24" s="28"/>
    </row>
    <row r="25" spans="7:15">
      <c r="G25" s="29" t="s">
        <v>136</v>
      </c>
      <c r="H25" s="17">
        <v>2757499930</v>
      </c>
      <c r="I25" s="17"/>
      <c r="J25" s="4"/>
      <c r="K25" s="31">
        <v>2044200869</v>
      </c>
      <c r="L25" s="31"/>
      <c r="N25" s="17">
        <v>2519524471</v>
      </c>
      <c r="O25" s="17"/>
    </row>
    <row r="26" spans="2:18">
      <c r="B26" s="4"/>
      <c r="C26" s="4"/>
      <c r="D26" s="4"/>
      <c r="E26" s="4"/>
      <c r="Q26" s="12"/>
      <c r="R26" s="12"/>
    </row>
    <row r="27" spans="2:18">
      <c r="B27" s="4"/>
      <c r="C27" s="4"/>
      <c r="D27" s="4"/>
      <c r="E27" s="4"/>
      <c r="Q27" s="12"/>
      <c r="R27" s="12"/>
    </row>
    <row r="28" spans="2:5">
      <c r="B28" s="4"/>
      <c r="C28" s="4"/>
      <c r="D28" s="4"/>
      <c r="E28" s="4"/>
    </row>
  </sheetData>
  <mergeCells count="9">
    <mergeCell ref="H2:I2"/>
    <mergeCell ref="K2:L2"/>
    <mergeCell ref="N2:O2"/>
    <mergeCell ref="H24:I24"/>
    <mergeCell ref="K24:L24"/>
    <mergeCell ref="N24:O24"/>
    <mergeCell ref="H25:I25"/>
    <mergeCell ref="K25:L25"/>
    <mergeCell ref="N25:O25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V41"/>
  <sheetViews>
    <sheetView tabSelected="1" zoomScale="70" zoomScaleNormal="70" workbookViewId="0">
      <selection activeCell="S22" sqref="S22"/>
    </sheetView>
  </sheetViews>
  <sheetFormatPr defaultColWidth="9" defaultRowHeight="13.5"/>
  <cols>
    <col min="7" max="7" width="28.9666666666667" customWidth="1"/>
    <col min="9" max="9" width="10.375"/>
    <col min="13" max="13" width="10.375"/>
  </cols>
  <sheetData>
    <row r="1" spans="1:1">
      <c r="A1" t="s">
        <v>137</v>
      </c>
    </row>
    <row r="2" spans="9:18">
      <c r="I2" s="25" t="s">
        <v>138</v>
      </c>
      <c r="J2" s="25"/>
      <c r="L2" s="25" t="s">
        <v>139</v>
      </c>
      <c r="M2" s="25"/>
      <c r="N2" s="25"/>
      <c r="P2" s="25" t="s">
        <v>140</v>
      </c>
      <c r="Q2" s="25"/>
      <c r="R2" s="25"/>
    </row>
    <row r="3" spans="3:19">
      <c r="C3" s="24" t="s">
        <v>2</v>
      </c>
      <c r="D3" s="24" t="s">
        <v>3</v>
      </c>
      <c r="E3" s="2" t="s">
        <v>4</v>
      </c>
      <c r="F3" s="2" t="s">
        <v>54</v>
      </c>
      <c r="G3" s="25" t="s">
        <v>8</v>
      </c>
      <c r="I3" s="24" t="s">
        <v>6</v>
      </c>
      <c r="J3" s="24" t="s">
        <v>7</v>
      </c>
      <c r="L3" s="24" t="s">
        <v>3</v>
      </c>
      <c r="M3" s="24" t="s">
        <v>6</v>
      </c>
      <c r="N3" s="24" t="s">
        <v>7</v>
      </c>
      <c r="P3" s="24" t="s">
        <v>3</v>
      </c>
      <c r="Q3" s="24" t="s">
        <v>141</v>
      </c>
      <c r="R3" s="24" t="s">
        <v>7</v>
      </c>
      <c r="S3" s="5"/>
    </row>
    <row r="4" spans="3:19">
      <c r="C4" s="24">
        <v>1</v>
      </c>
      <c r="D4" s="24">
        <v>6.058</v>
      </c>
      <c r="E4" s="24"/>
      <c r="F4" s="24"/>
      <c r="G4" s="25" t="s">
        <v>124</v>
      </c>
      <c r="I4" s="24">
        <v>4937162</v>
      </c>
      <c r="J4" s="24">
        <v>0.38</v>
      </c>
      <c r="L4" s="24">
        <v>6.067</v>
      </c>
      <c r="M4" s="24">
        <v>2252538</v>
      </c>
      <c r="N4" s="24">
        <v>0.21</v>
      </c>
      <c r="P4" s="24">
        <v>6.069</v>
      </c>
      <c r="Q4" s="24">
        <v>4.742</v>
      </c>
      <c r="R4" s="24">
        <v>0.31</v>
      </c>
      <c r="S4" s="5"/>
    </row>
    <row r="5" spans="3:19">
      <c r="C5" s="24">
        <v>2</v>
      </c>
      <c r="D5" s="24">
        <v>6.128</v>
      </c>
      <c r="E5" s="24">
        <v>802</v>
      </c>
      <c r="F5" s="24">
        <v>804</v>
      </c>
      <c r="G5" s="25" t="s">
        <v>9</v>
      </c>
      <c r="I5" s="24">
        <v>17530781</v>
      </c>
      <c r="J5" s="24">
        <v>1.34</v>
      </c>
      <c r="L5" s="24">
        <v>6.12</v>
      </c>
      <c r="M5" s="24">
        <v>11512986</v>
      </c>
      <c r="N5" s="24">
        <v>1.06</v>
      </c>
      <c r="P5" s="24">
        <v>6.154</v>
      </c>
      <c r="Q5" s="24">
        <v>2.591</v>
      </c>
      <c r="R5" s="24">
        <v>0.49</v>
      </c>
      <c r="S5" s="5"/>
    </row>
    <row r="6" spans="3:19">
      <c r="C6" s="24">
        <v>3</v>
      </c>
      <c r="D6" s="24">
        <v>6.914</v>
      </c>
      <c r="E6" s="24">
        <v>821</v>
      </c>
      <c r="F6" s="24"/>
      <c r="G6" s="25" t="s">
        <v>71</v>
      </c>
      <c r="I6" s="24">
        <v>1972988</v>
      </c>
      <c r="J6" s="24">
        <v>0.15</v>
      </c>
      <c r="L6" s="24">
        <v>6.911</v>
      </c>
      <c r="M6" s="24">
        <v>1471695</v>
      </c>
      <c r="N6" s="24">
        <v>0.14</v>
      </c>
      <c r="P6" s="24">
        <v>6.943</v>
      </c>
      <c r="Q6" s="24">
        <v>3.276</v>
      </c>
      <c r="R6" s="24">
        <v>0.09</v>
      </c>
      <c r="S6" s="5"/>
    </row>
    <row r="7" spans="3:19">
      <c r="C7" s="24">
        <v>4</v>
      </c>
      <c r="D7" s="24">
        <v>8.567</v>
      </c>
      <c r="E7" s="24">
        <v>867</v>
      </c>
      <c r="F7" s="24">
        <v>870</v>
      </c>
      <c r="G7" s="25" t="s">
        <v>142</v>
      </c>
      <c r="I7" s="24">
        <v>4752371</v>
      </c>
      <c r="J7" s="24">
        <v>0.36</v>
      </c>
      <c r="L7" s="24">
        <v>8.56</v>
      </c>
      <c r="M7" s="24">
        <v>3450082</v>
      </c>
      <c r="N7" s="24">
        <v>0.32</v>
      </c>
      <c r="P7" s="24">
        <v>8.577</v>
      </c>
      <c r="Q7" s="24">
        <v>3.75</v>
      </c>
      <c r="R7" s="24">
        <v>0.25</v>
      </c>
      <c r="S7" s="5"/>
    </row>
    <row r="8" spans="3:22">
      <c r="C8" s="24">
        <v>5</v>
      </c>
      <c r="D8" s="24">
        <v>8.845</v>
      </c>
      <c r="E8" s="24">
        <v>84</v>
      </c>
      <c r="F8" s="24">
        <v>876</v>
      </c>
      <c r="G8" s="25" t="s">
        <v>18</v>
      </c>
      <c r="I8" s="24">
        <v>34350789</v>
      </c>
      <c r="J8" s="24">
        <v>2.62</v>
      </c>
      <c r="L8" s="24">
        <v>8.837</v>
      </c>
      <c r="M8" s="24">
        <v>23004787</v>
      </c>
      <c r="N8" s="24">
        <v>2.11</v>
      </c>
      <c r="O8" s="12"/>
      <c r="P8" s="24">
        <v>8.726</v>
      </c>
      <c r="Q8" s="24">
        <v>4.253</v>
      </c>
      <c r="R8" s="24">
        <v>0.89</v>
      </c>
      <c r="S8" s="4">
        <v>6</v>
      </c>
      <c r="T8" s="4">
        <v>8.858</v>
      </c>
      <c r="U8" s="4">
        <v>3.336</v>
      </c>
      <c r="V8" s="4">
        <v>1.94</v>
      </c>
    </row>
    <row r="9" spans="3:19">
      <c r="C9" s="24">
        <v>6</v>
      </c>
      <c r="D9" s="24">
        <v>12.288</v>
      </c>
      <c r="E9" s="24">
        <v>956</v>
      </c>
      <c r="F9" s="24"/>
      <c r="G9" s="25" t="s">
        <v>10</v>
      </c>
      <c r="I9" s="24">
        <v>1147102</v>
      </c>
      <c r="J9" s="24">
        <v>0.09</v>
      </c>
      <c r="L9" s="24">
        <v>12.881</v>
      </c>
      <c r="M9" s="24">
        <v>3730707</v>
      </c>
      <c r="N9" s="24">
        <v>0.34</v>
      </c>
      <c r="P9" s="24">
        <v>12.894</v>
      </c>
      <c r="Q9" s="24">
        <v>4.474</v>
      </c>
      <c r="R9" s="24">
        <v>0.63</v>
      </c>
      <c r="S9" s="5"/>
    </row>
    <row r="10" spans="3:19">
      <c r="C10" s="24">
        <v>7</v>
      </c>
      <c r="D10" s="24">
        <v>12.89</v>
      </c>
      <c r="E10" s="24">
        <v>969</v>
      </c>
      <c r="F10" s="24">
        <v>966</v>
      </c>
      <c r="G10" s="25" t="s">
        <v>118</v>
      </c>
      <c r="I10" s="24">
        <v>7497885</v>
      </c>
      <c r="J10" s="24">
        <v>0.57</v>
      </c>
      <c r="L10" s="25"/>
      <c r="M10" s="25"/>
      <c r="N10" s="25"/>
      <c r="P10" s="24">
        <v>13.396</v>
      </c>
      <c r="Q10" s="24">
        <v>13.065</v>
      </c>
      <c r="R10" s="24">
        <v>0.14</v>
      </c>
      <c r="S10" s="5"/>
    </row>
    <row r="11" spans="3:19">
      <c r="C11" s="24">
        <v>8</v>
      </c>
      <c r="D11" s="24">
        <v>13.866</v>
      </c>
      <c r="E11" s="24">
        <v>991</v>
      </c>
      <c r="F11" s="24">
        <v>993</v>
      </c>
      <c r="G11" s="25" t="s">
        <v>23</v>
      </c>
      <c r="I11" s="24">
        <v>4372517</v>
      </c>
      <c r="J11" s="24">
        <v>0.33</v>
      </c>
      <c r="L11" s="24">
        <v>13.855</v>
      </c>
      <c r="M11" s="24">
        <v>2874520</v>
      </c>
      <c r="N11" s="24">
        <v>0.26</v>
      </c>
      <c r="P11" s="24">
        <v>13.863</v>
      </c>
      <c r="Q11" s="24">
        <v>4.658</v>
      </c>
      <c r="R11" s="24">
        <v>0.41</v>
      </c>
      <c r="S11" s="5"/>
    </row>
    <row r="12" spans="3:19">
      <c r="C12" s="24">
        <v>9</v>
      </c>
      <c r="D12" s="24">
        <v>14.286</v>
      </c>
      <c r="E12" s="24">
        <v>1000</v>
      </c>
      <c r="F12" s="24">
        <v>997</v>
      </c>
      <c r="G12" s="25" t="s">
        <v>24</v>
      </c>
      <c r="I12" s="24">
        <v>191053935</v>
      </c>
      <c r="J12" s="24">
        <v>14.57</v>
      </c>
      <c r="L12" s="24">
        <v>14.269</v>
      </c>
      <c r="M12" s="24">
        <v>133402529</v>
      </c>
      <c r="N12" s="24">
        <v>12.24</v>
      </c>
      <c r="P12" s="24">
        <v>14.279</v>
      </c>
      <c r="Q12" s="24">
        <v>3.833</v>
      </c>
      <c r="R12" s="24">
        <v>15.56</v>
      </c>
      <c r="S12" s="5"/>
    </row>
    <row r="13" spans="3:19">
      <c r="C13" s="24">
        <v>10</v>
      </c>
      <c r="D13" s="24">
        <v>14.57</v>
      </c>
      <c r="E13" s="24">
        <v>1006</v>
      </c>
      <c r="F13" s="24">
        <v>1000</v>
      </c>
      <c r="G13" s="25" t="s">
        <v>25</v>
      </c>
      <c r="I13" s="24">
        <v>3884198</v>
      </c>
      <c r="J13" s="24">
        <v>0.3</v>
      </c>
      <c r="L13" s="24">
        <v>14.559</v>
      </c>
      <c r="M13" s="24">
        <v>4816559</v>
      </c>
      <c r="N13" s="24">
        <v>0.44</v>
      </c>
      <c r="P13" s="24">
        <v>14.568</v>
      </c>
      <c r="Q13" s="24">
        <v>5.143</v>
      </c>
      <c r="R13" s="24">
        <v>0.53</v>
      </c>
      <c r="S13" s="5"/>
    </row>
    <row r="14" spans="3:19">
      <c r="C14" s="24">
        <v>11</v>
      </c>
      <c r="D14" s="24">
        <v>14.946</v>
      </c>
      <c r="E14" s="24">
        <v>1014</v>
      </c>
      <c r="F14" s="24">
        <v>1009</v>
      </c>
      <c r="G14" s="25" t="s">
        <v>26</v>
      </c>
      <c r="I14" s="24">
        <v>1785541</v>
      </c>
      <c r="J14" s="24">
        <v>0.14</v>
      </c>
      <c r="L14" s="24">
        <v>14.935</v>
      </c>
      <c r="M14" s="24">
        <v>1959785</v>
      </c>
      <c r="N14" s="24">
        <v>0.18</v>
      </c>
      <c r="P14" s="24">
        <v>14.945</v>
      </c>
      <c r="Q14" s="24">
        <v>7.571</v>
      </c>
      <c r="R14" s="24">
        <v>0.36</v>
      </c>
      <c r="S14" s="5"/>
    </row>
    <row r="15" spans="3:19">
      <c r="C15" s="24">
        <v>12</v>
      </c>
      <c r="D15" s="24">
        <v>15.533</v>
      </c>
      <c r="E15" s="24">
        <v>1020</v>
      </c>
      <c r="F15" s="24">
        <v>1029</v>
      </c>
      <c r="G15" s="25" t="s">
        <v>27</v>
      </c>
      <c r="I15" s="24">
        <v>1431568</v>
      </c>
      <c r="J15" s="24">
        <v>0.11</v>
      </c>
      <c r="L15" s="24">
        <v>15.52</v>
      </c>
      <c r="M15" s="24">
        <v>1328388</v>
      </c>
      <c r="N15" s="24">
        <v>0.12</v>
      </c>
      <c r="P15" s="24">
        <v>15.528</v>
      </c>
      <c r="Q15" s="24">
        <v>3.648</v>
      </c>
      <c r="R15" s="24">
        <v>0.12</v>
      </c>
      <c r="S15" s="5"/>
    </row>
    <row r="16" spans="3:19">
      <c r="C16" s="24">
        <v>13</v>
      </c>
      <c r="D16" s="24">
        <v>16.542</v>
      </c>
      <c r="E16" s="24">
        <v>1048</v>
      </c>
      <c r="F16" s="24">
        <v>1037</v>
      </c>
      <c r="G16" s="25" t="s">
        <v>143</v>
      </c>
      <c r="I16" s="24">
        <v>1174726</v>
      </c>
      <c r="J16" s="24">
        <v>0.09</v>
      </c>
      <c r="L16" s="25"/>
      <c r="M16" s="25"/>
      <c r="N16" s="25"/>
      <c r="P16" s="24">
        <v>16.547</v>
      </c>
      <c r="Q16" s="24">
        <v>4.402</v>
      </c>
      <c r="R16" s="24">
        <v>0.09</v>
      </c>
      <c r="S16" s="5"/>
    </row>
    <row r="17" spans="3:19">
      <c r="C17" s="24">
        <v>14</v>
      </c>
      <c r="D17" s="24">
        <v>17.663</v>
      </c>
      <c r="E17" s="24">
        <v>1071</v>
      </c>
      <c r="F17" s="24">
        <v>1068</v>
      </c>
      <c r="G17" s="25" t="s">
        <v>28</v>
      </c>
      <c r="I17" s="24">
        <v>1329969</v>
      </c>
      <c r="J17" s="24">
        <v>0.1</v>
      </c>
      <c r="L17" s="24">
        <v>17.663</v>
      </c>
      <c r="M17" s="24">
        <v>1440109</v>
      </c>
      <c r="N17" s="24">
        <v>0.13</v>
      </c>
      <c r="P17" s="24">
        <v>17.656</v>
      </c>
      <c r="Q17" s="24">
        <v>5.072</v>
      </c>
      <c r="R17" s="24">
        <v>0.09</v>
      </c>
      <c r="S17" s="5"/>
    </row>
    <row r="18" spans="3:19">
      <c r="C18" s="24">
        <v>15</v>
      </c>
      <c r="D18" s="24">
        <v>18.375</v>
      </c>
      <c r="E18" s="24">
        <v>1086</v>
      </c>
      <c r="F18" s="24">
        <v>1088</v>
      </c>
      <c r="G18" s="25" t="s">
        <v>29</v>
      </c>
      <c r="I18" s="24">
        <v>2971375</v>
      </c>
      <c r="J18" s="24">
        <v>0.23</v>
      </c>
      <c r="L18" s="24">
        <v>18.364</v>
      </c>
      <c r="M18" s="24">
        <v>1609063</v>
      </c>
      <c r="N18" s="24">
        <v>0.15</v>
      </c>
      <c r="P18" s="24">
        <v>18.376</v>
      </c>
      <c r="Q18" s="24">
        <v>4.056</v>
      </c>
      <c r="R18" s="24">
        <v>0.22</v>
      </c>
      <c r="S18" s="5"/>
    </row>
    <row r="19" spans="3:19">
      <c r="C19" s="24">
        <v>17</v>
      </c>
      <c r="D19" s="24">
        <v>18.966</v>
      </c>
      <c r="E19" s="24">
        <v>1099</v>
      </c>
      <c r="F19" s="24">
        <v>1096</v>
      </c>
      <c r="G19" s="25" t="s">
        <v>31</v>
      </c>
      <c r="I19" s="24">
        <v>16034931</v>
      </c>
      <c r="J19" s="24">
        <v>1.22</v>
      </c>
      <c r="L19" s="24">
        <v>18.955</v>
      </c>
      <c r="M19" s="24">
        <v>11671142</v>
      </c>
      <c r="N19" s="24">
        <v>1.07</v>
      </c>
      <c r="P19" s="24">
        <v>18.961</v>
      </c>
      <c r="Q19" s="24">
        <v>3.343</v>
      </c>
      <c r="R19" s="24">
        <v>0.96</v>
      </c>
      <c r="S19" s="5"/>
    </row>
    <row r="20" spans="3:19">
      <c r="C20" s="24">
        <v>18</v>
      </c>
      <c r="D20" s="24">
        <v>19.056</v>
      </c>
      <c r="E20" s="24">
        <v>1100</v>
      </c>
      <c r="F20" s="24">
        <v>1098</v>
      </c>
      <c r="G20" s="25" t="s">
        <v>100</v>
      </c>
      <c r="I20" s="24">
        <v>1935536</v>
      </c>
      <c r="J20" s="24">
        <v>0.15</v>
      </c>
      <c r="L20" s="24">
        <v>19.053</v>
      </c>
      <c r="M20" s="24">
        <v>2029370</v>
      </c>
      <c r="N20" s="24">
        <v>0.19</v>
      </c>
      <c r="P20" s="24">
        <v>19.052</v>
      </c>
      <c r="Q20" s="24">
        <v>3.21</v>
      </c>
      <c r="R20" s="24">
        <v>0.12</v>
      </c>
      <c r="S20" s="5"/>
    </row>
    <row r="21" spans="3:19">
      <c r="C21" s="24">
        <v>19</v>
      </c>
      <c r="D21" s="24">
        <v>19.156</v>
      </c>
      <c r="E21" s="24">
        <v>1101</v>
      </c>
      <c r="F21" s="24">
        <v>1104</v>
      </c>
      <c r="G21" s="25" t="s">
        <v>32</v>
      </c>
      <c r="I21" s="24">
        <v>5333422</v>
      </c>
      <c r="J21" s="24">
        <v>0.41</v>
      </c>
      <c r="L21" s="24">
        <v>19.149</v>
      </c>
      <c r="M21" s="24">
        <v>3344106</v>
      </c>
      <c r="N21" s="24">
        <v>0.31</v>
      </c>
      <c r="P21" s="24">
        <v>19.156</v>
      </c>
      <c r="Q21" s="24">
        <v>4.867</v>
      </c>
      <c r="R21" s="24">
        <v>0.29</v>
      </c>
      <c r="S21" s="5"/>
    </row>
    <row r="22" spans="3:19">
      <c r="C22" s="24">
        <v>20</v>
      </c>
      <c r="D22" s="24">
        <v>19.457</v>
      </c>
      <c r="E22" s="24">
        <v>1105</v>
      </c>
      <c r="F22" s="24">
        <v>1107</v>
      </c>
      <c r="G22" s="25" t="s">
        <v>33</v>
      </c>
      <c r="I22" s="24">
        <v>12580836</v>
      </c>
      <c r="J22" s="24">
        <v>0.96</v>
      </c>
      <c r="L22" s="24">
        <v>19.461</v>
      </c>
      <c r="M22" s="24">
        <v>4101331</v>
      </c>
      <c r="N22" s="24">
        <v>0.38</v>
      </c>
      <c r="P22" s="24">
        <v>19.46</v>
      </c>
      <c r="Q22" s="24">
        <v>5.085</v>
      </c>
      <c r="R22" s="24">
        <v>0.42</v>
      </c>
      <c r="S22" s="5"/>
    </row>
    <row r="23" spans="3:19">
      <c r="C23" s="24">
        <v>21</v>
      </c>
      <c r="D23" s="24">
        <v>21.512</v>
      </c>
      <c r="E23" s="24">
        <v>1127</v>
      </c>
      <c r="F23" s="24"/>
      <c r="G23" s="25" t="s">
        <v>34</v>
      </c>
      <c r="I23" s="24">
        <v>8409881</v>
      </c>
      <c r="J23" s="24">
        <v>0.64</v>
      </c>
      <c r="L23" s="24">
        <v>21.507</v>
      </c>
      <c r="M23" s="24">
        <v>5359835</v>
      </c>
      <c r="N23" s="24">
        <v>0.49</v>
      </c>
      <c r="P23" s="24">
        <v>21.508</v>
      </c>
      <c r="Q23" s="24">
        <v>3.787</v>
      </c>
      <c r="R23" s="24">
        <v>0.55</v>
      </c>
      <c r="S23" s="5"/>
    </row>
    <row r="24" spans="3:19">
      <c r="C24" s="24">
        <v>22</v>
      </c>
      <c r="D24" s="24">
        <v>22.448</v>
      </c>
      <c r="E24" s="24">
        <v>1137</v>
      </c>
      <c r="F24" s="24">
        <v>1143</v>
      </c>
      <c r="G24" s="25" t="s">
        <v>35</v>
      </c>
      <c r="I24" s="24">
        <v>3186855</v>
      </c>
      <c r="J24" s="24">
        <v>0.24</v>
      </c>
      <c r="L24" s="24">
        <v>22.438</v>
      </c>
      <c r="M24" s="24">
        <v>2110212</v>
      </c>
      <c r="N24" s="24">
        <v>0.19</v>
      </c>
      <c r="P24" s="24">
        <v>22.439</v>
      </c>
      <c r="Q24" s="24">
        <v>3.937</v>
      </c>
      <c r="R24" s="24">
        <v>0.21</v>
      </c>
      <c r="S24" s="5"/>
    </row>
    <row r="25" spans="3:19">
      <c r="C25" s="24">
        <v>23</v>
      </c>
      <c r="D25" s="24">
        <v>22.807</v>
      </c>
      <c r="E25" s="24">
        <v>1141</v>
      </c>
      <c r="F25" s="24"/>
      <c r="G25" s="25" t="s">
        <v>36</v>
      </c>
      <c r="I25" s="24">
        <v>18639724</v>
      </c>
      <c r="J25" s="24">
        <v>1.42</v>
      </c>
      <c r="L25" s="24">
        <v>22.797</v>
      </c>
      <c r="M25" s="24">
        <v>8031392</v>
      </c>
      <c r="N25" s="24">
        <v>0.74</v>
      </c>
      <c r="P25" s="24">
        <v>22.797</v>
      </c>
      <c r="Q25" s="24">
        <v>4.2</v>
      </c>
      <c r="R25" s="24">
        <v>0.82</v>
      </c>
      <c r="S25" s="5"/>
    </row>
    <row r="26" spans="3:19">
      <c r="C26" s="24">
        <v>24</v>
      </c>
      <c r="D26" s="24">
        <v>23.155</v>
      </c>
      <c r="E26" s="24">
        <v>1145</v>
      </c>
      <c r="F26" s="26">
        <v>1186</v>
      </c>
      <c r="G26" s="25" t="s">
        <v>37</v>
      </c>
      <c r="I26" s="24">
        <v>19645701</v>
      </c>
      <c r="J26" s="24">
        <v>1.5</v>
      </c>
      <c r="L26" s="24">
        <v>23.133</v>
      </c>
      <c r="M26" s="24">
        <v>10548897</v>
      </c>
      <c r="N26" s="24">
        <v>0.97</v>
      </c>
      <c r="P26" s="24">
        <v>23.141</v>
      </c>
      <c r="Q26" s="24">
        <v>4.229</v>
      </c>
      <c r="R26" s="24">
        <v>0.89</v>
      </c>
      <c r="S26" s="5"/>
    </row>
    <row r="27" spans="3:19">
      <c r="C27" s="24">
        <v>25</v>
      </c>
      <c r="D27" s="24">
        <v>23.674</v>
      </c>
      <c r="E27" s="24">
        <v>1201</v>
      </c>
      <c r="F27" s="24">
        <v>1196</v>
      </c>
      <c r="G27" s="25" t="s">
        <v>38</v>
      </c>
      <c r="I27" s="24">
        <v>732690558</v>
      </c>
      <c r="J27" s="24">
        <v>55.86</v>
      </c>
      <c r="L27" s="24">
        <v>23.643</v>
      </c>
      <c r="M27" s="24">
        <v>528380820</v>
      </c>
      <c r="N27" s="24">
        <v>48.48</v>
      </c>
      <c r="P27" s="24">
        <v>23.658</v>
      </c>
      <c r="Q27" s="24">
        <v>5.476</v>
      </c>
      <c r="R27" s="24">
        <v>55.74</v>
      </c>
      <c r="S27" s="5"/>
    </row>
    <row r="28" spans="3:19">
      <c r="C28" s="24">
        <v>26</v>
      </c>
      <c r="D28" s="24">
        <v>26.197</v>
      </c>
      <c r="E28" s="24"/>
      <c r="F28" s="24"/>
      <c r="G28" s="25" t="s">
        <v>144</v>
      </c>
      <c r="I28" s="24">
        <v>17436258</v>
      </c>
      <c r="J28" s="24">
        <v>1.33</v>
      </c>
      <c r="L28" s="24">
        <v>26.185</v>
      </c>
      <c r="M28" s="24">
        <v>9205393</v>
      </c>
      <c r="N28" s="24">
        <v>0.84</v>
      </c>
      <c r="P28" s="24">
        <v>26.191</v>
      </c>
      <c r="Q28" s="24">
        <v>3.582</v>
      </c>
      <c r="R28" s="24">
        <v>1.18</v>
      </c>
      <c r="S28" s="5"/>
    </row>
    <row r="29" spans="3:19">
      <c r="C29" s="24">
        <v>27</v>
      </c>
      <c r="D29" s="24">
        <v>26.675</v>
      </c>
      <c r="E29" s="24">
        <v>1234</v>
      </c>
      <c r="F29" s="24">
        <v>1237</v>
      </c>
      <c r="G29" s="25" t="s">
        <v>41</v>
      </c>
      <c r="I29" s="24">
        <v>3140841</v>
      </c>
      <c r="J29" s="24">
        <v>0.24</v>
      </c>
      <c r="L29" s="24">
        <v>26.667</v>
      </c>
      <c r="M29" s="24">
        <v>2474628</v>
      </c>
      <c r="N29" s="24">
        <v>0.23</v>
      </c>
      <c r="P29" s="24">
        <v>26.666</v>
      </c>
      <c r="Q29" s="24">
        <v>3.808</v>
      </c>
      <c r="R29" s="24">
        <v>0.25</v>
      </c>
      <c r="S29" s="5"/>
    </row>
    <row r="30" spans="3:19">
      <c r="C30" s="24">
        <v>28</v>
      </c>
      <c r="D30" s="24">
        <v>27.176</v>
      </c>
      <c r="E30" s="24"/>
      <c r="F30" s="24"/>
      <c r="G30" s="25" t="s">
        <v>10</v>
      </c>
      <c r="I30" s="24">
        <v>9955770</v>
      </c>
      <c r="J30" s="24">
        <v>0.76</v>
      </c>
      <c r="L30" s="24">
        <v>27.161</v>
      </c>
      <c r="M30" s="24">
        <v>5371812</v>
      </c>
      <c r="N30" s="24">
        <v>0.49</v>
      </c>
      <c r="P30" s="24">
        <v>27.163</v>
      </c>
      <c r="Q30" s="24">
        <v>4.022</v>
      </c>
      <c r="R30" s="24">
        <v>0.66</v>
      </c>
      <c r="S30" s="5"/>
    </row>
    <row r="31" spans="3:19">
      <c r="C31" s="24">
        <v>29</v>
      </c>
      <c r="D31" s="24">
        <v>27.663</v>
      </c>
      <c r="E31" s="24">
        <v>1245</v>
      </c>
      <c r="F31" s="24">
        <v>1255</v>
      </c>
      <c r="G31" s="25" t="s">
        <v>145</v>
      </c>
      <c r="I31" s="24">
        <v>9286044</v>
      </c>
      <c r="J31" s="24">
        <v>0.71</v>
      </c>
      <c r="L31" s="24">
        <v>27.656</v>
      </c>
      <c r="M31" s="24">
        <v>7159243</v>
      </c>
      <c r="N31" s="24">
        <v>0.66</v>
      </c>
      <c r="P31" s="24">
        <v>27.656</v>
      </c>
      <c r="Q31" s="24">
        <v>3.508</v>
      </c>
      <c r="R31" s="24">
        <v>0.71</v>
      </c>
      <c r="S31" s="5"/>
    </row>
    <row r="32" spans="3:19">
      <c r="C32" s="24">
        <v>30</v>
      </c>
      <c r="D32" s="24">
        <v>30.34</v>
      </c>
      <c r="E32" s="24"/>
      <c r="F32" s="24"/>
      <c r="G32" s="25"/>
      <c r="I32" s="24">
        <v>2542372</v>
      </c>
      <c r="J32" s="24">
        <v>0.19</v>
      </c>
      <c r="L32" s="24">
        <v>30.333</v>
      </c>
      <c r="M32" s="24">
        <v>1455757</v>
      </c>
      <c r="N32" s="24">
        <v>0.13</v>
      </c>
      <c r="P32" s="24">
        <v>30.342</v>
      </c>
      <c r="Q32" s="24">
        <v>4.189</v>
      </c>
      <c r="R32" s="24">
        <v>0.16</v>
      </c>
      <c r="S32" s="5"/>
    </row>
    <row r="33" spans="3:19">
      <c r="C33" s="24">
        <v>31</v>
      </c>
      <c r="D33" s="24">
        <v>31.977</v>
      </c>
      <c r="E33" s="24">
        <v>1388</v>
      </c>
      <c r="F33" s="24">
        <v>1382</v>
      </c>
      <c r="G33" s="25" t="s">
        <v>113</v>
      </c>
      <c r="I33" s="24">
        <v>2392960</v>
      </c>
      <c r="J33" s="24">
        <v>0.18</v>
      </c>
      <c r="L33" s="24">
        <v>31.972</v>
      </c>
      <c r="M33" s="24">
        <v>3183825</v>
      </c>
      <c r="N33" s="24">
        <v>0.29</v>
      </c>
      <c r="P33" s="24">
        <v>31.974</v>
      </c>
      <c r="Q33" s="24">
        <v>4.107</v>
      </c>
      <c r="R33" s="24">
        <v>0.22</v>
      </c>
      <c r="S33" s="5"/>
    </row>
    <row r="34" spans="3:19">
      <c r="C34" s="24">
        <v>32</v>
      </c>
      <c r="D34" s="24">
        <v>32.351</v>
      </c>
      <c r="E34" s="24">
        <v>1347</v>
      </c>
      <c r="F34" s="24">
        <v>13705</v>
      </c>
      <c r="G34" s="25" t="s">
        <v>43</v>
      </c>
      <c r="I34" s="24">
        <v>129025744</v>
      </c>
      <c r="J34" s="24">
        <v>9.84</v>
      </c>
      <c r="L34" s="24">
        <v>32.36</v>
      </c>
      <c r="M34" s="24">
        <v>208498928</v>
      </c>
      <c r="N34" s="24">
        <v>19.13</v>
      </c>
      <c r="P34" s="24">
        <v>32.351</v>
      </c>
      <c r="Q34" s="24">
        <v>3.612</v>
      </c>
      <c r="R34" s="24">
        <v>12.78</v>
      </c>
      <c r="S34" s="5"/>
    </row>
    <row r="35" spans="3:19">
      <c r="C35" s="4"/>
      <c r="D35" s="4"/>
      <c r="E35" s="4"/>
      <c r="F35" s="4"/>
      <c r="L35" s="12"/>
      <c r="M35" s="12"/>
      <c r="N35" s="12"/>
      <c r="P35" s="4"/>
      <c r="Q35" s="4"/>
      <c r="R35" s="4"/>
      <c r="S35" s="5"/>
    </row>
    <row r="36" spans="3:19">
      <c r="C36" s="4"/>
      <c r="D36" s="4"/>
      <c r="E36" s="4"/>
      <c r="F36" s="4"/>
      <c r="L36" s="12"/>
      <c r="M36" s="12"/>
      <c r="N36" s="12"/>
      <c r="P36" s="4"/>
      <c r="Q36" s="4"/>
      <c r="R36" s="4"/>
      <c r="S36" s="5"/>
    </row>
    <row r="37" spans="3:19">
      <c r="C37" s="4"/>
      <c r="D37" s="4"/>
      <c r="E37" s="4"/>
      <c r="F37" s="4"/>
      <c r="P37" s="4"/>
      <c r="Q37" s="4"/>
      <c r="R37" s="4"/>
      <c r="S37" s="5"/>
    </row>
    <row r="38" spans="3:19">
      <c r="C38" s="4"/>
      <c r="D38" s="4"/>
      <c r="E38" s="4"/>
      <c r="F38" s="4"/>
      <c r="P38" s="4"/>
      <c r="Q38" s="4"/>
      <c r="R38" s="4"/>
      <c r="S38" s="5"/>
    </row>
    <row r="39" spans="3:6">
      <c r="C39" s="4"/>
      <c r="D39" s="4"/>
      <c r="E39" s="4"/>
      <c r="F39" s="4"/>
    </row>
    <row r="40" spans="3:19">
      <c r="C40" s="4"/>
      <c r="D40" s="4"/>
      <c r="E40" s="4"/>
      <c r="F40" s="4"/>
      <c r="S40" s="5"/>
    </row>
    <row r="41" spans="3:6">
      <c r="C41" s="4"/>
      <c r="D41" s="4"/>
      <c r="E41" s="4"/>
      <c r="F41" s="4"/>
    </row>
  </sheetData>
  <mergeCells count="3">
    <mergeCell ref="I2:J2"/>
    <mergeCell ref="L2:N2"/>
    <mergeCell ref="P2:R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6:N50"/>
  <sheetViews>
    <sheetView zoomScale="70" zoomScaleNormal="70" workbookViewId="0">
      <selection activeCell="F35" sqref="F35:F36"/>
    </sheetView>
  </sheetViews>
  <sheetFormatPr defaultColWidth="9" defaultRowHeight="13.5"/>
  <cols>
    <col min="5" max="5" width="27.1416666666667" customWidth="1"/>
    <col min="6" max="6" width="20.35" customWidth="1"/>
    <col min="7" max="7" width="11.5"/>
    <col min="8" max="8" width="12.625"/>
    <col min="9" max="10" width="11.5"/>
    <col min="11" max="11" width="12.625"/>
    <col min="12" max="13" width="11.5"/>
    <col min="14" max="14" width="12.625"/>
    <col min="15" max="15" width="11.5"/>
  </cols>
  <sheetData>
    <row r="6" spans="7:14">
      <c r="G6" s="3" t="s">
        <v>146</v>
      </c>
      <c r="H6" s="3"/>
      <c r="J6" s="3" t="s">
        <v>147</v>
      </c>
      <c r="K6" s="3"/>
      <c r="M6" s="3" t="s">
        <v>148</v>
      </c>
      <c r="N6" s="3"/>
    </row>
    <row r="7" spans="2:14">
      <c r="B7" s="1" t="s">
        <v>3</v>
      </c>
      <c r="C7" s="2" t="s">
        <v>53</v>
      </c>
      <c r="D7" s="2" t="s">
        <v>54</v>
      </c>
      <c r="E7" s="3" t="s">
        <v>8</v>
      </c>
      <c r="G7" s="1" t="s">
        <v>6</v>
      </c>
      <c r="H7" s="1" t="s">
        <v>7</v>
      </c>
      <c r="J7" s="1" t="s">
        <v>6</v>
      </c>
      <c r="K7" s="1" t="s">
        <v>7</v>
      </c>
      <c r="M7" s="1" t="s">
        <v>6</v>
      </c>
      <c r="N7" s="1" t="s">
        <v>7</v>
      </c>
    </row>
    <row r="8" spans="2:14">
      <c r="B8" s="1">
        <v>6.095</v>
      </c>
      <c r="C8" s="1"/>
      <c r="D8" s="1">
        <v>802</v>
      </c>
      <c r="E8" s="3" t="s">
        <v>124</v>
      </c>
      <c r="G8" s="1">
        <v>16368264</v>
      </c>
      <c r="H8" s="9">
        <f>(G8*100)/2333718405</f>
        <v>0.701381279117949</v>
      </c>
      <c r="J8" s="1">
        <v>6563496</v>
      </c>
      <c r="K8" s="9">
        <f>(J8*100)/2580302980</f>
        <v>0.254369198147421</v>
      </c>
      <c r="M8" s="1">
        <v>9635033</v>
      </c>
      <c r="N8" s="9">
        <f>(M8*100)/2531853908</f>
        <v>0.380552486443068</v>
      </c>
    </row>
    <row r="9" spans="2:14">
      <c r="B9" s="1">
        <v>6.168</v>
      </c>
      <c r="C9" s="1"/>
      <c r="D9" s="1">
        <v>804</v>
      </c>
      <c r="E9" s="3" t="s">
        <v>9</v>
      </c>
      <c r="G9" s="1">
        <v>59457343</v>
      </c>
      <c r="H9" s="9">
        <f t="shared" ref="H9:H34" si="0">(G9*100)/2333718405</f>
        <v>2.54775138562615</v>
      </c>
      <c r="J9" s="1">
        <v>26497299</v>
      </c>
      <c r="K9" s="9">
        <f t="shared" ref="K9:K34" si="1">(J9*100)/2580302980</f>
        <v>1.02690649917398</v>
      </c>
      <c r="M9" s="1">
        <v>27402316</v>
      </c>
      <c r="N9" s="9">
        <f t="shared" ref="N9:N34" si="2">(M9*100)/2531853908</f>
        <v>1.08230241537301</v>
      </c>
    </row>
    <row r="10" spans="2:14">
      <c r="B10" s="1">
        <v>6.588</v>
      </c>
      <c r="C10" s="1"/>
      <c r="D10" s="1">
        <v>811</v>
      </c>
      <c r="E10" s="3" t="s">
        <v>11</v>
      </c>
      <c r="G10" s="1">
        <v>36807544</v>
      </c>
      <c r="H10" s="9">
        <f t="shared" si="0"/>
        <v>1.57720588401496</v>
      </c>
      <c r="J10" s="1">
        <v>3315727</v>
      </c>
      <c r="K10" s="9">
        <f t="shared" si="1"/>
        <v>0.128501459933205</v>
      </c>
      <c r="M10" s="1">
        <v>3544715</v>
      </c>
      <c r="N10" s="9">
        <f t="shared" si="2"/>
        <v>0.140004720999092</v>
      </c>
    </row>
    <row r="11" spans="2:14">
      <c r="B11" s="1">
        <v>7.87</v>
      </c>
      <c r="C11" s="1"/>
      <c r="D11" s="1">
        <v>840</v>
      </c>
      <c r="E11" s="3" t="s">
        <v>99</v>
      </c>
      <c r="G11" s="1">
        <v>2496157</v>
      </c>
      <c r="H11" s="9">
        <f t="shared" si="0"/>
        <v>0.106960505374255</v>
      </c>
      <c r="J11" s="1">
        <v>1935302</v>
      </c>
      <c r="K11" s="9">
        <f t="shared" si="1"/>
        <v>0.0750028975279484</v>
      </c>
      <c r="M11" s="1">
        <v>2001238</v>
      </c>
      <c r="N11" s="9">
        <f t="shared" si="2"/>
        <v>0.0790423963119123</v>
      </c>
    </row>
    <row r="12" spans="2:14">
      <c r="B12" s="1">
        <v>7.993</v>
      </c>
      <c r="C12" s="1"/>
      <c r="D12" s="1">
        <v>858</v>
      </c>
      <c r="E12" s="3" t="s">
        <v>16</v>
      </c>
      <c r="G12" s="1">
        <v>4365247</v>
      </c>
      <c r="H12" s="9">
        <f t="shared" si="0"/>
        <v>0.18705114510163</v>
      </c>
      <c r="J12" s="1">
        <v>3670465</v>
      </c>
      <c r="K12" s="9">
        <f t="shared" si="1"/>
        <v>0.142249380342149</v>
      </c>
      <c r="M12" s="1">
        <v>3719222</v>
      </c>
      <c r="N12" s="9">
        <f t="shared" si="2"/>
        <v>0.14689718029339</v>
      </c>
    </row>
    <row r="13" spans="2:14">
      <c r="B13" s="1">
        <v>8.615</v>
      </c>
      <c r="C13" s="1"/>
      <c r="D13" s="1">
        <v>867</v>
      </c>
      <c r="E13" s="3" t="s">
        <v>17</v>
      </c>
      <c r="G13" s="1">
        <v>7871127</v>
      </c>
      <c r="H13" s="9">
        <f t="shared" si="0"/>
        <v>0.337278352998206</v>
      </c>
      <c r="J13" s="1">
        <v>7220160</v>
      </c>
      <c r="K13" s="9">
        <f t="shared" si="1"/>
        <v>0.279818302577785</v>
      </c>
      <c r="M13" s="1">
        <v>6322762</v>
      </c>
      <c r="N13" s="9">
        <f t="shared" si="2"/>
        <v>0.249728547923785</v>
      </c>
    </row>
    <row r="14" spans="2:14">
      <c r="B14" s="1">
        <v>8.893</v>
      </c>
      <c r="C14" s="1"/>
      <c r="D14" s="1">
        <v>869</v>
      </c>
      <c r="E14" s="3" t="s">
        <v>18</v>
      </c>
      <c r="G14" s="1">
        <v>61668218</v>
      </c>
      <c r="H14" s="9">
        <f t="shared" si="0"/>
        <v>2.64248753696571</v>
      </c>
      <c r="J14" s="1">
        <v>54695113</v>
      </c>
      <c r="K14" s="9">
        <f t="shared" si="1"/>
        <v>2.11971669311485</v>
      </c>
      <c r="M14" s="1">
        <v>59277687</v>
      </c>
      <c r="N14" s="9">
        <f t="shared" si="2"/>
        <v>2.34127596433182</v>
      </c>
    </row>
    <row r="15" spans="2:14">
      <c r="B15" s="1">
        <v>13.517</v>
      </c>
      <c r="C15" s="1"/>
      <c r="D15" s="1"/>
      <c r="E15" s="22" t="s">
        <v>22</v>
      </c>
      <c r="G15" s="1">
        <v>2438301</v>
      </c>
      <c r="H15" s="9">
        <f t="shared" si="0"/>
        <v>0.104481371650321</v>
      </c>
      <c r="J15" s="1">
        <v>5936424</v>
      </c>
      <c r="K15" s="9">
        <f t="shared" si="1"/>
        <v>0.230066935782867</v>
      </c>
      <c r="M15" s="1">
        <v>8439897</v>
      </c>
      <c r="N15" s="9">
        <f t="shared" si="2"/>
        <v>0.333348499031959</v>
      </c>
    </row>
    <row r="16" spans="2:14">
      <c r="B16" s="1">
        <v>14.359</v>
      </c>
      <c r="C16" s="1"/>
      <c r="D16" s="1">
        <v>998</v>
      </c>
      <c r="E16" s="3" t="s">
        <v>24</v>
      </c>
      <c r="G16" s="1">
        <v>390336267</v>
      </c>
      <c r="H16" s="9">
        <f t="shared" si="0"/>
        <v>16.7259368638351</v>
      </c>
      <c r="J16" s="1">
        <v>438475146</v>
      </c>
      <c r="K16" s="9">
        <f t="shared" si="1"/>
        <v>16.9931651204774</v>
      </c>
      <c r="M16" s="1">
        <v>435525705</v>
      </c>
      <c r="N16" s="9">
        <f t="shared" si="2"/>
        <v>17.2018497443258</v>
      </c>
    </row>
    <row r="17" spans="2:14">
      <c r="B17" s="1">
        <v>15.009</v>
      </c>
      <c r="C17" s="1"/>
      <c r="D17" s="1">
        <v>1012</v>
      </c>
      <c r="E17" s="3" t="s">
        <v>26</v>
      </c>
      <c r="G17" s="1">
        <v>1302461</v>
      </c>
      <c r="H17" s="9">
        <f t="shared" si="0"/>
        <v>0.0558105466884725</v>
      </c>
      <c r="J17" s="1">
        <v>1958813</v>
      </c>
      <c r="K17" s="9">
        <f t="shared" si="1"/>
        <v>0.0759140695950365</v>
      </c>
      <c r="M17" s="1">
        <v>1841353</v>
      </c>
      <c r="N17" s="9">
        <f t="shared" si="2"/>
        <v>0.0727274584912583</v>
      </c>
    </row>
    <row r="18" spans="2:14">
      <c r="B18" s="1">
        <v>15.705</v>
      </c>
      <c r="C18" s="1"/>
      <c r="D18" s="1">
        <v>1025</v>
      </c>
      <c r="E18" s="3" t="s">
        <v>149</v>
      </c>
      <c r="G18" s="1">
        <v>5744877</v>
      </c>
      <c r="H18" s="9">
        <f t="shared" si="0"/>
        <v>0.246168388940653</v>
      </c>
      <c r="J18" s="1">
        <v>5897628</v>
      </c>
      <c r="K18" s="9">
        <f t="shared" si="1"/>
        <v>0.228563391420026</v>
      </c>
      <c r="M18" s="1">
        <v>5954130</v>
      </c>
      <c r="N18" s="9">
        <f t="shared" si="2"/>
        <v>0.235168782100203</v>
      </c>
    </row>
    <row r="19" spans="2:14">
      <c r="B19" s="1">
        <v>17.724</v>
      </c>
      <c r="C19" s="1"/>
      <c r="D19" s="1"/>
      <c r="E19" s="3" t="s">
        <v>28</v>
      </c>
      <c r="G19" s="1">
        <v>2196127</v>
      </c>
      <c r="H19" s="9">
        <f t="shared" si="0"/>
        <v>0.0941041984883348</v>
      </c>
      <c r="J19" s="1">
        <v>2116896</v>
      </c>
      <c r="K19" s="9">
        <f t="shared" si="1"/>
        <v>0.0820405981936276</v>
      </c>
      <c r="M19" s="1">
        <v>2397892</v>
      </c>
      <c r="N19" s="9">
        <f t="shared" si="2"/>
        <v>0.0947089400546882</v>
      </c>
    </row>
    <row r="20" spans="2:14">
      <c r="B20" s="1">
        <v>18.673</v>
      </c>
      <c r="C20" s="1"/>
      <c r="D20" s="1"/>
      <c r="E20" s="3" t="s">
        <v>30</v>
      </c>
      <c r="G20" s="1">
        <v>4884321</v>
      </c>
      <c r="H20" s="9">
        <f t="shared" si="0"/>
        <v>0.209293503000847</v>
      </c>
      <c r="J20" s="1">
        <v>4293539</v>
      </c>
      <c r="K20" s="9">
        <f t="shared" si="1"/>
        <v>0.166396699661991</v>
      </c>
      <c r="M20" s="1">
        <v>4486724</v>
      </c>
      <c r="N20" s="9">
        <f t="shared" si="2"/>
        <v>0.177211014657012</v>
      </c>
    </row>
    <row r="21" spans="2:14">
      <c r="B21" s="21"/>
      <c r="C21" s="21"/>
      <c r="D21" s="21"/>
      <c r="E21" s="3" t="s">
        <v>31</v>
      </c>
      <c r="G21" s="1">
        <v>1423382</v>
      </c>
      <c r="H21" s="9">
        <f t="shared" si="0"/>
        <v>0.0609920201576334</v>
      </c>
      <c r="J21" s="1">
        <v>1386671</v>
      </c>
      <c r="K21" s="9">
        <f t="shared" si="1"/>
        <v>0.0537406270018725</v>
      </c>
      <c r="M21" s="1">
        <v>1439938</v>
      </c>
      <c r="N21" s="9">
        <f t="shared" si="2"/>
        <v>0.0568728707233135</v>
      </c>
    </row>
    <row r="22" spans="2:14">
      <c r="B22" s="1">
        <v>19.129</v>
      </c>
      <c r="C22" s="1"/>
      <c r="D22" s="1">
        <v>1098</v>
      </c>
      <c r="E22" s="3" t="s">
        <v>100</v>
      </c>
      <c r="G22" s="1">
        <v>2070650</v>
      </c>
      <c r="H22" s="9">
        <f t="shared" si="0"/>
        <v>0.0887275000944255</v>
      </c>
      <c r="J22" s="1">
        <v>1686299</v>
      </c>
      <c r="K22" s="9">
        <f t="shared" si="1"/>
        <v>0.0653527517144518</v>
      </c>
      <c r="M22" s="1">
        <v>4887525</v>
      </c>
      <c r="N22" s="9">
        <f t="shared" si="2"/>
        <v>0.19304135142066</v>
      </c>
    </row>
    <row r="23" spans="2:14">
      <c r="B23" s="1">
        <v>19.535</v>
      </c>
      <c r="C23" s="1"/>
      <c r="D23" s="1">
        <v>1107</v>
      </c>
      <c r="E23" s="3" t="s">
        <v>150</v>
      </c>
      <c r="G23" s="1">
        <v>44617238</v>
      </c>
      <c r="H23" s="9">
        <f t="shared" si="0"/>
        <v>1.91185182858426</v>
      </c>
      <c r="J23" s="1">
        <v>59285298</v>
      </c>
      <c r="K23" s="9">
        <f t="shared" si="1"/>
        <v>2.29760994966568</v>
      </c>
      <c r="M23" s="23">
        <v>50702747</v>
      </c>
      <c r="N23" s="9">
        <f t="shared" si="2"/>
        <v>2.00259370573446</v>
      </c>
    </row>
    <row r="24" spans="2:14">
      <c r="B24" s="1">
        <v>22.893</v>
      </c>
      <c r="C24" s="1"/>
      <c r="D24" s="1">
        <v>1143</v>
      </c>
      <c r="E24" s="3" t="s">
        <v>36</v>
      </c>
      <c r="G24" s="1">
        <v>61574009</v>
      </c>
      <c r="H24" s="9">
        <f t="shared" si="0"/>
        <v>2.63845067460056</v>
      </c>
      <c r="J24" s="1">
        <v>67864710</v>
      </c>
      <c r="K24" s="9">
        <f t="shared" si="1"/>
        <v>2.63010625209602</v>
      </c>
      <c r="M24" s="1">
        <v>74959172</v>
      </c>
      <c r="N24" s="9">
        <f t="shared" si="2"/>
        <v>2.96064365179794</v>
      </c>
    </row>
    <row r="25" spans="2:14">
      <c r="B25" s="1">
        <v>23.8</v>
      </c>
      <c r="C25" s="1"/>
      <c r="D25" s="1">
        <v>1204</v>
      </c>
      <c r="E25" s="3" t="s">
        <v>38</v>
      </c>
      <c r="G25" s="1">
        <v>1194721025</v>
      </c>
      <c r="H25" s="9">
        <f t="shared" si="0"/>
        <v>51.1938810800954</v>
      </c>
      <c r="J25" s="1">
        <v>1355786755</v>
      </c>
      <c r="K25" s="9">
        <f t="shared" si="1"/>
        <v>52.5437038017915</v>
      </c>
      <c r="M25" s="1">
        <v>1300885791</v>
      </c>
      <c r="N25" s="9">
        <f t="shared" si="2"/>
        <v>51.3807604336703</v>
      </c>
    </row>
    <row r="26" spans="2:14">
      <c r="B26" s="1">
        <v>26.031</v>
      </c>
      <c r="C26" s="1"/>
      <c r="D26" s="1"/>
      <c r="E26" s="3" t="s">
        <v>151</v>
      </c>
      <c r="G26" s="1">
        <v>1616192</v>
      </c>
      <c r="H26" s="9">
        <f t="shared" si="0"/>
        <v>0.0692539424009899</v>
      </c>
      <c r="J26" s="1">
        <v>2395286</v>
      </c>
      <c r="K26" s="9">
        <f t="shared" si="1"/>
        <v>0.0928296412694915</v>
      </c>
      <c r="M26" s="1">
        <v>2473310</v>
      </c>
      <c r="N26" s="9">
        <f t="shared" si="2"/>
        <v>0.0976877059211427</v>
      </c>
    </row>
    <row r="27" spans="2:14">
      <c r="B27" s="1">
        <v>26.222</v>
      </c>
      <c r="C27" s="1"/>
      <c r="D27" s="1">
        <v>1224</v>
      </c>
      <c r="E27" s="3" t="s">
        <v>152</v>
      </c>
      <c r="G27" s="1">
        <v>1969390</v>
      </c>
      <c r="H27" s="9">
        <f t="shared" si="0"/>
        <v>0.0843885018766864</v>
      </c>
      <c r="J27" s="1">
        <v>2560678</v>
      </c>
      <c r="K27" s="9">
        <f t="shared" si="1"/>
        <v>0.0992394311771868</v>
      </c>
      <c r="M27" s="1">
        <v>3118658</v>
      </c>
      <c r="N27" s="9">
        <f t="shared" si="2"/>
        <v>0.12317685432583</v>
      </c>
    </row>
    <row r="28" spans="2:14">
      <c r="B28" s="1">
        <v>26.754</v>
      </c>
      <c r="C28" s="1"/>
      <c r="D28" s="1">
        <v>1224</v>
      </c>
      <c r="E28" s="3" t="s">
        <v>85</v>
      </c>
      <c r="G28" s="1">
        <v>133985</v>
      </c>
      <c r="H28" s="9">
        <f t="shared" si="0"/>
        <v>0.00574126680035332</v>
      </c>
      <c r="J28" s="1">
        <v>1085174</v>
      </c>
      <c r="K28" s="9">
        <f t="shared" si="1"/>
        <v>0.0420560689349744</v>
      </c>
      <c r="M28" s="1">
        <v>1001038</v>
      </c>
      <c r="N28" s="9">
        <f t="shared" si="2"/>
        <v>0.039537747294067</v>
      </c>
    </row>
    <row r="29" spans="2:14">
      <c r="B29" s="1">
        <v>27.246</v>
      </c>
      <c r="C29" s="1"/>
      <c r="D29" s="1"/>
      <c r="E29" s="3" t="s">
        <v>41</v>
      </c>
      <c r="G29" s="3">
        <v>124726</v>
      </c>
      <c r="H29" s="9">
        <f t="shared" si="0"/>
        <v>0.00534451799037854</v>
      </c>
      <c r="J29" s="1">
        <v>1548274</v>
      </c>
      <c r="K29" s="9">
        <f t="shared" si="1"/>
        <v>0.0600035736888542</v>
      </c>
      <c r="M29" s="1">
        <v>1921722</v>
      </c>
      <c r="N29" s="9">
        <f t="shared" si="2"/>
        <v>0.0759017727653186</v>
      </c>
    </row>
    <row r="30" spans="2:14">
      <c r="B30" s="1">
        <v>27.947</v>
      </c>
      <c r="C30" s="1"/>
      <c r="D30" s="1">
        <v>1337</v>
      </c>
      <c r="E30" s="3" t="s">
        <v>153</v>
      </c>
      <c r="G30" s="1">
        <v>1179207</v>
      </c>
      <c r="H30" s="9">
        <f t="shared" si="0"/>
        <v>0.050529104003017</v>
      </c>
      <c r="J30" s="1">
        <v>1480916</v>
      </c>
      <c r="K30" s="9">
        <f t="shared" si="1"/>
        <v>0.0573931050531128</v>
      </c>
      <c r="M30" s="1">
        <v>1718295</v>
      </c>
      <c r="N30" s="9">
        <f t="shared" si="2"/>
        <v>0.0678670674706244</v>
      </c>
    </row>
    <row r="31" spans="2:14">
      <c r="B31" s="1">
        <v>32.061</v>
      </c>
      <c r="C31" s="1"/>
      <c r="D31" s="1">
        <v>1361</v>
      </c>
      <c r="E31" s="3" t="s">
        <v>127</v>
      </c>
      <c r="G31" s="1">
        <v>5480487</v>
      </c>
      <c r="H31" s="9">
        <f t="shared" si="0"/>
        <v>0.234839258595126</v>
      </c>
      <c r="J31" s="1">
        <v>5629107</v>
      </c>
      <c r="K31" s="9">
        <f t="shared" si="1"/>
        <v>0.218156822808459</v>
      </c>
      <c r="M31" s="1">
        <v>5847699</v>
      </c>
      <c r="N31" s="9">
        <f t="shared" si="2"/>
        <v>0.230965103536298</v>
      </c>
    </row>
    <row r="32" spans="2:14">
      <c r="B32" s="1">
        <v>32.465</v>
      </c>
      <c r="C32" s="1"/>
      <c r="D32" s="1">
        <v>1395</v>
      </c>
      <c r="E32" s="3" t="s">
        <v>43</v>
      </c>
      <c r="G32" s="1">
        <v>431427088</v>
      </c>
      <c r="H32" s="9">
        <f t="shared" si="0"/>
        <v>18.4866814726089</v>
      </c>
      <c r="J32" s="1">
        <v>508225977</v>
      </c>
      <c r="K32" s="9">
        <f t="shared" si="1"/>
        <v>19.6963682536227</v>
      </c>
      <c r="M32" s="1">
        <v>506001976</v>
      </c>
      <c r="N32" s="9">
        <f t="shared" si="2"/>
        <v>19.9854333775407</v>
      </c>
    </row>
    <row r="33" spans="2:14">
      <c r="B33" s="1">
        <v>34.502</v>
      </c>
      <c r="C33" s="1"/>
      <c r="D33" s="1">
        <v>1445</v>
      </c>
      <c r="E33" s="3" t="s">
        <v>44</v>
      </c>
      <c r="G33" s="1">
        <v>1861970</v>
      </c>
      <c r="H33" s="9">
        <f t="shared" si="0"/>
        <v>0.0797855472198669</v>
      </c>
      <c r="J33" s="1">
        <v>2123590</v>
      </c>
      <c r="K33" s="9">
        <f t="shared" si="1"/>
        <v>0.0823000250924021</v>
      </c>
      <c r="M33" s="1">
        <v>2335542</v>
      </c>
      <c r="N33" s="9">
        <f t="shared" si="2"/>
        <v>0.0922463177128939</v>
      </c>
    </row>
    <row r="34" spans="2:14">
      <c r="B34" s="1">
        <v>40.36</v>
      </c>
      <c r="C34" s="1"/>
      <c r="D34" s="1">
        <v>1595</v>
      </c>
      <c r="E34" s="3" t="s">
        <v>78</v>
      </c>
      <c r="G34" s="6">
        <v>5951066</v>
      </c>
      <c r="H34" s="10">
        <f t="shared" si="0"/>
        <v>0.255003602287655</v>
      </c>
      <c r="J34" s="6">
        <v>6668237</v>
      </c>
      <c r="K34" s="10">
        <f t="shared" si="1"/>
        <v>0.258428450134953</v>
      </c>
      <c r="M34" s="6">
        <v>4011821</v>
      </c>
      <c r="N34" s="10">
        <f t="shared" si="2"/>
        <v>0.158453889749471</v>
      </c>
    </row>
    <row r="35" spans="6:14">
      <c r="F35" s="7" t="s">
        <v>48</v>
      </c>
      <c r="G35" s="8">
        <v>2486117813</v>
      </c>
      <c r="H35" s="8"/>
      <c r="J35" s="8">
        <v>2724077441</v>
      </c>
      <c r="K35" s="8"/>
      <c r="L35" s="5"/>
      <c r="M35" s="8">
        <v>2711510653</v>
      </c>
      <c r="N35" s="8"/>
    </row>
    <row r="36" spans="2:14">
      <c r="B36" s="4"/>
      <c r="C36" s="4"/>
      <c r="D36" s="4"/>
      <c r="E36" s="5"/>
      <c r="F36" s="7" t="s">
        <v>49</v>
      </c>
      <c r="G36" s="8">
        <v>2333718405</v>
      </c>
      <c r="H36" s="8"/>
      <c r="J36" s="8">
        <v>2580302980</v>
      </c>
      <c r="K36" s="8"/>
      <c r="M36" s="8">
        <v>2531853908</v>
      </c>
      <c r="N36" s="8"/>
    </row>
    <row r="37" spans="2:5">
      <c r="B37" s="4"/>
      <c r="C37" s="4"/>
      <c r="D37" s="4"/>
      <c r="E37" s="5"/>
    </row>
    <row r="38" spans="2:5">
      <c r="B38" s="4"/>
      <c r="C38" s="4"/>
      <c r="D38" s="4"/>
      <c r="E38" s="5"/>
    </row>
    <row r="39" spans="2:5">
      <c r="B39" s="4"/>
      <c r="C39" s="4"/>
      <c r="D39" s="4"/>
      <c r="E39" s="5"/>
    </row>
    <row r="40" spans="8:10">
      <c r="H40" s="12"/>
      <c r="I40" s="12"/>
      <c r="J40" s="12"/>
    </row>
    <row r="41" spans="8:10">
      <c r="H41" s="12"/>
      <c r="I41" s="12"/>
      <c r="J41" s="12"/>
    </row>
    <row r="42" spans="6:10">
      <c r="F42" s="12"/>
      <c r="H42" s="12"/>
      <c r="I42" s="12"/>
      <c r="J42" s="12"/>
    </row>
    <row r="43" spans="8:13">
      <c r="H43" s="12"/>
      <c r="I43" s="12"/>
      <c r="J43" s="12"/>
      <c r="L43" s="12"/>
      <c r="M43" s="12"/>
    </row>
    <row r="44" spans="12:13">
      <c r="L44" s="12"/>
      <c r="M44" s="12"/>
    </row>
    <row r="45" spans="8:10">
      <c r="H45" s="12"/>
      <c r="I45" s="12"/>
      <c r="J45" s="12"/>
    </row>
    <row r="46" spans="8:13">
      <c r="H46" s="12"/>
      <c r="I46" s="12"/>
      <c r="J46" s="12"/>
      <c r="L46" s="12"/>
      <c r="M46" s="12"/>
    </row>
    <row r="47" spans="8:13">
      <c r="H47" s="12"/>
      <c r="I47" s="12"/>
      <c r="J47" s="12"/>
      <c r="L47" s="12"/>
      <c r="M47" s="12"/>
    </row>
    <row r="48" spans="8:13">
      <c r="H48" s="12"/>
      <c r="I48" s="12"/>
      <c r="J48" s="12"/>
      <c r="L48" s="12"/>
      <c r="M48" s="12"/>
    </row>
    <row r="49" spans="8:13">
      <c r="H49" s="12"/>
      <c r="I49" s="12"/>
      <c r="J49" s="12"/>
      <c r="L49" s="12"/>
      <c r="M49" s="12"/>
    </row>
    <row r="50" spans="8:13">
      <c r="H50" s="12"/>
      <c r="I50" s="12"/>
      <c r="J50" s="12"/>
      <c r="L50" s="12"/>
      <c r="M50" s="12"/>
    </row>
  </sheetData>
  <mergeCells count="9">
    <mergeCell ref="G6:H6"/>
    <mergeCell ref="J6:K6"/>
    <mergeCell ref="M6:N6"/>
    <mergeCell ref="G35:H35"/>
    <mergeCell ref="J35:K35"/>
    <mergeCell ref="M35:N35"/>
    <mergeCell ref="G36:H36"/>
    <mergeCell ref="J36:K36"/>
    <mergeCell ref="M36:N36"/>
  </mergeCell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B3:N48"/>
  <sheetViews>
    <sheetView zoomScale="70" zoomScaleNormal="70" workbookViewId="0">
      <selection activeCell="J4" sqref="J4:M36"/>
    </sheetView>
  </sheetViews>
  <sheetFormatPr defaultColWidth="9" defaultRowHeight="13.5"/>
  <cols>
    <col min="6" max="6" width="11.5"/>
    <col min="8" max="8" width="24.5583333333333" customWidth="1"/>
    <col min="12" max="12" width="11.5"/>
    <col min="16" max="16" width="9.375"/>
  </cols>
  <sheetData>
    <row r="3" spans="8:8">
      <c r="H3" t="s">
        <v>154</v>
      </c>
    </row>
    <row r="4" spans="2:13">
      <c r="B4" s="4" t="s">
        <v>2</v>
      </c>
      <c r="C4" s="4" t="s">
        <v>3</v>
      </c>
      <c r="D4" s="2" t="s">
        <v>53</v>
      </c>
      <c r="E4" s="2" t="s">
        <v>54</v>
      </c>
      <c r="F4" s="4" t="s">
        <v>6</v>
      </c>
      <c r="G4" s="4" t="s">
        <v>7</v>
      </c>
      <c r="H4" s="5" t="s">
        <v>8</v>
      </c>
      <c r="J4" s="4" t="s">
        <v>2</v>
      </c>
      <c r="K4" s="4" t="s">
        <v>3</v>
      </c>
      <c r="L4" s="4" t="s">
        <v>6</v>
      </c>
      <c r="M4" s="4" t="s">
        <v>7</v>
      </c>
    </row>
    <row r="5" spans="2:13">
      <c r="B5" s="4">
        <v>1</v>
      </c>
      <c r="C5" s="4">
        <v>6.068</v>
      </c>
      <c r="D5" s="4"/>
      <c r="E5" s="4">
        <v>802</v>
      </c>
      <c r="F5" s="4">
        <v>10850902</v>
      </c>
      <c r="G5" s="4">
        <v>0.43</v>
      </c>
      <c r="H5" s="5" t="s">
        <v>81</v>
      </c>
      <c r="J5" s="4">
        <v>1</v>
      </c>
      <c r="K5" s="4">
        <v>6.095</v>
      </c>
      <c r="L5" s="4">
        <v>9635033</v>
      </c>
      <c r="M5" s="4">
        <v>0.36</v>
      </c>
    </row>
    <row r="6" spans="2:13">
      <c r="B6" s="4">
        <v>2</v>
      </c>
      <c r="C6" s="4">
        <v>6.166</v>
      </c>
      <c r="D6" s="4">
        <v>801</v>
      </c>
      <c r="E6" s="4">
        <v>804</v>
      </c>
      <c r="F6" s="4">
        <v>29794162</v>
      </c>
      <c r="G6" s="4">
        <v>1.17</v>
      </c>
      <c r="H6" s="5" t="s">
        <v>9</v>
      </c>
      <c r="J6" s="4">
        <v>2</v>
      </c>
      <c r="K6" s="4">
        <v>6.168</v>
      </c>
      <c r="L6" s="4">
        <v>27402316</v>
      </c>
      <c r="M6" s="4">
        <v>1.01</v>
      </c>
    </row>
    <row r="7" spans="2:13">
      <c r="B7" s="4">
        <v>3</v>
      </c>
      <c r="C7" s="4">
        <v>6.59</v>
      </c>
      <c r="D7" s="4"/>
      <c r="E7" s="4"/>
      <c r="F7" s="4">
        <v>4692220</v>
      </c>
      <c r="G7" s="4">
        <v>0.18</v>
      </c>
      <c r="H7" s="5" t="s">
        <v>11</v>
      </c>
      <c r="J7" s="4">
        <v>3</v>
      </c>
      <c r="K7" s="4">
        <v>6.588</v>
      </c>
      <c r="L7" s="4">
        <v>3544715</v>
      </c>
      <c r="M7" s="4">
        <v>0.13</v>
      </c>
    </row>
    <row r="8" spans="2:13">
      <c r="B8" s="4">
        <v>4</v>
      </c>
      <c r="C8" s="4">
        <v>6.958</v>
      </c>
      <c r="D8" s="4">
        <v>847</v>
      </c>
      <c r="E8" s="4"/>
      <c r="F8" s="4">
        <v>3499511</v>
      </c>
      <c r="G8" s="4">
        <v>0.14</v>
      </c>
      <c r="H8" s="5" t="s">
        <v>155</v>
      </c>
      <c r="J8" s="4">
        <v>4</v>
      </c>
      <c r="K8" s="4">
        <v>6.963</v>
      </c>
      <c r="L8" s="4">
        <v>2140905</v>
      </c>
      <c r="M8" s="4">
        <v>0.08</v>
      </c>
    </row>
    <row r="9" spans="2:13">
      <c r="B9" s="4">
        <v>5</v>
      </c>
      <c r="C9" s="4">
        <v>7.868</v>
      </c>
      <c r="D9" s="4">
        <v>851</v>
      </c>
      <c r="E9" s="4">
        <v>840</v>
      </c>
      <c r="F9" s="4">
        <v>2122680</v>
      </c>
      <c r="G9" s="4">
        <v>0.08</v>
      </c>
      <c r="H9" s="5" t="s">
        <v>99</v>
      </c>
      <c r="J9" s="4">
        <v>5</v>
      </c>
      <c r="K9" s="4">
        <v>7.87</v>
      </c>
      <c r="L9" s="4">
        <v>2001238</v>
      </c>
      <c r="M9" s="4">
        <v>0.07</v>
      </c>
    </row>
    <row r="10" spans="2:13">
      <c r="B10" s="4">
        <v>6</v>
      </c>
      <c r="C10" s="4">
        <v>7.992</v>
      </c>
      <c r="D10" s="4">
        <v>856</v>
      </c>
      <c r="E10" s="4">
        <v>858</v>
      </c>
      <c r="F10" s="4">
        <v>4343960</v>
      </c>
      <c r="G10" s="4">
        <v>0.17</v>
      </c>
      <c r="H10" s="5" t="s">
        <v>16</v>
      </c>
      <c r="J10" s="4">
        <v>6</v>
      </c>
      <c r="K10" s="4">
        <v>7.993</v>
      </c>
      <c r="L10" s="4">
        <v>3719222</v>
      </c>
      <c r="M10" s="4">
        <v>0.14</v>
      </c>
    </row>
    <row r="11" spans="2:13">
      <c r="B11" s="4">
        <v>8</v>
      </c>
      <c r="C11" s="4">
        <v>8.6</v>
      </c>
      <c r="D11" s="5"/>
      <c r="E11" s="5"/>
      <c r="F11" s="4">
        <v>13617393</v>
      </c>
      <c r="G11" s="4">
        <v>0.54</v>
      </c>
      <c r="H11" s="5" t="s">
        <v>17</v>
      </c>
      <c r="J11" s="4">
        <v>7</v>
      </c>
      <c r="K11" s="4">
        <v>8.615</v>
      </c>
      <c r="L11" s="4">
        <v>6322762</v>
      </c>
      <c r="M11" s="4">
        <v>0.23</v>
      </c>
    </row>
    <row r="12" spans="2:13">
      <c r="B12" s="4">
        <v>9</v>
      </c>
      <c r="C12" s="4">
        <v>8.888</v>
      </c>
      <c r="D12" s="4">
        <v>867</v>
      </c>
      <c r="E12" s="4">
        <v>870</v>
      </c>
      <c r="F12" s="4">
        <v>112667693</v>
      </c>
      <c r="G12" s="4">
        <v>4.43</v>
      </c>
      <c r="H12" s="5" t="s">
        <v>18</v>
      </c>
      <c r="J12" s="4">
        <v>8</v>
      </c>
      <c r="K12" s="4">
        <v>8.893</v>
      </c>
      <c r="L12" s="4">
        <v>55197189</v>
      </c>
      <c r="M12" s="4">
        <v>2.04</v>
      </c>
    </row>
    <row r="13" spans="2:13">
      <c r="B13" s="4">
        <v>10</v>
      </c>
      <c r="C13" s="4">
        <v>9.002</v>
      </c>
      <c r="D13" s="4">
        <v>875</v>
      </c>
      <c r="E13" s="4">
        <v>875</v>
      </c>
      <c r="F13" s="4">
        <v>5317114</v>
      </c>
      <c r="G13" s="4">
        <v>0.21</v>
      </c>
      <c r="H13" s="5" t="s">
        <v>18</v>
      </c>
      <c r="J13" s="4">
        <v>9</v>
      </c>
      <c r="K13" s="4">
        <v>9.005</v>
      </c>
      <c r="L13" s="4">
        <v>4080498</v>
      </c>
      <c r="M13" s="4">
        <v>0.15</v>
      </c>
    </row>
    <row r="14" spans="2:13">
      <c r="B14" s="4">
        <v>11</v>
      </c>
      <c r="C14" s="4">
        <v>13.148</v>
      </c>
      <c r="D14" s="4"/>
      <c r="E14" s="4"/>
      <c r="F14" s="4">
        <v>1220341</v>
      </c>
      <c r="G14" s="4">
        <v>0.05</v>
      </c>
      <c r="H14" s="5" t="s">
        <v>10</v>
      </c>
      <c r="J14" s="4">
        <v>10</v>
      </c>
      <c r="K14" s="4">
        <v>13.16</v>
      </c>
      <c r="L14" s="4">
        <v>1872306</v>
      </c>
      <c r="M14" s="4">
        <v>0.07</v>
      </c>
    </row>
    <row r="15" spans="2:13">
      <c r="B15" s="4">
        <v>12</v>
      </c>
      <c r="C15" s="4">
        <v>13.635</v>
      </c>
      <c r="D15" s="4">
        <v>967</v>
      </c>
      <c r="E15" s="4"/>
      <c r="F15" s="4">
        <v>4554932</v>
      </c>
      <c r="G15" s="4">
        <v>0.18</v>
      </c>
      <c r="H15" s="5" t="s">
        <v>156</v>
      </c>
      <c r="J15" s="4">
        <v>12</v>
      </c>
      <c r="K15" s="4">
        <v>13.77</v>
      </c>
      <c r="L15" s="4">
        <v>5344853</v>
      </c>
      <c r="M15" s="4">
        <v>0.2</v>
      </c>
    </row>
    <row r="16" spans="2:13">
      <c r="B16" s="4">
        <v>13</v>
      </c>
      <c r="C16" s="4">
        <v>13.812</v>
      </c>
      <c r="D16" s="4"/>
      <c r="E16" s="4"/>
      <c r="F16" s="4">
        <v>1270582</v>
      </c>
      <c r="G16" s="4">
        <v>0.05</v>
      </c>
      <c r="H16" s="5" t="s">
        <v>156</v>
      </c>
      <c r="J16" s="4">
        <v>13</v>
      </c>
      <c r="K16" s="4">
        <v>13.892</v>
      </c>
      <c r="L16" s="4">
        <v>1170913</v>
      </c>
      <c r="M16" s="4">
        <v>0.04</v>
      </c>
    </row>
    <row r="17" spans="2:13">
      <c r="B17" s="4">
        <v>14</v>
      </c>
      <c r="C17" s="4">
        <v>14.35</v>
      </c>
      <c r="D17" s="4">
        <v>1015</v>
      </c>
      <c r="E17" s="4">
        <v>1001</v>
      </c>
      <c r="F17" s="4">
        <v>391804437</v>
      </c>
      <c r="G17" s="4">
        <v>15.4</v>
      </c>
      <c r="H17" s="5" t="s">
        <v>24</v>
      </c>
      <c r="J17" s="4">
        <v>15</v>
      </c>
      <c r="K17" s="4">
        <v>14.359</v>
      </c>
      <c r="L17" s="4">
        <v>434162964</v>
      </c>
      <c r="M17" s="4">
        <v>16.01</v>
      </c>
    </row>
    <row r="18" spans="2:13">
      <c r="B18" s="4">
        <v>15</v>
      </c>
      <c r="C18" s="4">
        <v>14.997</v>
      </c>
      <c r="D18" s="4">
        <v>1012</v>
      </c>
      <c r="E18" s="4">
        <v>1009</v>
      </c>
      <c r="F18" s="4">
        <v>4222089</v>
      </c>
      <c r="G18" s="4">
        <v>0.17</v>
      </c>
      <c r="H18" s="5" t="s">
        <v>26</v>
      </c>
      <c r="J18" s="4">
        <v>16</v>
      </c>
      <c r="K18" s="4">
        <v>15.009</v>
      </c>
      <c r="L18" s="4">
        <v>1841353</v>
      </c>
      <c r="M18" s="4">
        <v>0.07</v>
      </c>
    </row>
    <row r="19" spans="2:13">
      <c r="B19" s="4">
        <v>16</v>
      </c>
      <c r="C19" s="4">
        <v>17.737</v>
      </c>
      <c r="D19" s="4">
        <v>1071</v>
      </c>
      <c r="E19" s="4">
        <v>1068</v>
      </c>
      <c r="F19" s="4">
        <v>3285370</v>
      </c>
      <c r="G19" s="4">
        <v>0.13</v>
      </c>
      <c r="H19" s="5" t="s">
        <v>28</v>
      </c>
      <c r="J19" s="4">
        <v>18</v>
      </c>
      <c r="K19" s="4">
        <v>17.724</v>
      </c>
      <c r="L19" s="4">
        <v>2397892</v>
      </c>
      <c r="M19" s="4">
        <v>0.09</v>
      </c>
    </row>
    <row r="20" spans="2:13">
      <c r="B20" s="4">
        <v>17</v>
      </c>
      <c r="C20" s="4">
        <v>18.671</v>
      </c>
      <c r="D20" s="4">
        <v>1083</v>
      </c>
      <c r="E20" s="4">
        <v>1087</v>
      </c>
      <c r="F20" s="4">
        <v>6664243</v>
      </c>
      <c r="G20" s="4">
        <v>0.26</v>
      </c>
      <c r="H20" s="5" t="s">
        <v>30</v>
      </c>
      <c r="J20" s="4">
        <v>19</v>
      </c>
      <c r="K20" s="4">
        <v>18.673</v>
      </c>
      <c r="L20" s="4">
        <v>4486724</v>
      </c>
      <c r="M20" s="4">
        <v>0.17</v>
      </c>
    </row>
    <row r="21" spans="2:13">
      <c r="B21" s="4">
        <v>18</v>
      </c>
      <c r="C21" s="4">
        <v>19.028</v>
      </c>
      <c r="D21" s="4">
        <v>1101</v>
      </c>
      <c r="E21" s="4">
        <v>1096</v>
      </c>
      <c r="F21" s="4">
        <v>1299194</v>
      </c>
      <c r="G21" s="4">
        <v>0.05</v>
      </c>
      <c r="H21" s="5" t="s">
        <v>31</v>
      </c>
      <c r="J21" s="20"/>
      <c r="K21" s="20"/>
      <c r="L21" s="20"/>
      <c r="M21" s="20"/>
    </row>
    <row r="22" spans="2:13">
      <c r="B22" s="4">
        <v>19</v>
      </c>
      <c r="C22" s="4">
        <v>19.128</v>
      </c>
      <c r="D22" s="4">
        <v>1106</v>
      </c>
      <c r="E22" s="4">
        <v>1098</v>
      </c>
      <c r="F22" s="4">
        <v>2092040</v>
      </c>
      <c r="G22" s="4">
        <v>0.08</v>
      </c>
      <c r="H22" s="5" t="s">
        <v>100</v>
      </c>
      <c r="J22" s="4">
        <v>20</v>
      </c>
      <c r="K22" s="4">
        <v>19.129</v>
      </c>
      <c r="L22" s="4">
        <v>1439938</v>
      </c>
      <c r="M22" s="4">
        <v>0.05</v>
      </c>
    </row>
    <row r="23" spans="2:14">
      <c r="B23" s="4">
        <v>20</v>
      </c>
      <c r="C23" s="4">
        <v>19.527</v>
      </c>
      <c r="D23" s="4">
        <v>1103</v>
      </c>
      <c r="E23" s="4">
        <v>1107</v>
      </c>
      <c r="F23" s="4">
        <v>28366571</v>
      </c>
      <c r="G23" s="4">
        <v>1.11</v>
      </c>
      <c r="H23" s="5" t="s">
        <v>33</v>
      </c>
      <c r="J23" s="4">
        <v>21</v>
      </c>
      <c r="K23" s="4">
        <v>19.535</v>
      </c>
      <c r="L23" s="4">
        <v>50702747</v>
      </c>
      <c r="M23" s="4">
        <v>1.87</v>
      </c>
      <c r="N23" s="12"/>
    </row>
    <row r="24" spans="2:13">
      <c r="B24" s="4">
        <v>22</v>
      </c>
      <c r="C24" s="4">
        <v>22.881</v>
      </c>
      <c r="D24" s="4"/>
      <c r="E24" s="4"/>
      <c r="F24" s="4">
        <v>36362059</v>
      </c>
      <c r="G24" s="4">
        <v>1.43</v>
      </c>
      <c r="H24" s="5" t="s">
        <v>10</v>
      </c>
      <c r="J24" s="4">
        <v>25</v>
      </c>
      <c r="K24" s="4">
        <v>22.893</v>
      </c>
      <c r="L24" s="4">
        <v>74959172</v>
      </c>
      <c r="M24" s="4">
        <v>2.76</v>
      </c>
    </row>
    <row r="25" spans="2:13">
      <c r="B25" s="4">
        <v>23</v>
      </c>
      <c r="C25" s="4">
        <v>22.967</v>
      </c>
      <c r="D25" s="4">
        <v>1143</v>
      </c>
      <c r="E25" s="4"/>
      <c r="F25" s="4">
        <v>12936698</v>
      </c>
      <c r="G25" s="4">
        <v>0.51</v>
      </c>
      <c r="H25" s="5" t="s">
        <v>36</v>
      </c>
      <c r="J25" s="20"/>
      <c r="K25" s="20"/>
      <c r="L25" s="20"/>
      <c r="M25" s="20"/>
    </row>
    <row r="26" spans="2:13">
      <c r="B26" s="4">
        <v>28</v>
      </c>
      <c r="C26" s="4">
        <v>23.783</v>
      </c>
      <c r="D26" s="4">
        <v>1201</v>
      </c>
      <c r="E26" s="4"/>
      <c r="F26" s="4">
        <v>1234559355</v>
      </c>
      <c r="G26" s="4">
        <v>48.52</v>
      </c>
      <c r="H26" s="5" t="s">
        <v>38</v>
      </c>
      <c r="J26" s="4">
        <v>26</v>
      </c>
      <c r="K26" s="4">
        <v>23.8</v>
      </c>
      <c r="L26" s="4">
        <v>1300885791</v>
      </c>
      <c r="M26" s="4">
        <v>47.98</v>
      </c>
    </row>
    <row r="27" spans="2:13">
      <c r="B27" s="4">
        <v>29</v>
      </c>
      <c r="C27" s="4">
        <v>26.035</v>
      </c>
      <c r="D27" s="4">
        <v>1229</v>
      </c>
      <c r="E27" s="4">
        <v>1223</v>
      </c>
      <c r="F27" s="4">
        <v>1708362</v>
      </c>
      <c r="G27" s="4">
        <v>0.07</v>
      </c>
      <c r="H27" s="5" t="s">
        <v>63</v>
      </c>
      <c r="J27" s="4">
        <v>27</v>
      </c>
      <c r="K27" s="4">
        <v>26.031</v>
      </c>
      <c r="L27" s="4">
        <v>2473310</v>
      </c>
      <c r="M27" s="4">
        <v>0.09</v>
      </c>
    </row>
    <row r="28" spans="2:13">
      <c r="B28" s="4">
        <v>30</v>
      </c>
      <c r="C28" s="4">
        <v>26.222</v>
      </c>
      <c r="D28" s="4">
        <v>1230</v>
      </c>
      <c r="E28" s="4"/>
      <c r="F28" s="4">
        <v>2385989</v>
      </c>
      <c r="G28" s="4">
        <v>0.09</v>
      </c>
      <c r="H28" s="5" t="s">
        <v>157</v>
      </c>
      <c r="J28" s="4">
        <v>28</v>
      </c>
      <c r="K28" s="4">
        <v>26.222</v>
      </c>
      <c r="L28" s="4">
        <v>3118658</v>
      </c>
      <c r="M28" s="4">
        <v>0.12</v>
      </c>
    </row>
    <row r="29" spans="2:13">
      <c r="B29" s="4">
        <v>31</v>
      </c>
      <c r="C29" s="4">
        <v>27.248</v>
      </c>
      <c r="D29" s="4"/>
      <c r="E29" s="4"/>
      <c r="F29" s="4">
        <v>2136074</v>
      </c>
      <c r="G29" s="4">
        <v>0.08</v>
      </c>
      <c r="H29" s="5" t="s">
        <v>41</v>
      </c>
      <c r="J29" s="4">
        <v>30</v>
      </c>
      <c r="K29" s="4">
        <v>27.246</v>
      </c>
      <c r="L29" s="4">
        <v>1921722</v>
      </c>
      <c r="M29" s="4">
        <v>0.07</v>
      </c>
    </row>
    <row r="30" spans="2:13">
      <c r="B30" s="4">
        <v>32</v>
      </c>
      <c r="C30" s="4">
        <v>27.954</v>
      </c>
      <c r="D30" s="4">
        <v>1337</v>
      </c>
      <c r="E30" s="4"/>
      <c r="F30" s="4">
        <v>1999180</v>
      </c>
      <c r="G30" s="4">
        <v>0.08</v>
      </c>
      <c r="H30" s="5" t="s">
        <v>153</v>
      </c>
      <c r="J30" s="4">
        <v>31</v>
      </c>
      <c r="K30" s="4">
        <v>27.947</v>
      </c>
      <c r="L30" s="4">
        <v>1718295</v>
      </c>
      <c r="M30" s="4">
        <v>0.06</v>
      </c>
    </row>
    <row r="31" spans="2:13">
      <c r="B31" s="4">
        <v>33</v>
      </c>
      <c r="C31" s="4">
        <v>29.789</v>
      </c>
      <c r="D31" s="4"/>
      <c r="E31" s="4"/>
      <c r="F31" s="4">
        <v>1005380</v>
      </c>
      <c r="G31" s="4">
        <v>0.04</v>
      </c>
      <c r="H31" s="5"/>
      <c r="J31" s="4">
        <v>33</v>
      </c>
      <c r="K31" s="4">
        <v>29.814</v>
      </c>
      <c r="L31" s="4">
        <v>1023207</v>
      </c>
      <c r="M31" s="4">
        <v>0.04</v>
      </c>
    </row>
    <row r="32" spans="2:13">
      <c r="B32" s="4">
        <v>34</v>
      </c>
      <c r="C32" s="4">
        <v>31.806</v>
      </c>
      <c r="D32" s="4"/>
      <c r="E32" s="4"/>
      <c r="F32" s="4">
        <v>2930935</v>
      </c>
      <c r="G32" s="4">
        <v>0.12</v>
      </c>
      <c r="H32" s="5"/>
      <c r="J32" s="4">
        <v>34</v>
      </c>
      <c r="K32" s="4">
        <v>31.804</v>
      </c>
      <c r="L32" s="4">
        <v>1012053</v>
      </c>
      <c r="M32" s="4">
        <v>0.04</v>
      </c>
    </row>
    <row r="33" spans="2:13">
      <c r="B33" s="4">
        <v>35</v>
      </c>
      <c r="C33" s="4">
        <v>32.052</v>
      </c>
      <c r="D33" s="4">
        <v>1361</v>
      </c>
      <c r="E33" s="4"/>
      <c r="F33" s="4">
        <v>9354331</v>
      </c>
      <c r="G33" s="4">
        <v>0.37</v>
      </c>
      <c r="H33" s="3" t="s">
        <v>77</v>
      </c>
      <c r="J33" s="4">
        <v>35</v>
      </c>
      <c r="K33" s="4">
        <v>32.061</v>
      </c>
      <c r="L33" s="4">
        <v>5847699</v>
      </c>
      <c r="M33" s="4">
        <v>0.22</v>
      </c>
    </row>
    <row r="34" spans="2:13">
      <c r="B34" s="4">
        <v>36</v>
      </c>
      <c r="C34" s="4">
        <v>32.459</v>
      </c>
      <c r="D34" s="4">
        <v>1395</v>
      </c>
      <c r="E34" s="4"/>
      <c r="F34" s="4">
        <v>456317666</v>
      </c>
      <c r="G34" s="4">
        <v>17.93</v>
      </c>
      <c r="H34" s="5" t="s">
        <v>43</v>
      </c>
      <c r="J34" s="4">
        <v>36</v>
      </c>
      <c r="K34" s="4">
        <v>32.465</v>
      </c>
      <c r="L34" s="4">
        <v>506001976</v>
      </c>
      <c r="M34" s="4">
        <v>18.66</v>
      </c>
    </row>
    <row r="35" spans="2:13">
      <c r="B35" s="4">
        <v>41</v>
      </c>
      <c r="C35" s="4">
        <v>40.347</v>
      </c>
      <c r="D35" s="4"/>
      <c r="E35" s="4"/>
      <c r="F35" s="4">
        <v>9707348</v>
      </c>
      <c r="G35" s="4">
        <v>0.38</v>
      </c>
      <c r="H35" t="s">
        <v>78</v>
      </c>
      <c r="J35" s="4">
        <v>37</v>
      </c>
      <c r="K35" s="4">
        <v>34.502</v>
      </c>
      <c r="L35" s="4">
        <v>2335542</v>
      </c>
      <c r="M35" s="4">
        <v>0.09</v>
      </c>
    </row>
    <row r="36" spans="10:13">
      <c r="J36" s="4">
        <v>44</v>
      </c>
      <c r="K36" s="4">
        <v>40.36</v>
      </c>
      <c r="L36" s="4">
        <v>4011821</v>
      </c>
      <c r="M36" s="4">
        <v>0.15</v>
      </c>
    </row>
    <row r="37" spans="2:7">
      <c r="B37" s="4"/>
      <c r="C37" s="4"/>
      <c r="D37" s="4"/>
      <c r="E37" s="4"/>
      <c r="F37" s="4"/>
      <c r="G37" s="4"/>
    </row>
    <row r="38" spans="2:7">
      <c r="B38" s="4"/>
      <c r="C38" s="4"/>
      <c r="D38" s="4"/>
      <c r="E38" s="4"/>
      <c r="F38" s="4"/>
      <c r="G38" s="4"/>
    </row>
    <row r="39" spans="10:13">
      <c r="J39" s="12"/>
      <c r="K39" s="12"/>
      <c r="L39" s="12"/>
      <c r="M39" s="12"/>
    </row>
    <row r="40" spans="2:13">
      <c r="B40" s="4"/>
      <c r="C40" s="4"/>
      <c r="D40" s="4"/>
      <c r="E40" s="4"/>
      <c r="F40" s="4"/>
      <c r="G40" s="4"/>
      <c r="J40" s="12"/>
      <c r="K40" s="12"/>
      <c r="L40" s="12"/>
      <c r="M40" s="12"/>
    </row>
    <row r="41" spans="2:13">
      <c r="B41" s="4"/>
      <c r="C41" s="4"/>
      <c r="D41" s="4"/>
      <c r="E41" s="4"/>
      <c r="F41" s="4"/>
      <c r="G41" s="4"/>
      <c r="J41" s="12"/>
      <c r="K41" s="12"/>
      <c r="L41" s="12"/>
      <c r="M41" s="12"/>
    </row>
    <row r="42" spans="2:13">
      <c r="B42" s="4"/>
      <c r="C42" s="4"/>
      <c r="D42" s="4"/>
      <c r="E42" s="4"/>
      <c r="F42" s="4"/>
      <c r="G42" s="4"/>
      <c r="J42" s="12"/>
      <c r="K42" s="12"/>
      <c r="L42" s="12"/>
      <c r="M42" s="12"/>
    </row>
    <row r="43" spans="2:7">
      <c r="B43" s="4"/>
      <c r="C43" s="4"/>
      <c r="D43" s="4"/>
      <c r="E43" s="4"/>
      <c r="F43" s="4"/>
      <c r="G43" s="4"/>
    </row>
    <row r="44" spans="2:13">
      <c r="B44" s="4"/>
      <c r="C44" s="4"/>
      <c r="D44" s="4"/>
      <c r="E44" s="4"/>
      <c r="F44" s="4"/>
      <c r="G44" s="4"/>
      <c r="J44" s="12"/>
      <c r="K44" s="12"/>
      <c r="L44" s="12"/>
      <c r="M44" s="12"/>
    </row>
    <row r="45" spans="10:13">
      <c r="J45" s="12"/>
      <c r="K45" s="12"/>
      <c r="L45" s="12"/>
      <c r="M45" s="12"/>
    </row>
    <row r="46" spans="10:13">
      <c r="J46" s="12"/>
      <c r="K46" s="12"/>
      <c r="L46" s="12"/>
      <c r="M46" s="12"/>
    </row>
    <row r="47" spans="10:13">
      <c r="J47" s="12"/>
      <c r="K47" s="12"/>
      <c r="L47" s="12"/>
      <c r="M47" s="12"/>
    </row>
    <row r="48" spans="10:13">
      <c r="J48" s="12"/>
      <c r="K48" s="12"/>
      <c r="L48" s="12"/>
      <c r="M48" s="1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C3:T31"/>
  <sheetViews>
    <sheetView zoomScale="85" zoomScaleNormal="85" topLeftCell="D1" workbookViewId="0">
      <selection activeCell="T5" sqref="T5:T27"/>
    </sheetView>
  </sheetViews>
  <sheetFormatPr defaultColWidth="9" defaultRowHeight="13.5"/>
  <cols>
    <col min="7" max="7" width="26.0666666666667" customWidth="1"/>
    <col min="8" max="8" width="17.6416666666667" customWidth="1"/>
    <col min="9" max="9" width="11.5"/>
    <col min="10" max="10" width="11.7666666666667" customWidth="1"/>
    <col min="12" max="12" width="6.78333333333333" customWidth="1"/>
    <col min="14" max="14" width="11.5"/>
    <col min="15" max="15" width="9.25833333333333" customWidth="1"/>
    <col min="16" max="16" width="10.375"/>
    <col min="19" max="19" width="12.625"/>
    <col min="20" max="20" width="18.25"/>
  </cols>
  <sheetData>
    <row r="3" spans="9:20">
      <c r="I3" s="3" t="s">
        <v>158</v>
      </c>
      <c r="J3" s="3"/>
      <c r="L3" s="15"/>
      <c r="M3" s="15"/>
      <c r="N3" s="3" t="s">
        <v>159</v>
      </c>
      <c r="O3" s="3"/>
      <c r="S3" s="3" t="s">
        <v>160</v>
      </c>
      <c r="T3" s="3"/>
    </row>
    <row r="4" spans="3:20">
      <c r="C4" s="4" t="s">
        <v>2</v>
      </c>
      <c r="D4" s="1" t="s">
        <v>3</v>
      </c>
      <c r="E4" s="2" t="s">
        <v>53</v>
      </c>
      <c r="F4" s="2" t="s">
        <v>54</v>
      </c>
      <c r="G4" s="1" t="s">
        <v>8</v>
      </c>
      <c r="H4" s="4"/>
      <c r="I4" s="1" t="s">
        <v>6</v>
      </c>
      <c r="J4" s="1" t="s">
        <v>7</v>
      </c>
      <c r="K4" s="4"/>
      <c r="L4" s="4" t="s">
        <v>2</v>
      </c>
      <c r="M4" s="4" t="s">
        <v>3</v>
      </c>
      <c r="N4" s="1" t="s">
        <v>6</v>
      </c>
      <c r="O4" s="1" t="s">
        <v>7</v>
      </c>
      <c r="Q4" s="4" t="s">
        <v>2</v>
      </c>
      <c r="R4" s="4" t="s">
        <v>3</v>
      </c>
      <c r="S4" s="1" t="s">
        <v>6</v>
      </c>
      <c r="T4" s="1" t="s">
        <v>7</v>
      </c>
    </row>
    <row r="5" spans="3:20">
      <c r="C5" s="4">
        <v>1</v>
      </c>
      <c r="D5" s="1">
        <v>6.057</v>
      </c>
      <c r="E5" s="1"/>
      <c r="F5" s="1"/>
      <c r="G5" s="1" t="s">
        <v>81</v>
      </c>
      <c r="H5" s="4"/>
      <c r="I5" s="1">
        <v>25174371</v>
      </c>
      <c r="J5" s="9">
        <f>I5*100/2479117309</f>
        <v>1.01545703015379</v>
      </c>
      <c r="K5" s="4"/>
      <c r="L5" s="4">
        <v>1</v>
      </c>
      <c r="M5" s="4">
        <v>6.07</v>
      </c>
      <c r="N5" s="1">
        <v>19003817</v>
      </c>
      <c r="O5" s="9">
        <f>N5*100/2075862054</f>
        <v>0.915466274041734</v>
      </c>
      <c r="Q5" s="4">
        <v>1</v>
      </c>
      <c r="R5" s="4">
        <v>6.05</v>
      </c>
      <c r="S5" s="1">
        <v>1059715</v>
      </c>
      <c r="T5" s="9">
        <f>S5*100/14317453070</f>
        <v>0.00740156084199409</v>
      </c>
    </row>
    <row r="6" spans="3:20">
      <c r="C6" s="4">
        <v>2</v>
      </c>
      <c r="D6" s="1">
        <v>6.21</v>
      </c>
      <c r="E6" s="1">
        <v>802</v>
      </c>
      <c r="F6" s="1">
        <v>804</v>
      </c>
      <c r="G6" s="1" t="s">
        <v>9</v>
      </c>
      <c r="H6" s="4"/>
      <c r="I6" s="1">
        <v>42544731</v>
      </c>
      <c r="J6" s="9">
        <f t="shared" ref="J6:J27" si="0">I6*100/2479117309</f>
        <v>1.71612415618853</v>
      </c>
      <c r="K6" s="4"/>
      <c r="L6" s="4">
        <v>2</v>
      </c>
      <c r="M6" s="4">
        <v>6.167</v>
      </c>
      <c r="N6" s="1">
        <v>45130832</v>
      </c>
      <c r="O6" s="9">
        <f t="shared" ref="O6:O27" si="1">N6*100/2075862054</f>
        <v>2.17407664025829</v>
      </c>
      <c r="Q6" s="4">
        <v>2</v>
      </c>
      <c r="R6" s="4">
        <v>6.18</v>
      </c>
      <c r="S6" s="1">
        <v>25837783</v>
      </c>
      <c r="T6" s="9">
        <f t="shared" ref="T6:T27" si="2">S6*100/14317453070</f>
        <v>0.180463542458812</v>
      </c>
    </row>
    <row r="7" spans="3:20">
      <c r="C7" s="4">
        <v>3</v>
      </c>
      <c r="D7" s="1">
        <v>6.645</v>
      </c>
      <c r="E7" s="1">
        <v>814</v>
      </c>
      <c r="F7" s="1">
        <v>811</v>
      </c>
      <c r="G7" s="1" t="s">
        <v>11</v>
      </c>
      <c r="H7" s="4"/>
      <c r="I7" s="1">
        <v>6600791</v>
      </c>
      <c r="J7" s="9">
        <f t="shared" si="0"/>
        <v>0.266255694155214</v>
      </c>
      <c r="K7" s="16"/>
      <c r="L7" s="5"/>
      <c r="M7" s="5"/>
      <c r="N7" s="3">
        <v>16076387</v>
      </c>
      <c r="O7" s="9">
        <f t="shared" si="1"/>
        <v>0.774443897609778</v>
      </c>
      <c r="Q7" s="4">
        <v>3</v>
      </c>
      <c r="R7" s="4">
        <v>6.618</v>
      </c>
      <c r="S7" s="1">
        <v>3755013</v>
      </c>
      <c r="T7" s="9">
        <f t="shared" si="2"/>
        <v>0.0262268224777216</v>
      </c>
    </row>
    <row r="8" spans="3:20">
      <c r="C8" s="4">
        <v>4</v>
      </c>
      <c r="D8" s="1">
        <v>6.777</v>
      </c>
      <c r="E8" s="1"/>
      <c r="F8" s="1"/>
      <c r="G8" s="1"/>
      <c r="H8" s="4"/>
      <c r="I8" s="1">
        <v>1442385</v>
      </c>
      <c r="J8" s="9">
        <f t="shared" si="0"/>
        <v>0.0581813936260166</v>
      </c>
      <c r="K8" s="4"/>
      <c r="L8" s="4">
        <v>7</v>
      </c>
      <c r="M8" s="4">
        <v>6.96</v>
      </c>
      <c r="N8" s="1">
        <v>3965694</v>
      </c>
      <c r="O8" s="9">
        <f t="shared" si="1"/>
        <v>0.191038416659646</v>
      </c>
      <c r="Q8" s="4">
        <v>4</v>
      </c>
      <c r="R8" s="4">
        <v>6.974</v>
      </c>
      <c r="S8" s="1">
        <v>1973796</v>
      </c>
      <c r="T8" s="9">
        <f t="shared" si="2"/>
        <v>0.0137859435637738</v>
      </c>
    </row>
    <row r="9" spans="3:20">
      <c r="C9" s="4">
        <v>5</v>
      </c>
      <c r="D9" s="1">
        <v>7.92</v>
      </c>
      <c r="E9" s="1">
        <v>849</v>
      </c>
      <c r="F9" s="1">
        <v>860</v>
      </c>
      <c r="G9" s="1" t="s">
        <v>99</v>
      </c>
      <c r="H9" s="4"/>
      <c r="I9" s="1">
        <v>2504048</v>
      </c>
      <c r="J9" s="9">
        <f t="shared" si="0"/>
        <v>0.101005627725219</v>
      </c>
      <c r="K9" s="4"/>
      <c r="L9" s="4">
        <v>10</v>
      </c>
      <c r="M9" s="4">
        <v>7.865</v>
      </c>
      <c r="N9" s="1">
        <v>3472913</v>
      </c>
      <c r="O9" s="9">
        <f t="shared" si="1"/>
        <v>0.167299796887178</v>
      </c>
      <c r="Q9" s="4">
        <v>5</v>
      </c>
      <c r="R9" s="4">
        <v>7.88</v>
      </c>
      <c r="S9" s="1">
        <v>2002127</v>
      </c>
      <c r="T9" s="9">
        <f t="shared" si="2"/>
        <v>0.0139838209366661</v>
      </c>
    </row>
    <row r="10" spans="3:20">
      <c r="C10" s="4">
        <v>6</v>
      </c>
      <c r="D10" s="1">
        <v>8.044</v>
      </c>
      <c r="E10" s="1">
        <v>852</v>
      </c>
      <c r="F10" s="1">
        <v>858</v>
      </c>
      <c r="G10" s="1" t="s">
        <v>16</v>
      </c>
      <c r="H10" s="4"/>
      <c r="I10" s="1">
        <v>4770104</v>
      </c>
      <c r="J10" s="9">
        <f t="shared" si="0"/>
        <v>0.192411387015974</v>
      </c>
      <c r="K10" s="4"/>
      <c r="L10" s="4">
        <v>11</v>
      </c>
      <c r="M10" s="4">
        <v>7.991</v>
      </c>
      <c r="N10" s="1">
        <v>5626896</v>
      </c>
      <c r="O10" s="9">
        <f t="shared" si="1"/>
        <v>0.271063098299691</v>
      </c>
      <c r="Q10" s="5"/>
      <c r="R10" s="5">
        <v>8.01</v>
      </c>
      <c r="S10" s="3">
        <v>4296555</v>
      </c>
      <c r="T10" s="9">
        <f t="shared" si="2"/>
        <v>0.0300092130841537</v>
      </c>
    </row>
    <row r="11" spans="3:20">
      <c r="C11" s="4">
        <v>7</v>
      </c>
      <c r="D11" s="1">
        <v>8.672</v>
      </c>
      <c r="E11" s="1">
        <v>869</v>
      </c>
      <c r="F11" s="1">
        <v>870</v>
      </c>
      <c r="G11" s="1" t="s">
        <v>17</v>
      </c>
      <c r="H11" s="4"/>
      <c r="I11" s="1">
        <v>7841400</v>
      </c>
      <c r="J11" s="9">
        <f t="shared" si="0"/>
        <v>0.316298061876022</v>
      </c>
      <c r="K11" s="4"/>
      <c r="L11" s="4">
        <v>12</v>
      </c>
      <c r="M11" s="4">
        <v>8.617</v>
      </c>
      <c r="N11" s="1">
        <v>7874042</v>
      </c>
      <c r="O11" s="9">
        <f t="shared" si="1"/>
        <v>0.37931431834921</v>
      </c>
      <c r="Q11" s="5"/>
      <c r="R11" s="4">
        <v>8.63</v>
      </c>
      <c r="S11" s="1">
        <v>7341374</v>
      </c>
      <c r="T11" s="9">
        <f t="shared" si="2"/>
        <v>0.0512756980177062</v>
      </c>
    </row>
    <row r="12" spans="3:20">
      <c r="C12" s="4">
        <v>8</v>
      </c>
      <c r="D12" s="1">
        <v>8.945</v>
      </c>
      <c r="E12" s="1">
        <v>877</v>
      </c>
      <c r="F12" s="1">
        <v>876</v>
      </c>
      <c r="G12" s="1" t="s">
        <v>18</v>
      </c>
      <c r="H12" s="4"/>
      <c r="I12" s="1">
        <v>120399840</v>
      </c>
      <c r="J12" s="9">
        <f t="shared" si="0"/>
        <v>4.85656082360078</v>
      </c>
      <c r="K12" s="4"/>
      <c r="L12" s="4">
        <v>13</v>
      </c>
      <c r="M12" s="4">
        <v>8.889</v>
      </c>
      <c r="N12" s="1">
        <v>111080662</v>
      </c>
      <c r="O12" s="9">
        <f t="shared" si="1"/>
        <v>5.3510618292751</v>
      </c>
      <c r="Q12" s="4">
        <v>7</v>
      </c>
      <c r="R12" s="4">
        <v>8.906</v>
      </c>
      <c r="S12" s="1">
        <v>105559556</v>
      </c>
      <c r="T12" s="9">
        <f t="shared" si="2"/>
        <v>0.737278868552282</v>
      </c>
    </row>
    <row r="13" spans="3:20">
      <c r="C13" s="4">
        <v>9</v>
      </c>
      <c r="D13" s="1">
        <v>13.636</v>
      </c>
      <c r="E13" s="1"/>
      <c r="F13" s="1"/>
      <c r="G13" s="1" t="s">
        <v>22</v>
      </c>
      <c r="H13" s="4"/>
      <c r="I13" s="1">
        <v>4990679</v>
      </c>
      <c r="J13" s="9">
        <f t="shared" si="0"/>
        <v>0.201308707009637</v>
      </c>
      <c r="K13" s="4"/>
      <c r="L13" s="4">
        <v>15</v>
      </c>
      <c r="M13" s="4">
        <v>13.634</v>
      </c>
      <c r="N13" s="1">
        <v>1340761</v>
      </c>
      <c r="O13" s="9">
        <f t="shared" si="1"/>
        <v>0.0645881549506854</v>
      </c>
      <c r="Q13" s="4">
        <v>8</v>
      </c>
      <c r="R13" s="4">
        <v>13.729</v>
      </c>
      <c r="S13" s="1">
        <v>5304945</v>
      </c>
      <c r="T13" s="9">
        <f t="shared" si="2"/>
        <v>0.0370522953633121</v>
      </c>
    </row>
    <row r="14" spans="3:20">
      <c r="C14" s="4">
        <v>13</v>
      </c>
      <c r="D14" s="1">
        <v>14.429</v>
      </c>
      <c r="E14" s="1">
        <v>1003</v>
      </c>
      <c r="F14" s="1">
        <v>998</v>
      </c>
      <c r="G14" s="1" t="s">
        <v>161</v>
      </c>
      <c r="H14" s="4"/>
      <c r="I14" s="1">
        <v>430301939</v>
      </c>
      <c r="J14" s="9">
        <f t="shared" si="0"/>
        <v>17.3570624285452</v>
      </c>
      <c r="K14" s="4"/>
      <c r="L14" s="4">
        <v>16</v>
      </c>
      <c r="M14" s="4">
        <v>14.355</v>
      </c>
      <c r="N14" s="1">
        <v>320360781</v>
      </c>
      <c r="O14" s="9">
        <f t="shared" si="1"/>
        <v>15.4326623188999</v>
      </c>
      <c r="Q14" s="4">
        <v>11</v>
      </c>
      <c r="R14" s="4">
        <v>14.379</v>
      </c>
      <c r="S14" s="1">
        <v>400516742</v>
      </c>
      <c r="T14" s="9">
        <f t="shared" si="2"/>
        <v>2.7974021639311</v>
      </c>
    </row>
    <row r="15" spans="3:20">
      <c r="C15" s="4">
        <v>19</v>
      </c>
      <c r="D15" s="1">
        <v>15.076</v>
      </c>
      <c r="E15" s="1">
        <v>1017</v>
      </c>
      <c r="F15" s="1">
        <v>1009</v>
      </c>
      <c r="G15" s="1" t="s">
        <v>26</v>
      </c>
      <c r="H15" s="4"/>
      <c r="I15" s="1">
        <v>2761296</v>
      </c>
      <c r="J15" s="9">
        <f t="shared" si="0"/>
        <v>0.111382224228583</v>
      </c>
      <c r="K15" s="4"/>
      <c r="L15" s="4">
        <v>17</v>
      </c>
      <c r="M15" s="4">
        <v>15.01</v>
      </c>
      <c r="N15" s="1">
        <v>2093492</v>
      </c>
      <c r="O15" s="9">
        <f t="shared" si="1"/>
        <v>0.10084928311908</v>
      </c>
      <c r="Q15" s="4">
        <v>14</v>
      </c>
      <c r="R15" s="4">
        <v>15.019</v>
      </c>
      <c r="S15" s="1">
        <v>3544340</v>
      </c>
      <c r="T15" s="9">
        <f t="shared" si="2"/>
        <v>0.0247553806020612</v>
      </c>
    </row>
    <row r="16" spans="3:20">
      <c r="C16" s="4">
        <v>20</v>
      </c>
      <c r="D16" s="1">
        <v>17.817</v>
      </c>
      <c r="E16" s="1">
        <v>1075</v>
      </c>
      <c r="F16" s="1">
        <v>1068</v>
      </c>
      <c r="G16" s="1" t="s">
        <v>28</v>
      </c>
      <c r="H16" s="4"/>
      <c r="I16" s="1">
        <v>2562109</v>
      </c>
      <c r="J16" s="9">
        <f t="shared" si="0"/>
        <v>0.103347630654617</v>
      </c>
      <c r="K16" s="4"/>
      <c r="L16" s="4">
        <v>19</v>
      </c>
      <c r="M16" s="4">
        <v>17.721</v>
      </c>
      <c r="N16" s="1">
        <v>1864493</v>
      </c>
      <c r="O16" s="9">
        <f t="shared" si="1"/>
        <v>0.0898177697505135</v>
      </c>
      <c r="Q16" s="4">
        <v>16</v>
      </c>
      <c r="R16" s="4">
        <v>17.743</v>
      </c>
      <c r="S16" s="1">
        <v>2585337</v>
      </c>
      <c r="T16" s="9">
        <f t="shared" si="2"/>
        <v>0.0180572409587091</v>
      </c>
    </row>
    <row r="17" spans="3:20">
      <c r="C17" s="4">
        <v>21</v>
      </c>
      <c r="D17" s="1">
        <v>18.75</v>
      </c>
      <c r="E17" s="1">
        <v>1094</v>
      </c>
      <c r="F17" s="1">
        <v>1090</v>
      </c>
      <c r="G17" s="1" t="s">
        <v>30</v>
      </c>
      <c r="H17" s="4"/>
      <c r="I17" s="1">
        <v>5133566</v>
      </c>
      <c r="J17" s="9">
        <f t="shared" si="0"/>
        <v>0.207072331001179</v>
      </c>
      <c r="K17" s="4"/>
      <c r="L17" s="4">
        <v>20</v>
      </c>
      <c r="M17" s="4">
        <v>18.668</v>
      </c>
      <c r="N17" s="1">
        <v>4417556</v>
      </c>
      <c r="O17" s="9">
        <f t="shared" si="1"/>
        <v>0.21280585535478</v>
      </c>
      <c r="Q17" s="4">
        <v>19</v>
      </c>
      <c r="R17" s="4">
        <v>18.691</v>
      </c>
      <c r="S17" s="1">
        <v>5145286</v>
      </c>
      <c r="T17" s="9">
        <f t="shared" si="2"/>
        <v>0.0359371598764388</v>
      </c>
    </row>
    <row r="18" spans="3:20">
      <c r="C18" s="4">
        <v>22</v>
      </c>
      <c r="D18" s="1">
        <v>19.2</v>
      </c>
      <c r="E18" s="3">
        <v>1102</v>
      </c>
      <c r="F18" s="3">
        <v>1098</v>
      </c>
      <c r="G18" s="3" t="s">
        <v>100</v>
      </c>
      <c r="H18" s="4"/>
      <c r="I18" s="1">
        <v>2147040</v>
      </c>
      <c r="J18" s="9">
        <f t="shared" si="0"/>
        <v>0.0866050183347738</v>
      </c>
      <c r="K18" s="4"/>
      <c r="L18" s="4">
        <v>21</v>
      </c>
      <c r="M18" s="4">
        <v>19.113</v>
      </c>
      <c r="N18" s="1">
        <v>1425626</v>
      </c>
      <c r="O18" s="9">
        <f t="shared" si="1"/>
        <v>0.0686763360432812</v>
      </c>
      <c r="Q18" s="4">
        <v>20</v>
      </c>
      <c r="R18" s="4">
        <v>19.143</v>
      </c>
      <c r="S18" s="1">
        <v>1855431</v>
      </c>
      <c r="T18" s="9">
        <f t="shared" si="2"/>
        <v>0.0129592252960673</v>
      </c>
    </row>
    <row r="19" spans="3:20">
      <c r="C19" s="4">
        <v>23</v>
      </c>
      <c r="D19" s="1">
        <v>19.609</v>
      </c>
      <c r="E19" s="1">
        <v>1106</v>
      </c>
      <c r="F19" s="1">
        <v>1107</v>
      </c>
      <c r="G19" s="1" t="s">
        <v>162</v>
      </c>
      <c r="H19" s="4"/>
      <c r="I19" s="1">
        <v>30208465</v>
      </c>
      <c r="J19" s="9">
        <f t="shared" si="0"/>
        <v>1.2185169653059</v>
      </c>
      <c r="K19" s="4"/>
      <c r="L19" s="4">
        <v>22</v>
      </c>
      <c r="M19" s="4">
        <v>19.531</v>
      </c>
      <c r="N19" s="1">
        <v>24337230</v>
      </c>
      <c r="O19" s="9">
        <f t="shared" si="1"/>
        <v>1.17239148685744</v>
      </c>
      <c r="Q19" s="4">
        <v>21</v>
      </c>
      <c r="R19" s="4">
        <v>19.555</v>
      </c>
      <c r="S19" s="1">
        <v>37218722</v>
      </c>
      <c r="T19" s="9">
        <f t="shared" si="2"/>
        <v>0.259953511410392</v>
      </c>
    </row>
    <row r="20" spans="3:20">
      <c r="C20" s="4">
        <v>24</v>
      </c>
      <c r="D20" s="1">
        <v>22.971</v>
      </c>
      <c r="E20" s="1">
        <v>1143</v>
      </c>
      <c r="F20" s="1"/>
      <c r="G20" s="1" t="s">
        <v>36</v>
      </c>
      <c r="H20" s="4"/>
      <c r="I20" s="1">
        <v>53056464</v>
      </c>
      <c r="J20" s="9">
        <f t="shared" si="0"/>
        <v>2.14013527344542</v>
      </c>
      <c r="K20" s="4"/>
      <c r="L20" s="4">
        <v>23</v>
      </c>
      <c r="M20" s="4">
        <v>22.711</v>
      </c>
      <c r="N20" s="1">
        <v>1408397</v>
      </c>
      <c r="O20" s="9">
        <f t="shared" si="1"/>
        <v>0.0678463675987595</v>
      </c>
      <c r="Q20" s="4">
        <v>22</v>
      </c>
      <c r="R20" s="4">
        <v>22.914</v>
      </c>
      <c r="S20" s="1">
        <v>60512148</v>
      </c>
      <c r="T20" s="9">
        <f t="shared" si="2"/>
        <v>0.422646037002166</v>
      </c>
    </row>
    <row r="21" spans="3:20">
      <c r="C21" s="4">
        <v>25</v>
      </c>
      <c r="D21" s="1">
        <v>23.875</v>
      </c>
      <c r="E21" s="1">
        <v>1202</v>
      </c>
      <c r="F21" s="1">
        <v>1997</v>
      </c>
      <c r="G21" s="1" t="s">
        <v>38</v>
      </c>
      <c r="H21" s="4"/>
      <c r="I21" s="1">
        <v>1266663322</v>
      </c>
      <c r="J21" s="9">
        <f t="shared" si="0"/>
        <v>51.093319279471</v>
      </c>
      <c r="K21" s="4"/>
      <c r="L21" s="4">
        <v>25</v>
      </c>
      <c r="M21" s="4">
        <v>23.792</v>
      </c>
      <c r="N21" s="1">
        <v>1126569336</v>
      </c>
      <c r="O21" s="9">
        <f t="shared" si="1"/>
        <v>54.2699517932418</v>
      </c>
      <c r="Q21" s="4">
        <v>25</v>
      </c>
      <c r="R21" s="4">
        <v>23.833</v>
      </c>
      <c r="S21" s="1">
        <v>13146880738</v>
      </c>
      <c r="T21" s="9">
        <f t="shared" si="2"/>
        <v>91.8241580658452</v>
      </c>
    </row>
    <row r="22" spans="3:20">
      <c r="C22" s="4">
        <v>30</v>
      </c>
      <c r="D22" s="1">
        <v>26.302</v>
      </c>
      <c r="E22" s="1">
        <v>1230</v>
      </c>
      <c r="F22" s="1">
        <v>1228</v>
      </c>
      <c r="G22" s="1" t="s">
        <v>163</v>
      </c>
      <c r="H22" s="4"/>
      <c r="I22" s="1">
        <v>3128574</v>
      </c>
      <c r="J22" s="9">
        <f t="shared" si="0"/>
        <v>0.126197093967367</v>
      </c>
      <c r="K22" s="4"/>
      <c r="L22" s="4">
        <v>27</v>
      </c>
      <c r="M22" s="4">
        <v>26.215</v>
      </c>
      <c r="N22" s="1">
        <v>2226417</v>
      </c>
      <c r="O22" s="9">
        <f t="shared" si="1"/>
        <v>0.107252646952619</v>
      </c>
      <c r="Q22" s="4">
        <v>26</v>
      </c>
      <c r="R22" s="4">
        <v>26.244</v>
      </c>
      <c r="S22" s="1">
        <v>2806069</v>
      </c>
      <c r="T22" s="9">
        <f t="shared" si="2"/>
        <v>0.0195989397435476</v>
      </c>
    </row>
    <row r="23" spans="3:20">
      <c r="C23" s="4">
        <v>32</v>
      </c>
      <c r="D23" s="1">
        <v>27.331</v>
      </c>
      <c r="E23" s="1">
        <v>1241</v>
      </c>
      <c r="F23" s="1">
        <v>1252</v>
      </c>
      <c r="G23" s="1" t="s">
        <v>41</v>
      </c>
      <c r="H23" s="4"/>
      <c r="I23" s="1">
        <v>1244176</v>
      </c>
      <c r="J23" s="9">
        <f t="shared" si="0"/>
        <v>0.0501862495769457</v>
      </c>
      <c r="K23" s="4"/>
      <c r="L23" s="4"/>
      <c r="M23" s="4"/>
      <c r="N23" s="1">
        <v>814523</v>
      </c>
      <c r="O23" s="9">
        <f t="shared" si="1"/>
        <v>0.0392378192197544</v>
      </c>
      <c r="Q23" s="4">
        <v>28</v>
      </c>
      <c r="R23" s="4">
        <v>27.28</v>
      </c>
      <c r="S23" s="1">
        <v>1262164</v>
      </c>
      <c r="T23" s="9">
        <f t="shared" si="2"/>
        <v>0.00881556233381109</v>
      </c>
    </row>
    <row r="24" spans="3:20">
      <c r="C24" s="4">
        <v>33</v>
      </c>
      <c r="D24" s="1">
        <v>32.144</v>
      </c>
      <c r="E24" s="1">
        <v>1392</v>
      </c>
      <c r="F24" s="1">
        <v>1395</v>
      </c>
      <c r="G24" s="1" t="s">
        <v>43</v>
      </c>
      <c r="H24" s="4"/>
      <c r="I24" s="1">
        <v>3348625</v>
      </c>
      <c r="J24" s="9">
        <f t="shared" si="0"/>
        <v>0.135073277405769</v>
      </c>
      <c r="K24" s="4"/>
      <c r="L24" s="4">
        <v>32</v>
      </c>
      <c r="M24" s="4">
        <v>32.052</v>
      </c>
      <c r="N24" s="1">
        <v>3474484</v>
      </c>
      <c r="O24" s="9">
        <f t="shared" si="1"/>
        <v>0.167375476289717</v>
      </c>
      <c r="Q24" s="4">
        <v>29</v>
      </c>
      <c r="R24" s="4">
        <v>32.077</v>
      </c>
      <c r="S24" s="1">
        <v>4058476</v>
      </c>
      <c r="T24" s="9">
        <f t="shared" si="2"/>
        <v>0.0283463544818869</v>
      </c>
    </row>
    <row r="25" spans="3:20">
      <c r="C25" s="4">
        <v>37</v>
      </c>
      <c r="D25" s="1">
        <v>32.552</v>
      </c>
      <c r="E25" s="1"/>
      <c r="F25" s="1"/>
      <c r="G25" s="1" t="s">
        <v>164</v>
      </c>
      <c r="H25" s="4"/>
      <c r="I25" s="1">
        <v>451593383</v>
      </c>
      <c r="J25" s="9">
        <f t="shared" si="0"/>
        <v>18.215894074902</v>
      </c>
      <c r="K25" s="4"/>
      <c r="L25" s="4">
        <v>33</v>
      </c>
      <c r="M25" s="4">
        <v>32.458</v>
      </c>
      <c r="N25" s="1">
        <v>371225532</v>
      </c>
      <c r="O25" s="9">
        <f t="shared" si="1"/>
        <v>17.8829576505183</v>
      </c>
      <c r="Q25" s="4">
        <v>33</v>
      </c>
      <c r="R25" s="4">
        <v>32.488</v>
      </c>
      <c r="S25" s="1">
        <v>493402948</v>
      </c>
      <c r="T25" s="9">
        <f t="shared" si="2"/>
        <v>3.44616424155669</v>
      </c>
    </row>
    <row r="26" spans="3:20">
      <c r="C26" s="4">
        <v>38</v>
      </c>
      <c r="D26" s="1">
        <v>34.584</v>
      </c>
      <c r="E26" s="1">
        <v>1451</v>
      </c>
      <c r="F26" s="1"/>
      <c r="G26" s="3" t="s">
        <v>44</v>
      </c>
      <c r="H26" s="5"/>
      <c r="I26" s="1">
        <v>2720660</v>
      </c>
      <c r="J26" s="9">
        <f t="shared" si="0"/>
        <v>0.109743092435486</v>
      </c>
      <c r="K26" s="5"/>
      <c r="L26" s="4"/>
      <c r="M26" s="4"/>
      <c r="N26" s="1">
        <v>317461</v>
      </c>
      <c r="O26" s="9">
        <f t="shared" si="1"/>
        <v>0.015292971871049</v>
      </c>
      <c r="Q26" s="4">
        <v>34</v>
      </c>
      <c r="R26" s="4">
        <v>34.509</v>
      </c>
      <c r="S26" s="1">
        <v>236160</v>
      </c>
      <c r="T26" s="9">
        <f t="shared" si="2"/>
        <v>0.00164945538040447</v>
      </c>
    </row>
    <row r="27" spans="3:20">
      <c r="C27" s="4">
        <v>39</v>
      </c>
      <c r="D27" s="1">
        <v>40.447</v>
      </c>
      <c r="E27" s="1">
        <v>1594</v>
      </c>
      <c r="F27" s="1">
        <v>1595</v>
      </c>
      <c r="G27" s="3" t="s">
        <v>78</v>
      </c>
      <c r="H27" s="5"/>
      <c r="I27" s="6">
        <v>7979341</v>
      </c>
      <c r="J27" s="9">
        <f t="shared" si="0"/>
        <v>0.321862179374586</v>
      </c>
      <c r="K27" s="5"/>
      <c r="L27" s="4"/>
      <c r="M27" s="4"/>
      <c r="N27" s="6">
        <v>1754722</v>
      </c>
      <c r="O27" s="9">
        <f t="shared" si="1"/>
        <v>0.0845297979515936</v>
      </c>
      <c r="Q27" s="4">
        <v>35</v>
      </c>
      <c r="R27" s="5"/>
      <c r="S27" s="18">
        <v>297645</v>
      </c>
      <c r="T27" s="9">
        <f t="shared" si="2"/>
        <v>0.00207889628514773</v>
      </c>
    </row>
    <row r="28" spans="3:20">
      <c r="C28" s="4">
        <v>44</v>
      </c>
      <c r="H28" s="7" t="s">
        <v>48</v>
      </c>
      <c r="L28" s="12"/>
      <c r="M28" s="12"/>
      <c r="N28" s="14"/>
      <c r="O28" s="14"/>
      <c r="Q28" s="12"/>
      <c r="R28" s="19"/>
      <c r="S28" s="14"/>
      <c r="T28" s="14"/>
    </row>
    <row r="29" spans="8:20">
      <c r="H29" s="7" t="s">
        <v>49</v>
      </c>
      <c r="I29" s="17">
        <v>2479117309</v>
      </c>
      <c r="J29" s="17"/>
      <c r="N29" s="8">
        <v>2075862054</v>
      </c>
      <c r="O29" s="8"/>
      <c r="Q29" s="12"/>
      <c r="R29" s="19"/>
      <c r="S29" s="14">
        <v>14317453070</v>
      </c>
      <c r="T29" s="14"/>
    </row>
    <row r="30" spans="3:20">
      <c r="C30" s="12"/>
      <c r="D30" s="12"/>
      <c r="E30" s="12"/>
      <c r="F30" s="12"/>
      <c r="L30" s="12"/>
      <c r="M30" s="12"/>
      <c r="N30" s="12"/>
      <c r="O30" s="12"/>
      <c r="Q30" s="12"/>
      <c r="R30" s="12"/>
      <c r="S30" s="12">
        <f>SUM(S5:S27)</f>
        <v>14317453070</v>
      </c>
      <c r="T30" s="12"/>
    </row>
    <row r="31" spans="12:20">
      <c r="L31" s="12"/>
      <c r="M31" s="12"/>
      <c r="N31" s="12"/>
      <c r="O31" s="12"/>
      <c r="Q31" s="12"/>
      <c r="R31" s="12"/>
      <c r="S31" s="12"/>
      <c r="T31" s="12"/>
    </row>
  </sheetData>
  <mergeCells count="8">
    <mergeCell ref="I3:J3"/>
    <mergeCell ref="N3:O3"/>
    <mergeCell ref="S3:T3"/>
    <mergeCell ref="N28:O28"/>
    <mergeCell ref="S28:T28"/>
    <mergeCell ref="I29:J29"/>
    <mergeCell ref="N29:O29"/>
    <mergeCell ref="S29:T29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2:R60"/>
  <sheetViews>
    <sheetView zoomScale="85" zoomScaleNormal="85" workbookViewId="0">
      <selection activeCell="L28" sqref="L28"/>
    </sheetView>
  </sheetViews>
  <sheetFormatPr defaultColWidth="9" defaultRowHeight="13.5"/>
  <cols>
    <col min="6" max="6" width="21.875" customWidth="1"/>
    <col min="7" max="7" width="21.3166666666667" customWidth="1"/>
    <col min="8" max="8" width="11.5"/>
    <col min="9" max="9" width="9.40833333333333" customWidth="1"/>
    <col min="10" max="10" width="10.375"/>
    <col min="11" max="11" width="11.5"/>
    <col min="12" max="12" width="12.625"/>
    <col min="13" max="13" width="9.375"/>
    <col min="14" max="14" width="10.375"/>
    <col min="15" max="15" width="9.99166666666667" customWidth="1"/>
    <col min="16" max="16" width="10.375"/>
    <col min="19" max="19" width="9.375"/>
  </cols>
  <sheetData>
    <row r="2" spans="8:15">
      <c r="H2" s="5" t="s">
        <v>165</v>
      </c>
      <c r="I2" s="5"/>
      <c r="K2" s="5"/>
      <c r="L2" s="5"/>
      <c r="N2" s="5"/>
      <c r="O2" s="5"/>
    </row>
    <row r="3" spans="2:15">
      <c r="B3" s="1" t="s">
        <v>2</v>
      </c>
      <c r="C3" s="1" t="s">
        <v>3</v>
      </c>
      <c r="D3" s="2" t="s">
        <v>53</v>
      </c>
      <c r="E3" s="2" t="s">
        <v>54</v>
      </c>
      <c r="F3" s="3" t="s">
        <v>8</v>
      </c>
      <c r="H3" s="1" t="s">
        <v>6</v>
      </c>
      <c r="I3" s="1" t="s">
        <v>7</v>
      </c>
      <c r="K3" s="1" t="s">
        <v>6</v>
      </c>
      <c r="L3" s="1" t="s">
        <v>7</v>
      </c>
      <c r="N3" s="1" t="s">
        <v>6</v>
      </c>
      <c r="O3" s="1" t="s">
        <v>7</v>
      </c>
    </row>
    <row r="4" spans="2:15">
      <c r="B4" s="1">
        <v>1</v>
      </c>
      <c r="C4" s="1">
        <v>6.115</v>
      </c>
      <c r="D4" s="1"/>
      <c r="E4" s="1"/>
      <c r="F4" s="3" t="s">
        <v>124</v>
      </c>
      <c r="H4" s="1">
        <v>19895167</v>
      </c>
      <c r="I4" s="9">
        <f>(H4*100)/2366517026</f>
        <v>0.84069401493501</v>
      </c>
      <c r="K4" s="1">
        <v>9182484</v>
      </c>
      <c r="L4" s="9">
        <f>(K4*100)/2391646329</f>
        <v>0.383939878093907</v>
      </c>
      <c r="N4" s="1">
        <v>12928451</v>
      </c>
      <c r="O4" s="9">
        <f>(N4*100)/1580733359</f>
        <v>0.817876773865187</v>
      </c>
    </row>
    <row r="5" spans="2:15">
      <c r="B5" s="1">
        <v>2</v>
      </c>
      <c r="C5" s="1">
        <v>6.174</v>
      </c>
      <c r="D5" s="1">
        <v>801</v>
      </c>
      <c r="E5" s="1">
        <v>804</v>
      </c>
      <c r="F5" s="3" t="s">
        <v>9</v>
      </c>
      <c r="G5" s="4"/>
      <c r="H5" s="1">
        <v>55880159</v>
      </c>
      <c r="I5" s="9">
        <f t="shared" ref="I5:I33" si="0">(H5*100)/2366517026</f>
        <v>2.36128277912504</v>
      </c>
      <c r="J5" s="4"/>
      <c r="K5" s="1">
        <v>23803333</v>
      </c>
      <c r="L5" s="9">
        <f t="shared" ref="L5:L33" si="1">(K5*100)/2391646329</f>
        <v>0.995269773434799</v>
      </c>
      <c r="N5" s="1">
        <v>20277717</v>
      </c>
      <c r="O5" s="9">
        <f t="shared" ref="O5:O33" si="2">(N5*100)/1580733359</f>
        <v>1.28280439484291</v>
      </c>
    </row>
    <row r="6" spans="2:15">
      <c r="B6" s="1">
        <v>4</v>
      </c>
      <c r="C6" s="1">
        <v>6.627</v>
      </c>
      <c r="D6" s="1">
        <v>814</v>
      </c>
      <c r="E6" s="1">
        <v>811</v>
      </c>
      <c r="F6" s="3" t="s">
        <v>11</v>
      </c>
      <c r="H6" s="1">
        <v>6209294</v>
      </c>
      <c r="I6" s="9">
        <f t="shared" si="0"/>
        <v>0.262381125163306</v>
      </c>
      <c r="K6" s="1">
        <v>4045829</v>
      </c>
      <c r="L6" s="9">
        <f t="shared" si="1"/>
        <v>0.16916502038542</v>
      </c>
      <c r="N6" s="1">
        <v>4524771</v>
      </c>
      <c r="O6" s="9">
        <f t="shared" si="2"/>
        <v>0.286245050389931</v>
      </c>
    </row>
    <row r="7" spans="2:15">
      <c r="B7" s="1">
        <v>5</v>
      </c>
      <c r="C7" s="1">
        <v>6.968</v>
      </c>
      <c r="D7" s="1">
        <v>823</v>
      </c>
      <c r="E7" s="1">
        <v>821</v>
      </c>
      <c r="F7" s="3" t="s">
        <v>71</v>
      </c>
      <c r="H7" s="1">
        <v>6338848</v>
      </c>
      <c r="I7" s="9">
        <f t="shared" si="0"/>
        <v>0.267855583980912</v>
      </c>
      <c r="K7" s="1">
        <v>3783551</v>
      </c>
      <c r="L7" s="9">
        <f t="shared" si="1"/>
        <v>0.158198599605736</v>
      </c>
      <c r="N7" s="1">
        <v>3141691</v>
      </c>
      <c r="O7" s="9">
        <f t="shared" si="2"/>
        <v>0.198748952953551</v>
      </c>
    </row>
    <row r="8" spans="2:15">
      <c r="B8" s="1">
        <v>7</v>
      </c>
      <c r="C8" s="1">
        <v>7.88</v>
      </c>
      <c r="D8" s="1">
        <v>848</v>
      </c>
      <c r="E8" s="1">
        <v>841</v>
      </c>
      <c r="F8" s="3" t="s">
        <v>99</v>
      </c>
      <c r="H8" s="1">
        <v>3004936</v>
      </c>
      <c r="I8" s="9">
        <f t="shared" si="0"/>
        <v>0.12697715532937</v>
      </c>
      <c r="K8" s="1">
        <v>2266463</v>
      </c>
      <c r="L8" s="9">
        <f t="shared" si="1"/>
        <v>0.0947658093304982</v>
      </c>
      <c r="N8" s="1">
        <v>1453877</v>
      </c>
      <c r="O8" s="9">
        <f t="shared" si="2"/>
        <v>0.0919748414065069</v>
      </c>
    </row>
    <row r="9" spans="2:15">
      <c r="B9" s="1">
        <v>8</v>
      </c>
      <c r="C9" s="1">
        <v>8.003</v>
      </c>
      <c r="D9" s="1">
        <v>851</v>
      </c>
      <c r="E9" s="1">
        <v>858</v>
      </c>
      <c r="F9" s="3" t="s">
        <v>16</v>
      </c>
      <c r="H9" s="1">
        <v>7103856</v>
      </c>
      <c r="I9" s="9">
        <f t="shared" si="0"/>
        <v>0.300181909614539</v>
      </c>
      <c r="K9" s="1">
        <v>5444125</v>
      </c>
      <c r="L9" s="9">
        <f t="shared" si="1"/>
        <v>0.227630855531901</v>
      </c>
      <c r="N9" s="1">
        <v>3427847</v>
      </c>
      <c r="O9" s="9">
        <f t="shared" si="2"/>
        <v>0.216851689785842</v>
      </c>
    </row>
    <row r="10" spans="2:15">
      <c r="B10" s="1">
        <v>10</v>
      </c>
      <c r="C10" s="1">
        <v>8.614</v>
      </c>
      <c r="D10" s="1">
        <v>868</v>
      </c>
      <c r="E10" s="1">
        <v>870</v>
      </c>
      <c r="F10" s="3" t="s">
        <v>17</v>
      </c>
      <c r="H10" s="1">
        <v>25231079</v>
      </c>
      <c r="I10" s="9">
        <f t="shared" si="0"/>
        <v>1.06616934181314</v>
      </c>
      <c r="K10" s="1">
        <v>17197722</v>
      </c>
      <c r="L10" s="9">
        <f t="shared" si="1"/>
        <v>0.719074630369397</v>
      </c>
      <c r="N10" s="1">
        <v>16206793</v>
      </c>
      <c r="O10" s="9">
        <f t="shared" si="2"/>
        <v>1.0252705117992</v>
      </c>
    </row>
    <row r="11" spans="2:15">
      <c r="B11" s="1">
        <v>11</v>
      </c>
      <c r="C11" s="1">
        <v>8.907</v>
      </c>
      <c r="D11" s="1">
        <v>876</v>
      </c>
      <c r="E11" s="1">
        <v>876</v>
      </c>
      <c r="F11" s="3" t="s">
        <v>18</v>
      </c>
      <c r="H11" s="1">
        <v>87301328</v>
      </c>
      <c r="I11" s="9">
        <f t="shared" si="0"/>
        <v>3.68902175817264</v>
      </c>
      <c r="K11" s="1">
        <v>68069020</v>
      </c>
      <c r="L11" s="9">
        <f t="shared" si="1"/>
        <v>2.8461156306694</v>
      </c>
      <c r="N11" s="1">
        <v>45199840</v>
      </c>
      <c r="O11" s="9">
        <f t="shared" si="2"/>
        <v>2.85942216267228</v>
      </c>
    </row>
    <row r="12" spans="2:15">
      <c r="B12" s="1">
        <v>12</v>
      </c>
      <c r="C12" s="1">
        <v>9.021</v>
      </c>
      <c r="D12" s="1">
        <v>879</v>
      </c>
      <c r="E12" s="1">
        <v>877</v>
      </c>
      <c r="F12" s="3" t="s">
        <v>18</v>
      </c>
      <c r="H12" s="1">
        <v>2047953</v>
      </c>
      <c r="I12" s="9">
        <f t="shared" si="0"/>
        <v>0.0865386970598537</v>
      </c>
      <c r="K12" s="1">
        <v>4361170</v>
      </c>
      <c r="L12" s="9">
        <f t="shared" si="1"/>
        <v>0.182350122052682</v>
      </c>
      <c r="N12" s="1">
        <v>2668307</v>
      </c>
      <c r="O12" s="9">
        <f t="shared" si="2"/>
        <v>0.168801840285576</v>
      </c>
    </row>
    <row r="13" spans="2:15">
      <c r="B13" s="1">
        <v>14</v>
      </c>
      <c r="C13" s="1">
        <v>13.179</v>
      </c>
      <c r="D13" s="1">
        <v>975</v>
      </c>
      <c r="E13" s="1">
        <v>977</v>
      </c>
      <c r="F13" s="3" t="s">
        <v>166</v>
      </c>
      <c r="H13" s="1">
        <v>1111341</v>
      </c>
      <c r="I13" s="9">
        <f t="shared" si="0"/>
        <v>0.0469610396963187</v>
      </c>
      <c r="K13" s="1">
        <v>1048792</v>
      </c>
      <c r="L13" s="9">
        <f t="shared" si="1"/>
        <v>0.0438523032140176</v>
      </c>
      <c r="N13" s="1">
        <v>1819905</v>
      </c>
      <c r="O13" s="9">
        <f t="shared" si="2"/>
        <v>0.115130422828003</v>
      </c>
    </row>
    <row r="14" spans="2:18">
      <c r="B14" s="1">
        <v>15</v>
      </c>
      <c r="C14" s="1">
        <v>13.577</v>
      </c>
      <c r="D14" s="1">
        <v>1002</v>
      </c>
      <c r="E14" s="1">
        <v>998</v>
      </c>
      <c r="F14" s="3" t="s">
        <v>24</v>
      </c>
      <c r="H14" s="1">
        <v>411090051</v>
      </c>
      <c r="I14" s="9">
        <f t="shared" si="0"/>
        <v>17.3711005027014</v>
      </c>
      <c r="K14" s="1">
        <v>400311816</v>
      </c>
      <c r="L14" s="9">
        <f t="shared" si="1"/>
        <v>16.7379186105405</v>
      </c>
      <c r="N14" s="3">
        <v>300002145</v>
      </c>
      <c r="O14" s="9">
        <f t="shared" si="2"/>
        <v>18.9786685586105</v>
      </c>
      <c r="P14" s="12"/>
      <c r="Q14" s="12"/>
      <c r="R14" s="12"/>
    </row>
    <row r="15" spans="2:18">
      <c r="B15" s="1">
        <v>18</v>
      </c>
      <c r="C15" s="1">
        <v>15.027</v>
      </c>
      <c r="D15" s="1">
        <v>1016</v>
      </c>
      <c r="E15" s="1"/>
      <c r="F15" s="3" t="s">
        <v>26</v>
      </c>
      <c r="H15" s="1">
        <v>4253213</v>
      </c>
      <c r="I15" s="9">
        <f t="shared" si="0"/>
        <v>0.179724589059432</v>
      </c>
      <c r="K15" s="1">
        <v>4120915</v>
      </c>
      <c r="L15" s="9">
        <f t="shared" si="1"/>
        <v>0.172304531402979</v>
      </c>
      <c r="N15" s="1">
        <v>3317564</v>
      </c>
      <c r="O15" s="9">
        <f t="shared" si="2"/>
        <v>0.209874991320405</v>
      </c>
      <c r="Q15" s="12"/>
      <c r="R15" s="12"/>
    </row>
    <row r="16" spans="2:18">
      <c r="B16" s="1">
        <v>19</v>
      </c>
      <c r="C16" s="1">
        <v>17.76</v>
      </c>
      <c r="D16" s="1">
        <v>1073</v>
      </c>
      <c r="E16" s="1">
        <v>1068</v>
      </c>
      <c r="F16" s="3" t="s">
        <v>28</v>
      </c>
      <c r="H16" s="1">
        <v>2998272</v>
      </c>
      <c r="I16" s="9">
        <f t="shared" si="0"/>
        <v>0.126695560059748</v>
      </c>
      <c r="K16" s="1">
        <v>2912286</v>
      </c>
      <c r="L16" s="9">
        <f t="shared" si="1"/>
        <v>0.121769091219172</v>
      </c>
      <c r="N16" s="1">
        <v>2907151</v>
      </c>
      <c r="O16" s="9">
        <f t="shared" si="2"/>
        <v>0.183911535961961</v>
      </c>
      <c r="Q16" s="12"/>
      <c r="R16" s="12"/>
    </row>
    <row r="17" spans="2:18">
      <c r="B17" s="1">
        <v>20</v>
      </c>
      <c r="C17" s="1">
        <v>18.697</v>
      </c>
      <c r="D17" s="1">
        <v>1093</v>
      </c>
      <c r="E17" s="1">
        <v>1090</v>
      </c>
      <c r="F17" s="3" t="s">
        <v>30</v>
      </c>
      <c r="H17" s="1">
        <v>11015041</v>
      </c>
      <c r="I17" s="9">
        <f t="shared" si="0"/>
        <v>0.465453697521803</v>
      </c>
      <c r="K17" s="1">
        <v>10648443</v>
      </c>
      <c r="L17" s="9">
        <f t="shared" si="1"/>
        <v>0.445234852280703</v>
      </c>
      <c r="N17" s="1">
        <v>6414446</v>
      </c>
      <c r="O17" s="9">
        <f t="shared" si="2"/>
        <v>0.405789247343897</v>
      </c>
      <c r="Q17" s="12"/>
      <c r="R17" s="12"/>
    </row>
    <row r="18" spans="2:18">
      <c r="B18" s="1">
        <v>21</v>
      </c>
      <c r="C18" s="1">
        <v>19.062</v>
      </c>
      <c r="D18" s="1">
        <v>1100</v>
      </c>
      <c r="E18" s="1">
        <v>1098</v>
      </c>
      <c r="F18" s="3" t="s">
        <v>167</v>
      </c>
      <c r="H18" s="1">
        <v>1150857</v>
      </c>
      <c r="I18" s="9">
        <f t="shared" si="0"/>
        <v>0.0486308354157601</v>
      </c>
      <c r="K18" s="1">
        <v>1297262</v>
      </c>
      <c r="L18" s="9">
        <f t="shared" si="1"/>
        <v>0.0542413811051408</v>
      </c>
      <c r="N18" s="1">
        <v>1216801</v>
      </c>
      <c r="O18" s="9">
        <f t="shared" si="2"/>
        <v>0.0769769925504558</v>
      </c>
      <c r="P18" s="12"/>
      <c r="Q18" s="12"/>
      <c r="R18" s="12"/>
    </row>
    <row r="19" spans="2:18">
      <c r="B19" s="1">
        <v>22</v>
      </c>
      <c r="C19" s="1">
        <v>19.163</v>
      </c>
      <c r="D19" s="1">
        <v>1102</v>
      </c>
      <c r="E19" s="1">
        <v>1098</v>
      </c>
      <c r="F19" s="3" t="s">
        <v>100</v>
      </c>
      <c r="H19" s="1">
        <v>2137384</v>
      </c>
      <c r="I19" s="9">
        <f t="shared" si="0"/>
        <v>0.0903177106489155</v>
      </c>
      <c r="K19" s="1">
        <v>2295377</v>
      </c>
      <c r="L19" s="9">
        <f t="shared" si="1"/>
        <v>0.0959747673461296</v>
      </c>
      <c r="N19" s="1">
        <v>2175624</v>
      </c>
      <c r="O19" s="9">
        <f t="shared" si="2"/>
        <v>0.137633838598582</v>
      </c>
      <c r="P19" s="12"/>
      <c r="Q19" s="12"/>
      <c r="R19" s="12"/>
    </row>
    <row r="20" spans="2:18">
      <c r="B20" s="1">
        <v>23</v>
      </c>
      <c r="C20" s="1">
        <v>19.584</v>
      </c>
      <c r="D20" s="1">
        <v>1106</v>
      </c>
      <c r="E20" s="1">
        <v>1107</v>
      </c>
      <c r="F20" s="3" t="s">
        <v>33</v>
      </c>
      <c r="H20" s="1">
        <v>24619030</v>
      </c>
      <c r="I20" s="9">
        <f t="shared" si="0"/>
        <v>1.04030648119242</v>
      </c>
      <c r="K20" s="1">
        <v>24951423</v>
      </c>
      <c r="L20" s="9">
        <f t="shared" si="1"/>
        <v>1.04327394470706</v>
      </c>
      <c r="N20" s="1">
        <v>25854678</v>
      </c>
      <c r="O20" s="9">
        <f t="shared" si="2"/>
        <v>1.63561285354009</v>
      </c>
      <c r="P20" s="12"/>
      <c r="Q20" s="12"/>
      <c r="R20" s="12"/>
    </row>
    <row r="21" spans="2:18">
      <c r="B21" s="1">
        <v>24</v>
      </c>
      <c r="C21" s="1">
        <v>21.527</v>
      </c>
      <c r="D21" s="1">
        <v>1227</v>
      </c>
      <c r="E21" s="1">
        <v>1222</v>
      </c>
      <c r="F21" s="3" t="s">
        <v>168</v>
      </c>
      <c r="H21" s="1">
        <v>1332957</v>
      </c>
      <c r="I21" s="9">
        <f t="shared" si="0"/>
        <v>0.0563256881465597</v>
      </c>
      <c r="K21" s="3">
        <v>516551</v>
      </c>
      <c r="L21" s="9">
        <f t="shared" si="1"/>
        <v>0.0215981348804186</v>
      </c>
      <c r="N21" s="1">
        <v>2516551</v>
      </c>
      <c r="O21" s="9">
        <f t="shared" si="2"/>
        <v>0.159201486175506</v>
      </c>
      <c r="P21" s="12"/>
      <c r="Q21" s="12"/>
      <c r="R21" s="12"/>
    </row>
    <row r="22" spans="2:18">
      <c r="B22" s="1">
        <v>25</v>
      </c>
      <c r="C22" s="1">
        <v>22.938</v>
      </c>
      <c r="D22" s="1">
        <v>1143</v>
      </c>
      <c r="E22" s="1">
        <v>1149</v>
      </c>
      <c r="F22" s="3" t="s">
        <v>36</v>
      </c>
      <c r="H22" s="1">
        <v>58336743</v>
      </c>
      <c r="I22" s="9">
        <f t="shared" si="0"/>
        <v>2.46508866655414</v>
      </c>
      <c r="K22" s="1">
        <v>48520321</v>
      </c>
      <c r="L22" s="9">
        <f t="shared" si="1"/>
        <v>2.02874147450921</v>
      </c>
      <c r="N22" s="1">
        <v>45816386</v>
      </c>
      <c r="O22" s="9">
        <f t="shared" si="2"/>
        <v>2.8984259577456</v>
      </c>
      <c r="P22" s="12"/>
      <c r="Q22" s="12"/>
      <c r="R22" s="12"/>
    </row>
    <row r="23" spans="2:18">
      <c r="B23" s="1">
        <v>26</v>
      </c>
      <c r="C23" s="1">
        <v>23.833</v>
      </c>
      <c r="D23" s="3">
        <v>1202</v>
      </c>
      <c r="E23" s="3">
        <v>1197</v>
      </c>
      <c r="F23" s="3" t="s">
        <v>38</v>
      </c>
      <c r="H23" s="1">
        <v>1246828331</v>
      </c>
      <c r="I23" s="9">
        <f t="shared" si="0"/>
        <v>52.6862184933209</v>
      </c>
      <c r="K23" s="1">
        <v>1299690955</v>
      </c>
      <c r="L23" s="9">
        <f t="shared" si="1"/>
        <v>54.3429410628381</v>
      </c>
      <c r="N23" s="1">
        <v>807659506</v>
      </c>
      <c r="O23" s="9">
        <f t="shared" si="2"/>
        <v>51.0939749200295</v>
      </c>
      <c r="P23" s="12"/>
      <c r="Q23" s="12"/>
      <c r="R23" s="12"/>
    </row>
    <row r="24" spans="2:18">
      <c r="B24" s="1">
        <v>27</v>
      </c>
      <c r="C24" s="1">
        <v>26.066</v>
      </c>
      <c r="D24" s="1">
        <v>1227</v>
      </c>
      <c r="E24" s="1">
        <v>1224</v>
      </c>
      <c r="F24" s="3" t="s">
        <v>63</v>
      </c>
      <c r="H24" s="1">
        <v>1422430</v>
      </c>
      <c r="I24" s="9">
        <f t="shared" si="0"/>
        <v>0.0601064764957241</v>
      </c>
      <c r="K24" s="1">
        <v>1559561</v>
      </c>
      <c r="L24" s="9">
        <f t="shared" si="1"/>
        <v>0.0652086799410717</v>
      </c>
      <c r="N24" s="1">
        <v>981114</v>
      </c>
      <c r="O24" s="9">
        <f t="shared" si="2"/>
        <v>0.0620670143015562</v>
      </c>
      <c r="P24" s="12"/>
      <c r="Q24" s="12"/>
      <c r="R24" s="12"/>
    </row>
    <row r="25" spans="2:18">
      <c r="B25" s="1">
        <v>28</v>
      </c>
      <c r="C25" s="1">
        <v>26.264</v>
      </c>
      <c r="D25" s="1">
        <v>1229</v>
      </c>
      <c r="E25" s="1">
        <v>1228</v>
      </c>
      <c r="F25" s="3" t="s">
        <v>40</v>
      </c>
      <c r="H25" s="1">
        <v>1478451</v>
      </c>
      <c r="I25" s="9">
        <f t="shared" si="0"/>
        <v>0.0624737106793163</v>
      </c>
      <c r="K25" s="1">
        <v>1733578</v>
      </c>
      <c r="L25" s="9">
        <f t="shared" si="1"/>
        <v>0.0724847139386553</v>
      </c>
      <c r="N25" s="1">
        <v>989025</v>
      </c>
      <c r="O25" s="9">
        <f t="shared" si="2"/>
        <v>0.0625674782131298</v>
      </c>
      <c r="P25" s="12"/>
      <c r="Q25" s="12"/>
      <c r="R25" s="12"/>
    </row>
    <row r="26" spans="2:18">
      <c r="B26" s="1">
        <v>29</v>
      </c>
      <c r="C26" s="1">
        <v>27.287</v>
      </c>
      <c r="D26" s="1">
        <v>1241</v>
      </c>
      <c r="E26" s="1">
        <v>1237</v>
      </c>
      <c r="F26" s="3" t="s">
        <v>41</v>
      </c>
      <c r="H26" s="1">
        <v>2539918</v>
      </c>
      <c r="I26" s="9">
        <f t="shared" si="0"/>
        <v>0.107327265009924</v>
      </c>
      <c r="K26" s="1">
        <v>3101939</v>
      </c>
      <c r="L26" s="9">
        <f t="shared" si="1"/>
        <v>0.129698900811015</v>
      </c>
      <c r="N26" s="1">
        <v>1556687</v>
      </c>
      <c r="O26" s="9">
        <f t="shared" si="2"/>
        <v>0.0984787846183488</v>
      </c>
      <c r="P26" s="12"/>
      <c r="Q26" s="12"/>
      <c r="R26" s="12"/>
    </row>
    <row r="27" spans="2:18">
      <c r="B27" s="1">
        <v>30</v>
      </c>
      <c r="C27" s="1">
        <v>27.994</v>
      </c>
      <c r="D27" s="1">
        <v>1249</v>
      </c>
      <c r="E27" s="1"/>
      <c r="F27" s="3" t="s">
        <v>153</v>
      </c>
      <c r="H27" s="1">
        <v>2116616</v>
      </c>
      <c r="I27" s="9">
        <f t="shared" si="0"/>
        <v>0.0894401340343452</v>
      </c>
      <c r="K27" s="1">
        <v>2536289</v>
      </c>
      <c r="L27" s="9">
        <f t="shared" si="1"/>
        <v>0.106047828612706</v>
      </c>
      <c r="N27" s="1">
        <v>1907302</v>
      </c>
      <c r="O27" s="9">
        <f t="shared" si="2"/>
        <v>0.120659312283167</v>
      </c>
      <c r="P27" s="12"/>
      <c r="Q27" s="12"/>
      <c r="R27" s="12"/>
    </row>
    <row r="28" spans="2:15">
      <c r="B28" s="1">
        <v>33</v>
      </c>
      <c r="C28" s="1">
        <v>31.857</v>
      </c>
      <c r="D28" s="1">
        <v>1385</v>
      </c>
      <c r="E28" s="1">
        <v>1390</v>
      </c>
      <c r="F28" s="3" t="s">
        <v>169</v>
      </c>
      <c r="H28" s="1">
        <v>1297589</v>
      </c>
      <c r="I28" s="9">
        <f t="shared" si="0"/>
        <v>0.054831171115352</v>
      </c>
      <c r="K28" s="1">
        <v>1359059</v>
      </c>
      <c r="L28" s="9">
        <f t="shared" si="1"/>
        <v>0.056825249767103</v>
      </c>
      <c r="N28" s="1">
        <v>76195</v>
      </c>
      <c r="O28" s="9">
        <f t="shared" si="2"/>
        <v>0.00482023103809249</v>
      </c>
    </row>
    <row r="29" spans="2:15">
      <c r="B29" s="1">
        <v>34</v>
      </c>
      <c r="C29" s="1">
        <v>32.094</v>
      </c>
      <c r="D29" s="1">
        <v>1391</v>
      </c>
      <c r="E29" s="1">
        <v>1395</v>
      </c>
      <c r="F29" s="3" t="s">
        <v>43</v>
      </c>
      <c r="H29" s="1">
        <v>7560411</v>
      </c>
      <c r="I29" s="9">
        <f t="shared" si="0"/>
        <v>0.319474185773299</v>
      </c>
      <c r="K29" s="1">
        <v>8748731</v>
      </c>
      <c r="L29" s="9">
        <f t="shared" si="1"/>
        <v>0.365803709934739</v>
      </c>
      <c r="N29" s="1">
        <v>4559066</v>
      </c>
      <c r="O29" s="9">
        <f t="shared" si="2"/>
        <v>0.28841461300495</v>
      </c>
    </row>
    <row r="30" spans="2:15">
      <c r="B30" s="1">
        <v>35</v>
      </c>
      <c r="C30" s="1">
        <v>32.493</v>
      </c>
      <c r="D30" s="1">
        <v>1391</v>
      </c>
      <c r="E30" s="1">
        <v>1395</v>
      </c>
      <c r="F30" s="3" t="s">
        <v>43</v>
      </c>
      <c r="H30" s="1">
        <v>362126523</v>
      </c>
      <c r="I30" s="9">
        <f t="shared" si="0"/>
        <v>15.3020882174714</v>
      </c>
      <c r="K30" s="1">
        <v>430361521</v>
      </c>
      <c r="L30" s="9">
        <f t="shared" si="1"/>
        <v>17.9943629533194</v>
      </c>
      <c r="N30" s="1">
        <v>253948473</v>
      </c>
      <c r="O30" s="9">
        <f t="shared" si="2"/>
        <v>16.0652314670358</v>
      </c>
    </row>
    <row r="31" spans="1:15">
      <c r="A31" t="s">
        <v>170</v>
      </c>
      <c r="B31" s="1">
        <v>36</v>
      </c>
      <c r="C31" s="1">
        <v>32.761</v>
      </c>
      <c r="D31" s="1">
        <v>1391</v>
      </c>
      <c r="E31" s="1">
        <v>1395</v>
      </c>
      <c r="F31" s="3" t="s">
        <v>43</v>
      </c>
      <c r="H31" s="1">
        <v>3054907</v>
      </c>
      <c r="I31" s="9">
        <f t="shared" si="0"/>
        <v>0.129088739545794</v>
      </c>
      <c r="K31" s="3">
        <v>109520</v>
      </c>
      <c r="L31" s="9">
        <f t="shared" si="1"/>
        <v>0.00457927238956743</v>
      </c>
      <c r="N31" s="3">
        <v>148671</v>
      </c>
      <c r="O31" s="9">
        <f t="shared" si="2"/>
        <v>0.00940519153047114</v>
      </c>
    </row>
    <row r="32" spans="2:15">
      <c r="B32" s="1">
        <v>38</v>
      </c>
      <c r="C32" s="1">
        <v>34.531</v>
      </c>
      <c r="D32" s="1">
        <v>1450</v>
      </c>
      <c r="E32" s="1">
        <v>1445</v>
      </c>
      <c r="F32" s="3" t="s">
        <v>44</v>
      </c>
      <c r="H32" s="1">
        <v>2285000</v>
      </c>
      <c r="I32" s="9">
        <f t="shared" si="0"/>
        <v>0.0965554008230491</v>
      </c>
      <c r="K32" s="1">
        <v>2001306</v>
      </c>
      <c r="L32" s="9">
        <f t="shared" si="1"/>
        <v>0.0836790112205591</v>
      </c>
      <c r="N32" s="1">
        <v>1198471</v>
      </c>
      <c r="O32" s="9">
        <f t="shared" si="2"/>
        <v>0.0758174041925815</v>
      </c>
    </row>
    <row r="33" spans="2:15">
      <c r="B33" s="1">
        <v>43</v>
      </c>
      <c r="C33" s="1">
        <v>40.393</v>
      </c>
      <c r="D33" s="1"/>
      <c r="E33" s="1">
        <v>1595</v>
      </c>
      <c r="F33" s="3" t="s">
        <v>78</v>
      </c>
      <c r="H33" s="6">
        <v>4749341</v>
      </c>
      <c r="I33" s="10">
        <f t="shared" si="0"/>
        <v>0.20068906954063</v>
      </c>
      <c r="K33" s="6">
        <v>5666987</v>
      </c>
      <c r="L33" s="10">
        <f t="shared" si="1"/>
        <v>0.236949206548005</v>
      </c>
      <c r="N33" s="4">
        <v>5838304</v>
      </c>
      <c r="O33" s="10">
        <f t="shared" si="2"/>
        <v>0.369341481076443</v>
      </c>
    </row>
    <row r="34" spans="2:15">
      <c r="B34" s="4"/>
      <c r="C34" s="4"/>
      <c r="D34" s="4"/>
      <c r="E34" s="4"/>
      <c r="G34" s="7" t="s">
        <v>48</v>
      </c>
      <c r="H34" s="8">
        <v>2513764359</v>
      </c>
      <c r="I34" s="8"/>
      <c r="K34" s="11">
        <v>2615042342</v>
      </c>
      <c r="L34" s="11"/>
      <c r="N34" s="13">
        <v>1721067473</v>
      </c>
      <c r="O34" s="13"/>
    </row>
    <row r="35" spans="2:15">
      <c r="B35" s="4"/>
      <c r="C35" s="4"/>
      <c r="D35" s="4"/>
      <c r="E35" s="4"/>
      <c r="G35" s="7" t="s">
        <v>49</v>
      </c>
      <c r="H35" s="8">
        <v>2366517026</v>
      </c>
      <c r="I35" s="8"/>
      <c r="K35" s="8">
        <v>2391646329</v>
      </c>
      <c r="L35" s="8"/>
      <c r="N35" s="14">
        <v>1580733359</v>
      </c>
      <c r="O35" s="1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41" spans="11:12">
      <c r="K41" s="12"/>
      <c r="L41" s="12"/>
    </row>
    <row r="42" spans="11:12">
      <c r="K42" s="12"/>
      <c r="L42" s="12"/>
    </row>
    <row r="43" spans="11:12">
      <c r="K43" s="12"/>
      <c r="L43" s="12"/>
    </row>
    <row r="44" spans="11:12">
      <c r="K44" s="12"/>
      <c r="L44" s="12"/>
    </row>
    <row r="45" spans="11:12">
      <c r="K45" s="12"/>
      <c r="L45" s="12"/>
    </row>
    <row r="47" spans="11:12">
      <c r="K47" s="12"/>
      <c r="L47" s="12"/>
    </row>
    <row r="48" spans="11:12">
      <c r="K48" s="12"/>
      <c r="L48" s="12"/>
    </row>
    <row r="49" spans="11:12">
      <c r="K49" s="12"/>
      <c r="L49" s="12"/>
    </row>
    <row r="51" spans="11:12">
      <c r="K51" s="12"/>
      <c r="L51" s="12"/>
    </row>
    <row r="57" spans="14:15">
      <c r="N57" s="12"/>
      <c r="O57" s="12"/>
    </row>
    <row r="58" spans="14:15">
      <c r="N58" s="12"/>
      <c r="O58" s="12"/>
    </row>
    <row r="59" spans="14:15">
      <c r="N59" s="12"/>
      <c r="O59" s="12"/>
    </row>
    <row r="60" spans="14:15">
      <c r="N60" s="12"/>
      <c r="O60" s="12"/>
    </row>
  </sheetData>
  <mergeCells count="9">
    <mergeCell ref="H2:I2"/>
    <mergeCell ref="K2:L2"/>
    <mergeCell ref="N2:O2"/>
    <mergeCell ref="H34:I34"/>
    <mergeCell ref="K34:L34"/>
    <mergeCell ref="N34:O34"/>
    <mergeCell ref="H35:I35"/>
    <mergeCell ref="K35:L35"/>
    <mergeCell ref="N35:O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MJ5V</vt:lpstr>
      <vt:lpstr>ME7V</vt:lpstr>
      <vt:lpstr>MJ7V</vt:lpstr>
      <vt:lpstr>MJ5J</vt:lpstr>
      <vt:lpstr>MJ7J</vt:lpstr>
      <vt:lpstr>ME5V</vt:lpstr>
      <vt:lpstr>ME5J</vt:lpstr>
      <vt:lpstr>ME7J</vt:lpstr>
      <vt:lpstr>M5V</vt:lpstr>
      <vt:lpstr>M5J</vt:lpstr>
      <vt:lpstr>M7V</vt:lpstr>
      <vt:lpstr>M7J</vt:lpstr>
      <vt:lpstr>S5V</vt:lpstr>
      <vt:lpstr>S5J</vt:lpstr>
      <vt:lpstr>S7V</vt:lpstr>
      <vt:lpstr>S7J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2018-08-13T10:04:00Z</dcterms:created>
  <dcterms:modified xsi:type="dcterms:W3CDTF">2018-09-05T10:22:02Z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