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6FCD35BC-10A9-402F-BC67-2DE4ACB44B4F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2" sheetId="9" r:id="rId2"/>
    <sheet name="Calculator" sheetId="2" r:id="rId3"/>
    <sheet name="Countries" sheetId="5" r:id="rId4"/>
    <sheet name="Sheet1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AllEventData!$A$5:$BI$176</definedName>
    <definedName name="_xlnm._FilterDatabase" localSheetId="6" hidden="1">Database!$A$1:$H$39</definedName>
    <definedName name="_xlnm._FilterDatabase" localSheetId="7" hidden="1">Sources!$A$1:$C$1</definedName>
    <definedName name="solver_adj" localSheetId="0" hidden="1">AllEventData!$I$7</definedName>
    <definedName name="solver_adj" localSheetId="2" hidden="1">Calculator!$F$18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AllEventData!$K$7</definedName>
    <definedName name="solver_opt" localSheetId="2" hidden="1">Calculator!$H$11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0.15001</definedName>
    <definedName name="solver_val" localSheetId="2" hidden="1">43.8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8" l="1"/>
  <c r="O87" i="8"/>
  <c r="Q77" i="8"/>
  <c r="Q76" i="8"/>
  <c r="O82" i="8"/>
  <c r="O83" i="8"/>
  <c r="O84" i="8"/>
  <c r="O85" i="8"/>
  <c r="O81" i="8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3" i="8"/>
  <c r="P36" i="8"/>
  <c r="P45" i="8"/>
  <c r="P37" i="8"/>
  <c r="P44" i="8"/>
  <c r="P42" i="8"/>
  <c r="P34" i="8"/>
  <c r="P39" i="8"/>
  <c r="P35" i="8"/>
  <c r="P38" i="8"/>
  <c r="M45" i="8" l="1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<sst xmlns="http://schemas.openxmlformats.org/spreadsheetml/2006/main" count="2859" uniqueCount="1607">
  <si>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</si>
  <si>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</si>
  <si>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</si>
  <si>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</si>
  <si>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</si>
  <si>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</si>
  <si>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</si>
  <si>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</si>
  <si>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</si>
  <si>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</si>
  <si>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</si>
  <si>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</si>
  <si>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</si>
  <si>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</si>
  <si>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</si>
  <si>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</si>
  <si>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</si>
  <si>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</si>
  <si>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</si>
  <si>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</si>
  <si>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</si>
  <si>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</si>
  <si>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</si>
  <si>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</si>
  <si>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</si>
  <si>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</si>
  <si>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</si>
  <si>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</si>
  <si>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</si>
  <si>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</si>
  <si>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</si>
  <si>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</si>
  <si>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</si>
  <si>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</si>
  <si>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</si>
  <si>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</si>
  <si>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</si>
  <si>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</si>
  <si>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</si>
  <si>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</si>
  <si>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</si>
  <si>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</si>
  <si>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</si>
  <si>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</si>
  <si>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</si>
  <si>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</si>
  <si>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</si>
  <si>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</si>
  <si>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</si>
  <si>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</si>
  <si>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</si>
  <si>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</si>
  <si>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</si>
  <si>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</si>
  <si>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</si>
  <si>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</si>
  <si>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</si>
  <si>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</si>
  <si>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</si>
  <si>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</si>
  <si>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</si>
  <si>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</si>
  <si>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</si>
  <si>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</si>
  <si>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</si>
  <si>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</si>
  <si>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</si>
  <si>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</si>
  <si>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</si>
  <si>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</si>
  <si>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</si>
  <si>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</si>
  <si>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</si>
  <si>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</si>
  <si>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</si>
  <si>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</si>
  <si>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</si>
  <si>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</si>
  <si>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</si>
  <si>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</si>
  <si>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</si>
  <si>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</si>
  <si>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</si>
  <si>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</si>
  <si>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</si>
  <si>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</si>
  <si>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</si>
  <si>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</si>
  <si>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</si>
  <si>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</si>
  <si>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</si>
  <si>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</si>
  <si>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</si>
  <si>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</si>
  <si>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</si>
  <si>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</si>
  <si>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</si>
  <si>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</si>
  <si>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</si>
  <si>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</si>
  <si>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</si>
  <si>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</si>
  <si>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</si>
  <si>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</si>
  <si>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</si>
  <si>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</si>
  <si>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</si>
  <si>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</si>
  <si>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</si>
  <si>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</si>
  <si>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</si>
  <si>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</si>
  <si>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</si>
  <si>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</si>
  <si>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</si>
  <si>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</si>
  <si>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</si>
  <si>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</si>
  <si>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</si>
  <si>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</si>
  <si>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</si>
  <si>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</si>
  <si>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</si>
  <si>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</si>
  <si>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</si>
  <si>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</si>
  <si>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</si>
  <si>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</si>
  <si>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</si>
  <si>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</si>
  <si>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</si>
  <si>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</si>
  <si>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</si>
  <si>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</si>
  <si>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</si>
  <si>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</si>
  <si>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</si>
  <si>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</si>
  <si>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</si>
  <si>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</si>
  <si>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</si>
  <si>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</si>
  <si>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</si>
  <si>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</si>
  <si>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</si>
  <si>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</si>
  <si>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</si>
  <si>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</si>
  <si>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</si>
  <si>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</si>
  <si>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</si>
  <si>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</si>
  <si>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</si>
  <si>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</si>
  <si>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</si>
  <si>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</si>
  <si>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</si>
  <si>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</si>
  <si>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</si>
  <si>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</si>
  <si>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</si>
  <si>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</si>
  <si>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</si>
  <si>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</si>
  <si>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</si>
  <si>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</si>
  <si>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</si>
  <si>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</si>
  <si>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</si>
  <si>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</si>
  <si>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</si>
  <si>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</si>
  <si>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</si>
  <si>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</si>
  <si>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</si>
  <si>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</si>
  <si>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</si>
  <si>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</si>
  <si>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</si>
  <si>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</si>
  <si>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</si>
  <si>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</si>
  <si>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</si>
  <si>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</si>
  <si>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</si>
  <si>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</si>
  <si>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</si>
  <si>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</si>
  <si>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</si>
  <si>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</si>
  <si>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</si>
  <si>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</si>
  <si>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</si>
  <si>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</si>
  <si>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</si>
  <si>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</si>
  <si>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</si>
  <si>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</si>
  <si>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</si>
  <si>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</si>
  <si>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</si>
  <si>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</si>
  <si>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</si>
  <si>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</si>
  <si>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</si>
  <si>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</si>
  <si>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</si>
  <si>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</si>
  <si>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</si>
  <si>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</si>
  <si>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</si>
  <si>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</si>
  <si>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</si>
  <si>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</si>
  <si>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</si>
  <si>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</si>
  <si>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</si>
  <si>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</si>
  <si>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</si>
  <si>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</si>
  <si>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</si>
  <si>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</si>
  <si>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</si>
  <si>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</si>
  <si>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</si>
  <si>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</si>
  <si>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</si>
  <si>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</si>
  <si>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</si>
  <si>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</si>
  <si>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</si>
  <si>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</si>
  <si>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</si>
  <si>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</si>
  <si>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</si>
  <si>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</si>
  <si>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</si>
  <si>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</si>
  <si>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</si>
  <si>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</si>
  <si>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</si>
  <si>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</si>
  <si>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</si>
  <si>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</si>
  <si>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</si>
  <si>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</si>
  <si>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</si>
  <si>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</si>
  <si>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</si>
  <si>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</si>
  <si>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</si>
  <si>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</si>
  <si>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</si>
  <si>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</si>
  <si>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</si>
  <si>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</si>
  <si>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</si>
  <si>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</si>
  <si>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</si>
  <si>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</si>
  <si>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</si>
  <si>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</si>
  <si>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</si>
  <si>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</si>
  <si>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</si>
  <si>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</si>
  <si>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</si>
  <si>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</si>
  <si>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</si>
  <si>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</si>
  <si>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</si>
  <si>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</si>
  <si>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</si>
  <si>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</si>
  <si>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</si>
  <si>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</si>
  <si>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</si>
  <si>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</si>
  <si>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</si>
  <si>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</si>
  <si>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</si>
  <si>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</si>
  <si>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</si>
  <si>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</si>
  <si>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</si>
  <si>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</si>
  <si>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</si>
  <si>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</si>
  <si>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</si>
  <si>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</si>
  <si>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</si>
  <si>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</si>
  <si>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</si>
  <si>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</si>
  <si>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</si>
  <si>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</si>
  <si>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</si>
  <si>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</si>
  <si>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</si>
  <si>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</si>
  <si>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</si>
  <si>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</si>
  <si>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</si>
  <si>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</si>
  <si>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</si>
  <si>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</si>
  <si>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</si>
  <si>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</si>
  <si>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</si>
  <si>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</si>
  <si>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</si>
  <si>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</si>
  <si>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</si>
  <si>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</si>
  <si>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</si>
  <si>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</si>
  <si>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</si>
  <si>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</si>
  <si>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</si>
  <si>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</si>
  <si>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</si>
  <si>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</si>
  <si>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</si>
  <si>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</si>
  <si>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</si>
  <si>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</si>
  <si>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</si>
  <si>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</si>
  <si>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</si>
  <si>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</si>
  <si>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</si>
  <si>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</si>
  <si>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</si>
  <si>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</si>
  <si>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</si>
  <si>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</si>
  <si>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</si>
  <si>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</si>
  <si>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</si>
  <si>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</si>
  <si>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</si>
  <si>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</si>
  <si>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</si>
  <si>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</si>
  <si>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</si>
  <si>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</si>
  <si>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</si>
  <si>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</si>
  <si>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</si>
  <si>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</si>
  <si>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</si>
  <si>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</si>
  <si>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</si>
  <si>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</si>
  <si>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</si>
  <si>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</si>
  <si>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</si>
  <si>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</si>
  <si>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</si>
  <si>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</si>
  <si>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</si>
  <si>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</si>
  <si>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</si>
  <si>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</si>
  <si>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</si>
  <si>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</si>
  <si>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</si>
  <si>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</si>
  <si>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</si>
  <si>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</si>
  <si>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</si>
  <si>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</si>
  <si>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</si>
  <si>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</si>
  <si>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</si>
  <si>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</si>
  <si>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</si>
  <si>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</si>
  <si>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</si>
  <si>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</si>
  <si>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</si>
  <si>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</si>
  <si>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</si>
  <si>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</si>
  <si>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</si>
  <si>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</si>
  <si>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</si>
  <si>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</si>
  <si>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</si>
  <si>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</si>
  <si>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</si>
  <si>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</si>
  <si>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</si>
  <si>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</si>
  <si>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</si>
  <si>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</si>
  <si>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</si>
  <si>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</si>
  <si>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</si>
  <si>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</si>
  <si>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</si>
  <si>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</si>
  <si>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</si>
  <si>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</si>
  <si>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</si>
  <si>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</si>
  <si>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</si>
  <si>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</si>
  <si>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</si>
  <si>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</si>
  <si>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</si>
  <si>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</si>
  <si>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</si>
  <si>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</si>
  <si>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</si>
  <si>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</si>
  <si>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</si>
  <si>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</si>
  <si>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</si>
  <si>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</si>
  <si>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</si>
  <si>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</si>
  <si>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</si>
  <si>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</si>
  <si>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</si>
  <si>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</si>
  <si>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</si>
  <si>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</si>
  <si>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</si>
  <si>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</si>
  <si>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</si>
  <si>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</si>
  <si>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</si>
  <si>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</si>
  <si>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</si>
  <si>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</si>
  <si>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</si>
  <si>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</si>
  <si>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</si>
  <si>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</si>
  <si>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</si>
  <si>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</si>
  <si>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</si>
  <si>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</si>
  <si>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</si>
  <si>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</si>
  <si>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</si>
  <si>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</si>
  <si>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</si>
  <si>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</si>
  <si>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</si>
  <si>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</si>
  <si>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</si>
  <si>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</si>
  <si>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</si>
  <si>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</si>
  <si>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</si>
  <si>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</si>
  <si>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</si>
  <si>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</si>
  <si>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</si>
  <si>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</si>
  <si>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</si>
  <si>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</si>
  <si>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</si>
  <si>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</si>
  <si>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</si>
  <si>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</si>
  <si>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</si>
  <si>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</si>
  <si>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</si>
  <si>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</si>
  <si>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</si>
  <si>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</si>
  <si>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</si>
  <si>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</si>
  <si>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</si>
  <si>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</si>
  <si>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</si>
  <si>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</si>
  <si>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</si>
  <si>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</si>
  <si>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</si>
  <si>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</si>
  <si>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</si>
  <si>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</si>
  <si>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</si>
  <si>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</si>
  <si>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</si>
  <si>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</si>
  <si>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</si>
  <si>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</si>
  <si>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</si>
  <si>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</si>
  <si>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</si>
  <si>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</si>
  <si>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</si>
  <si>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</si>
  <si>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</si>
  <si>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</si>
  <si>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</si>
  <si>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</si>
  <si>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</si>
  <si>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</si>
  <si>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</si>
  <si>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</si>
  <si>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</si>
  <si>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</si>
  <si>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</si>
  <si>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</si>
  <si>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</si>
  <si>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</si>
  <si>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</si>
  <si>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</si>
  <si>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</si>
  <si>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</si>
  <si>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</si>
  <si>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</si>
  <si>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</si>
  <si>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</si>
  <si>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</si>
  <si>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</si>
  <si>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</si>
  <si>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</si>
  <si>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</si>
  <si>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</si>
  <si>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</si>
  <si>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</si>
  <si>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</si>
  <si>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</si>
  <si>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</si>
  <si>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</si>
  <si>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</si>
  <si>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</si>
  <si>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</si>
  <si>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</si>
  <si>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</si>
  <si>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</si>
  <si>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</si>
  <si>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</si>
  <si>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</si>
  <si>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</si>
  <si>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</si>
  <si>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</si>
  <si>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</si>
  <si>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</si>
  <si>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</si>
  <si>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</si>
  <si>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</si>
  <si>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</si>
  <si>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</si>
  <si>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</si>
  <si>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</si>
  <si>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</si>
  <si>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</si>
  <si>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</si>
  <si>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</si>
  <si>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</si>
  <si>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</si>
  <si>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</si>
  <si>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</si>
  <si>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</si>
  <si>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</si>
  <si>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</si>
  <si>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</si>
  <si>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</si>
  <si>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</si>
  <si>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</si>
  <si>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</si>
  <si>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</si>
  <si>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</si>
  <si>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</si>
  <si>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</si>
  <si>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</si>
  <si>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</si>
  <si>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</si>
  <si>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</si>
  <si>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</si>
  <si>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</si>
  <si>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</si>
  <si>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</si>
  <si>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</si>
  <si>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</si>
  <si>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</si>
  <si>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</si>
  <si>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</si>
  <si>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</si>
  <si>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</si>
  <si>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</si>
  <si>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</si>
  <si>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</si>
  <si>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</si>
  <si>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</si>
  <si>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</si>
  <si>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</si>
  <si>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</si>
  <si>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</si>
  <si>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</si>
  <si>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</si>
  <si>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</si>
  <si>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</si>
  <si>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</si>
  <si>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</si>
  <si>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</si>
  <si>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</si>
  <si>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</si>
  <si>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</si>
  <si>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</si>
  <si>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</si>
  <si>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</si>
  <si>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</si>
  <si>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</si>
  <si>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</si>
  <si>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</si>
  <si>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</si>
  <si>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</si>
  <si>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</si>
  <si>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</si>
  <si>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</si>
  <si>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</si>
  <si>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</si>
  <si>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</si>
  <si>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</si>
  <si>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</si>
  <si>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</si>
  <si>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</si>
  <si>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</si>
  <si>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</si>
  <si>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</si>
  <si>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</si>
  <si>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</si>
  <si>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</si>
  <si>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</si>
  <si>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</si>
  <si>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</si>
  <si>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</si>
  <si>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</si>
  <si>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</si>
  <si>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</si>
  <si>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</si>
  <si>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</si>
  <si>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</si>
  <si>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</si>
  <si>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</si>
  <si>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</si>
  <si>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</si>
  <si>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</si>
  <si>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</si>
  <si>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</si>
  <si>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</si>
  <si>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</si>
  <si>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</si>
  <si>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</si>
  <si>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</si>
  <si>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</si>
  <si>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</si>
  <si>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</si>
  <si>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</si>
  <si>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</si>
  <si>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</si>
  <si>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</si>
  <si>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</si>
  <si>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</si>
  <si>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</si>
  <si>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</si>
  <si>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</si>
  <si>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</si>
  <si>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</si>
  <si>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</si>
  <si>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</si>
  <si>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</si>
  <si>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</si>
  <si>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</si>
  <si>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</si>
  <si>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</si>
  <si>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</si>
  <si>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</si>
  <si>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</si>
  <si>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</si>
  <si>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</si>
  <si>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</si>
  <si>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</si>
  <si>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</si>
  <si>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</si>
  <si>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</si>
  <si>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</si>
  <si>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</si>
  <si>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</si>
  <si>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</si>
  <si>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</si>
  <si>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</si>
  <si>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</si>
  <si>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</si>
  <si>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</si>
  <si>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</si>
  <si>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</si>
  <si>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</si>
  <si>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</si>
  <si>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</si>
  <si>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</si>
  <si>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</si>
  <si>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</si>
  <si>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</si>
  <si>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</si>
  <si>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</si>
  <si>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</si>
  <si>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</si>
  <si>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</si>
  <si>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</si>
  <si>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</si>
  <si>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</si>
  <si>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</si>
  <si>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</si>
  <si>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</si>
  <si>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</si>
  <si>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</si>
  <si>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</si>
  <si>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</si>
  <si>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</si>
  <si>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</si>
  <si>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</si>
  <si>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</si>
  <si>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</si>
  <si>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</si>
  <si>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</si>
  <si>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</si>
  <si>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</si>
  <si>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</si>
  <si>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</si>
  <si>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</si>
  <si>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</si>
  <si>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</si>
  <si>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</si>
  <si>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</si>
  <si>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</si>
  <si>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</si>
  <si>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</si>
  <si>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</si>
  <si>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</si>
  <si>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</si>
  <si>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</si>
  <si>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</si>
  <si>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</si>
  <si>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</si>
  <si>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</si>
  <si>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</si>
  <si>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</si>
  <si>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</si>
  <si>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</si>
  <si>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</si>
  <si>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</si>
  <si>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</si>
  <si>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</si>
  <si>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</si>
  <si>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</si>
  <si>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</si>
  <si>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</si>
  <si>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</si>
  <si>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</si>
  <si>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</si>
  <si>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</si>
  <si>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</si>
  <si>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</si>
  <si>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</si>
  <si>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</si>
  <si>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</si>
  <si>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</si>
  <si>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</si>
  <si>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</si>
  <si>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</si>
  <si>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</si>
  <si>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</si>
  <si>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</si>
  <si>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</si>
  <si>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</si>
  <si>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</si>
  <si>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</si>
  <si>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</si>
  <si>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</si>
  <si>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</si>
  <si>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</si>
  <si>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</si>
  <si>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</si>
  <si>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</si>
  <si>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</si>
  <si>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</si>
  <si>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</si>
  <si>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</si>
  <si>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</si>
  <si>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</si>
  <si>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</si>
  <si>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</si>
  <si>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</si>
  <si>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</si>
  <si>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</si>
  <si>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</si>
  <si>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</si>
  <si>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</si>
  <si>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</si>
  <si>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</si>
  <si>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</si>
  <si>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</si>
  <si>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</si>
  <si>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</si>
  <si>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</si>
  <si>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</si>
  <si>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</si>
  <si>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</si>
  <si>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</si>
  <si>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</si>
  <si>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</si>
  <si>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</si>
  <si>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</si>
  <si>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</si>
  <si>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</si>
  <si>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</si>
  <si>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</si>
  <si>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</si>
  <si>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</si>
  <si>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</si>
  <si>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</si>
  <si>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</si>
  <si>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</si>
  <si>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</si>
  <si>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</si>
  <si>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</si>
  <si>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</si>
  <si>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</si>
  <si>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</si>
  <si>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</si>
  <si>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</si>
  <si>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</si>
  <si>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</si>
  <si>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</si>
  <si>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</si>
  <si>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</si>
  <si>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</si>
  <si>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</si>
  <si>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</si>
  <si>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</si>
  <si>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</si>
  <si>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</si>
  <si>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</si>
  <si>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</si>
  <si>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</si>
  <si>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</si>
  <si>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</si>
  <si>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</si>
  <si>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</si>
  <si>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</si>
  <si>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</si>
  <si>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</si>
  <si>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</si>
  <si>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</si>
  <si>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</si>
  <si>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</si>
  <si>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</si>
  <si>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</si>
  <si>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</si>
  <si>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</si>
  <si>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</si>
  <si>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</si>
  <si>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</si>
  <si>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</si>
  <si>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</si>
  <si>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</si>
  <si>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</si>
  <si>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</si>
  <si>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</si>
  <si>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</si>
  <si>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</si>
  <si>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</si>
  <si>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</si>
  <si>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</si>
  <si>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</si>
  <si>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</si>
  <si>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</si>
  <si>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</si>
  <si>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</si>
  <si>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</si>
  <si>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</si>
  <si>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</si>
  <si>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</si>
  <si>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</si>
  <si>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</si>
  <si>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</si>
  <si>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</si>
  <si>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</si>
  <si>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</si>
  <si>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</si>
  <si>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</si>
  <si>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</si>
  <si>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</si>
  <si>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</si>
  <si>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</si>
  <si>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</si>
  <si>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</si>
  <si>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</si>
  <si>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</si>
  <si>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</si>
  <si>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</si>
  <si>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</si>
  <si>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</si>
  <si>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</si>
  <si>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</si>
  <si>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</si>
  <si>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</si>
  <si>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</si>
  <si>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</si>
  <si>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</si>
  <si>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</si>
  <si>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</si>
  <si>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</si>
  <si>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</si>
  <si>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</si>
  <si>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</si>
  <si>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</si>
  <si>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</si>
  <si>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</si>
  <si>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</si>
  <si>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</si>
  <si>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</si>
  <si>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</si>
  <si>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</si>
  <si>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</si>
  <si>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</si>
  <si>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</si>
  <si>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</si>
  <si>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</si>
  <si>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</si>
  <si>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</si>
  <si>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</si>
  <si>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</si>
  <si>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</si>
  <si>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</si>
  <si>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</si>
  <si>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</si>
  <si>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</si>
  <si>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</si>
  <si>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</si>
  <si>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</si>
  <si>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</si>
  <si>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</si>
  <si>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</si>
  <si>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</si>
  <si>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</si>
  <si>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</si>
  <si>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</si>
  <si>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</si>
  <si>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</si>
  <si>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</si>
  <si>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</si>
  <si>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</si>
  <si>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</si>
  <si>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</si>
  <si>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</si>
  <si>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</si>
  <si>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</si>
  <si>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</si>
  <si>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</si>
  <si>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</si>
  <si>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</si>
  <si>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</si>
  <si>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</si>
  <si>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</si>
  <si>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</si>
  <si>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</si>
  <si>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</si>
  <si>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</si>
  <si>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</si>
  <si>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</si>
  <si>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</si>
  <si>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</si>
  <si>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</si>
  <si>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</si>
  <si>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</si>
  <si>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</si>
  <si>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</si>
  <si>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</si>
  <si>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</si>
  <si>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</si>
  <si>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</si>
  <si>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</si>
  <si>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</si>
  <si>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</si>
  <si>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</si>
  <si>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</si>
  <si>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</si>
  <si>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</si>
  <si>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</si>
  <si>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</si>
  <si>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</si>
  <si>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</si>
  <si>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</si>
  <si>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</si>
  <si>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</si>
  <si>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</si>
  <si>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</si>
  <si>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</si>
  <si>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</si>
  <si>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</si>
  <si>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</si>
  <si>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</si>
  <si>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</si>
  <si>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</si>
  <si>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</si>
  <si>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</si>
  <si>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</si>
  <si>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</si>
  <si>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</si>
  <si>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</si>
  <si>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</si>
  <si>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</si>
  <si>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</si>
  <si>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</si>
  <si>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</si>
  <si>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</si>
  <si>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</si>
  <si>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</si>
  <si>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</si>
  <si>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</si>
  <si>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</si>
  <si>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</si>
  <si>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</si>
  <si>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</si>
  <si>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</si>
  <si>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</si>
  <si>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</si>
  <si>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</si>
  <si>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</si>
  <si>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</si>
  <si>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</si>
  <si>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</si>
  <si>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</si>
  <si>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</si>
  <si>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</si>
  <si>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</si>
  <si>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</si>
  <si>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</si>
  <si>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</si>
  <si>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</si>
  <si>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</si>
  <si>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</si>
  <si>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</si>
  <si>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</si>
  <si>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</si>
  <si>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</si>
  <si>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</si>
  <si>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</si>
  <si>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</si>
  <si>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</si>
  <si>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</si>
  <si>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</si>
  <si>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</si>
  <si>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</si>
  <si>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</si>
  <si>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</si>
  <si>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</si>
  <si>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</si>
  <si>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</si>
  <si>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</si>
  <si>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</si>
  <si>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</si>
  <si>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</si>
  <si>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</si>
  <si>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</si>
  <si>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</si>
  <si>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</si>
  <si>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</si>
  <si>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</si>
  <si>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</si>
  <si>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</si>
  <si>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</si>
  <si>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</si>
  <si>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</si>
  <si>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</si>
  <si>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</si>
  <si>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</si>
  <si>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</si>
  <si>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</si>
  <si>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</si>
  <si>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</si>
  <si>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</si>
  <si>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</si>
  <si>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</si>
  <si>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</si>
  <si>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</si>
  <si>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</si>
  <si>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</si>
  <si>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</si>
  <si>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</si>
  <si>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</si>
  <si>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</si>
  <si>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</si>
  <si>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</si>
  <si>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</si>
  <si>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</si>
  <si>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</si>
  <si>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</si>
  <si>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</si>
  <si>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</si>
  <si>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</si>
  <si>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</si>
  <si>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</si>
  <si>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</si>
  <si>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</si>
  <si>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</si>
  <si>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</si>
  <si>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</si>
  <si>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</si>
  <si>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</si>
  <si>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</si>
  <si>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</si>
  <si>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</si>
  <si>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</si>
  <si>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</si>
  <si>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</si>
  <si>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</si>
  <si>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</si>
  <si>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</si>
  <si>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</si>
  <si>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</si>
  <si>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</si>
  <si>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</si>
  <si>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</si>
  <si>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</si>
  <si>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</si>
  <si>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</si>
  <si>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</si>
  <si>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</si>
  <si>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</si>
  <si>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</si>
  <si>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</si>
  <si>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</si>
  <si>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</si>
  <si>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</si>
  <si>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</si>
  <si>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</si>
  <si>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</si>
  <si>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</si>
  <si>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</si>
  <si>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</si>
  <si>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</si>
  <si>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</si>
  <si>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</si>
  <si>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</si>
  <si>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</si>
  <si>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</si>
  <si>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</si>
  <si>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</si>
  <si>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</si>
  <si>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</si>
  <si>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</si>
  <si>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</si>
  <si>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</si>
  <si>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</si>
  <si>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</si>
  <si>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</si>
  <si>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</si>
  <si>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</si>
  <si>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</si>
  <si>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</si>
  <si>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</si>
  <si>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</si>
  <si>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</si>
  <si>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</si>
  <si>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</si>
  <si>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</si>
  <si>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</si>
  <si>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</si>
  <si>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</si>
  <si>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</si>
  <si>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</si>
  <si>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</si>
  <si>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</si>
  <si>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</si>
  <si>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</si>
  <si>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</si>
  <si>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</si>
  <si>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</si>
  <si>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</si>
  <si>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</si>
  <si>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</si>
  <si>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</si>
  <si>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</si>
  <si>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</si>
  <si>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</si>
  <si>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</si>
  <si>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</si>
  <si>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</si>
  <si>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</si>
  <si>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</si>
  <si>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</si>
  <si>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</si>
  <si>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</si>
  <si>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</si>
  <si>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</si>
  <si>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</si>
  <si>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</si>
  <si>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</si>
  <si>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</si>
  <si>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</si>
  <si>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</si>
  <si>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</si>
  <si>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</si>
  <si>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</si>
  <si>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</si>
  <si>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</si>
  <si>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</si>
  <si>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</si>
  <si>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</si>
  <si>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</si>
  <si>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</si>
  <si>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</si>
  <si>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</si>
  <si>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</si>
  <si>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</si>
  <si>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</si>
  <si>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</si>
  <si>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</si>
  <si>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</si>
  <si>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</si>
  <si>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</si>
  <si>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</si>
  <si>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</si>
  <si>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</si>
  <si>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</si>
  <si>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</si>
  <si>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</si>
  <si>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</si>
  <si>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</si>
  <si>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</si>
  <si>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</si>
  <si>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</si>
  <si>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</si>
  <si>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</si>
  <si>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</si>
  <si>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</si>
  <si>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</si>
  <si>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</si>
  <si>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</si>
  <si>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</si>
  <si>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</si>
  <si>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</si>
  <si>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</si>
  <si>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</si>
  <si>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</si>
  <si>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</si>
  <si>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</si>
  <si>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</si>
  <si>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</si>
  <si>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</si>
  <si>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</si>
  <si>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</si>
  <si>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</si>
  <si>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</si>
  <si>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</si>
  <si>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</si>
  <si>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</si>
  <si>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</si>
  <si>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</si>
  <si>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</si>
  <si>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</si>
  <si>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</si>
  <si>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</si>
  <si>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</si>
  <si>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</si>
  <si>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</si>
  <si>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</si>
  <si>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</si>
  <si>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</si>
  <si>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</si>
  <si>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</si>
  <si>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</si>
  <si>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</si>
  <si>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</si>
  <si>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</si>
  <si>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</si>
  <si>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</si>
  <si>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</si>
  <si>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</si>
  <si>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</si>
  <si>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</si>
  <si>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</si>
  <si>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</si>
  <si>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</si>
  <si>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</si>
  <si>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</si>
  <si>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</si>
  <si>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</si>
  <si>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</si>
  <si>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</si>
  <si>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</si>
  <si>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</si>
  <si>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</si>
  <si>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</si>
  <si>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</si>
  <si>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</si>
  <si>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</si>
  <si>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</si>
  <si>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</si>
  <si>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</si>
  <si>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</si>
  <si>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</si>
  <si>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</si>
  <si>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</si>
  <si>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</si>
  <si>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</si>
  <si>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</si>
  <si>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</si>
  <si>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</si>
  <si>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</si>
  <si>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</si>
  <si>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</si>
  <si>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</si>
  <si>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</si>
  <si>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</si>
  <si>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</si>
  <si>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</si>
  <si>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</si>
  <si>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</si>
  <si>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</si>
  <si>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</si>
  <si>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</si>
  <si>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</si>
  <si>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</si>
  <si>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</si>
  <si>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</si>
  <si>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</si>
  <si>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</si>
  <si>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</si>
  <si>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</si>
  <si>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</si>
  <si>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</si>
  <si>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</si>
  <si>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</si>
  <si>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</si>
  <si>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</si>
  <si>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</si>
  <si>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</si>
  <si>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</si>
  <si>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</si>
  <si>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</si>
  <si>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</si>
  <si>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</si>
  <si>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</si>
  <si>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</si>
  <si>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</si>
  <si>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</si>
  <si>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</si>
  <si>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</si>
  <si>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</si>
  <si>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</si>
  <si>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</si>
  <si>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</si>
  <si>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</si>
  <si>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</si>
  <si>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</si>
  <si>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</si>
  <si>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</si>
  <si>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</si>
  <si>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</si>
  <si>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</si>
  <si>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</si>
  <si>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</si>
  <si>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</si>
  <si>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</si>
  <si>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</si>
  <si>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</si>
  <si>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</si>
  <si>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</si>
  <si>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</si>
  <si>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</si>
  <si>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</si>
  <si>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</si>
  <si>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</si>
  <si>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</si>
  <si>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</si>
  <si>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</si>
  <si>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</si>
  <si>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</si>
  <si>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</si>
  <si>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</si>
  <si>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</si>
  <si>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</si>
  <si>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</si>
  <si>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</si>
  <si>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</si>
  <si>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</si>
  <si>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</si>
  <si>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</si>
  <si>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</si>
  <si>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</si>
  <si>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</si>
  <si>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</si>
  <si>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</si>
  <si>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</si>
  <si>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</si>
  <si>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</si>
  <si>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</si>
  <si>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</si>
  <si>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</si>
  <si>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</si>
  <si>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</si>
  <si>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</si>
  <si>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</si>
  <si>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</si>
  <si>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</si>
  <si>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</si>
  <si>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</si>
  <si>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</si>
  <si>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</si>
  <si>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</si>
  <si>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</si>
  <si>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</si>
  <si>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</si>
  <si>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</si>
  <si>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</si>
  <si>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</si>
  <si>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</si>
  <si>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</si>
  <si>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</si>
  <si>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</si>
  <si>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</si>
  <si>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</si>
  <si>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</si>
  <si>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</si>
  <si>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</si>
  <si>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</si>
  <si>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</si>
  <si>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</si>
  <si>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</si>
  <si>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</si>
  <si>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</si>
  <si>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</si>
  <si>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</si>
  <si>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</si>
  <si>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</si>
  <si>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</si>
  <si>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</si>
  <si>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</si>
  <si>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</si>
  <si>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</si>
  <si>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</si>
  <si>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</si>
  <si>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</si>
  <si>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</si>
  <si>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</si>
  <si>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</si>
  <si>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</si>
  <si>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</si>
  <si>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</si>
  <si>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</si>
  <si>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</si>
  <si>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</si>
  <si>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</si>
  <si>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</si>
  <si>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</si>
  <si>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</si>
  <si>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</si>
  <si>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</si>
  <si>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</si>
  <si>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</si>
  <si>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</si>
  <si>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</si>
  <si>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</si>
  <si>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</si>
  <si>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</si>
  <si>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</si>
  <si>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</si>
  <si>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</si>
  <si>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</si>
  <si>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</si>
  <si>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</si>
  <si>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</si>
  <si>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</si>
  <si>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</si>
  <si>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</si>
  <si>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</si>
  <si>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</si>
  <si>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</si>
  <si>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</si>
  <si>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</si>
  <si>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</si>
  <si>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</si>
  <si>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</si>
  <si>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</si>
  <si>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</si>
  <si>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</si>
  <si>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</si>
  <si>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</si>
  <si>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</si>
  <si>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</si>
  <si>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</si>
  <si>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</si>
  <si>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</si>
  <si>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</si>
  <si>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</si>
  <si>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</si>
  <si>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</si>
  <si>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</si>
  <si>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</si>
  <si>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</si>
  <si>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</si>
  <si>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</si>
  <si>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</si>
  <si>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</si>
  <si>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</si>
  <si>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</si>
  <si>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</si>
  <si>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</si>
  <si>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</si>
  <si>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</si>
  <si>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</si>
  <si>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</si>
  <si>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</si>
  <si>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</si>
  <si>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</si>
  <si>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</si>
  <si>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</si>
  <si>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</si>
  <si>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</si>
  <si>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</si>
  <si>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</si>
  <si>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</si>
  <si>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</si>
  <si>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</si>
  <si>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</si>
  <si>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</si>
  <si>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</si>
  <si>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</si>
  <si>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</si>
  <si>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</si>
  <si>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</si>
  <si>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</si>
  <si>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</si>
  <si>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</si>
  <si>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</si>
  <si>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</si>
  <si>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</si>
  <si>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</si>
  <si>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</si>
  <si>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</si>
  <si>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</si>
  <si>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</si>
  <si>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</si>
  <si>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</si>
  <si>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</si>
  <si>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</si>
  <si>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</si>
  <si>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</si>
  <si>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</si>
  <si>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</si>
  <si>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</si>
  <si>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</si>
  <si>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</si>
  <si>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</si>
  <si>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</si>
  <si>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</si>
  <si>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</si>
  <si>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</si>
  <si>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</si>
  <si>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</si>
  <si>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</si>
  <si>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</si>
  <si>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</si>
  <si>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</si>
  <si>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</si>
  <si>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</si>
  <si>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</si>
  <si>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</si>
  <si>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</si>
  <si>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</si>
  <si>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</si>
  <si>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</si>
  <si>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</si>
  <si>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</si>
  <si>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</si>
  <si>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</si>
  <si>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</si>
  <si>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</si>
  <si>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</si>
  <si>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</si>
  <si>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</si>
  <si>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</si>
  <si>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</si>
  <si>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</si>
  <si>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</si>
  <si>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</si>
  <si>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</si>
  <si>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</si>
  <si>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</si>
  <si>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</si>
  <si>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</si>
  <si>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</si>
  <si>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</si>
  <si>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</si>
  <si>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</si>
  <si>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first peak</t>
  </si>
  <si>
    <t>second peak</t>
  </si>
  <si>
    <t>third peak</t>
  </si>
  <si>
    <t>height</t>
  </si>
  <si>
    <t>time</t>
  </si>
  <si>
    <t>path</t>
  </si>
  <si>
    <t>v</t>
  </si>
  <si>
    <t>vx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</si>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</sst>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76"/>
  <sheetViews>
    <sheetView showGridLines="0" tabSelected="1" zoomScale="120" zoomScaleNormal="120" zoomScaleSheetLayoutView="50" workbookViewId="0">
      <pane xSplit="2" ySplit="5" topLeftCell="M9" activePane="bottomRight" state="frozen"/>
      <selection pane="topRight" activeCell="C1" sqref="C1"/>
      <selection pane="bottomLeft" activeCell="A6" sqref="A6"/>
      <selection pane="bottomRight" activeCell="B27" sqref="B27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76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</sheetData>
  <autoFilter ref="A5:BI176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1461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1457</v>
      </c>
      <c r="K25" s="15">
        <v>1</v>
      </c>
      <c r="L25" t="s">
        <v>1458</v>
      </c>
    </row>
    <row r="26" spans="10:20" x14ac:dyDescent="0.25">
      <c r="J26" t="s">
        <v>1450</v>
      </c>
      <c r="K26" s="15">
        <v>10</v>
      </c>
      <c r="L26" t="s">
        <v>12</v>
      </c>
    </row>
    <row r="27" spans="10:20" x14ac:dyDescent="0.25">
      <c r="J27" t="s">
        <v>1451</v>
      </c>
      <c r="K27">
        <v>3230</v>
      </c>
      <c r="L27" t="s">
        <v>1452</v>
      </c>
    </row>
    <row r="28" spans="10:20" x14ac:dyDescent="0.25"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10:20" x14ac:dyDescent="0.25"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10:20" x14ac:dyDescent="0.25"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10:20" ht="15.75" thickBot="1" x14ac:dyDescent="0.3"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10:20" ht="16.5" thickTop="1" thickBot="1" x14ac:dyDescent="0.3"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89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116</v>
      </c>
      <c r="N30" t="s">
        <v>1148</v>
      </c>
      <c r="O30">
        <v>1.5</v>
      </c>
    </row>
    <row r="31" spans="3:22" x14ac:dyDescent="0.25">
      <c r="E31" t="s">
        <v>94</v>
      </c>
      <c r="F31" s="15">
        <v>15830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1</v>
      </c>
      <c r="G41" t="s">
        <v>12</v>
      </c>
    </row>
    <row r="42" spans="2:12" x14ac:dyDescent="0.25">
      <c r="E42" t="s">
        <v>178</v>
      </c>
      <c r="F42" s="15">
        <v>3300</v>
      </c>
      <c r="G42" t="s">
        <v>171</v>
      </c>
    </row>
    <row r="43" spans="2:12" x14ac:dyDescent="0.25">
      <c r="E43" t="s">
        <v>180</v>
      </c>
      <c r="F43">
        <f>F41/F42</f>
        <v>3.0303030303030303E-4</v>
      </c>
      <c r="G43" t="s">
        <v>181</v>
      </c>
      <c r="H43">
        <f>F43*100*100*100</f>
        <v>303.030303030303</v>
      </c>
    </row>
    <row r="44" spans="2:12" x14ac:dyDescent="0.25">
      <c r="E44" t="s">
        <v>179</v>
      </c>
      <c r="F44">
        <f>((6*F43)/PI())^(1/3)</f>
        <v>8.3335327392970712E-2</v>
      </c>
      <c r="G44" t="s">
        <v>182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workbookViewId="0">
      <selection activeCell="A4" sqref="A4:XFD4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7"/>
  <sheetViews>
    <sheetView topLeftCell="F73" workbookViewId="0">
      <selection activeCell="M91" sqref="M9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7" x14ac:dyDescent="0.25">
      <c r="I65">
        <v>55.3</v>
      </c>
    </row>
    <row r="66" spans="9:17" x14ac:dyDescent="0.25">
      <c r="I66">
        <v>43.8</v>
      </c>
    </row>
    <row r="67" spans="9:17" x14ac:dyDescent="0.25">
      <c r="I67">
        <v>44.7</v>
      </c>
    </row>
    <row r="68" spans="9:17" x14ac:dyDescent="0.25">
      <c r="I68">
        <v>59</v>
      </c>
    </row>
    <row r="69" spans="9:17" x14ac:dyDescent="0.25">
      <c r="I69">
        <v>49.3</v>
      </c>
    </row>
    <row r="70" spans="9:17" x14ac:dyDescent="0.25">
      <c r="I70">
        <v>44.4</v>
      </c>
    </row>
    <row r="74" spans="9:17" x14ac:dyDescent="0.25">
      <c r="P74" t="s">
        <v>1503</v>
      </c>
      <c r="Q74">
        <v>63.22</v>
      </c>
    </row>
    <row r="75" spans="9:17" x14ac:dyDescent="0.25">
      <c r="P75" t="s">
        <v>1604</v>
      </c>
      <c r="Q75">
        <v>44.83</v>
      </c>
    </row>
    <row r="76" spans="9:17" x14ac:dyDescent="0.25">
      <c r="P76" t="s">
        <v>1605</v>
      </c>
      <c r="Q76">
        <f>Q75*SIN(RADIANS(Q74))</f>
        <v>40.021675415470952</v>
      </c>
    </row>
    <row r="77" spans="9:17" x14ac:dyDescent="0.25">
      <c r="P77" t="s">
        <v>1606</v>
      </c>
      <c r="Q77">
        <f>Q75*COS(RADIANS(Q74))</f>
        <v>20.198871179813189</v>
      </c>
    </row>
    <row r="80" spans="9:17" x14ac:dyDescent="0.25">
      <c r="O80" t="s">
        <v>1602</v>
      </c>
      <c r="P80" t="s">
        <v>1601</v>
      </c>
      <c r="Q80" t="s">
        <v>1603</v>
      </c>
    </row>
    <row r="81" spans="13:17" x14ac:dyDescent="0.25">
      <c r="N81">
        <v>0.09</v>
      </c>
      <c r="O81">
        <f>N81-$N$81</f>
        <v>0</v>
      </c>
      <c r="Q81">
        <v>0</v>
      </c>
    </row>
    <row r="82" spans="13:17" x14ac:dyDescent="0.25">
      <c r="M82" t="s">
        <v>1598</v>
      </c>
      <c r="N82">
        <v>0.36</v>
      </c>
      <c r="O82">
        <f t="shared" ref="O82:O85" si="11">N82-$N$81</f>
        <v>0.27</v>
      </c>
    </row>
    <row r="83" spans="13:17" x14ac:dyDescent="0.25">
      <c r="M83" t="s">
        <v>1599</v>
      </c>
      <c r="N83">
        <v>0.46</v>
      </c>
      <c r="O83">
        <f t="shared" si="11"/>
        <v>0.37</v>
      </c>
    </row>
    <row r="84" spans="13:17" x14ac:dyDescent="0.25">
      <c r="M84" t="s">
        <v>1600</v>
      </c>
      <c r="N84">
        <v>0.56999999999999995</v>
      </c>
      <c r="O84">
        <f t="shared" si="11"/>
        <v>0.48</v>
      </c>
      <c r="P84">
        <v>18.7</v>
      </c>
    </row>
    <row r="85" spans="13:17" x14ac:dyDescent="0.25">
      <c r="M85" t="s">
        <v>1334</v>
      </c>
      <c r="N85">
        <v>0.67</v>
      </c>
      <c r="O85">
        <f t="shared" si="11"/>
        <v>0.58000000000000007</v>
      </c>
      <c r="P85">
        <f>P84-Q77*O87</f>
        <v>16.68011288201868</v>
      </c>
    </row>
    <row r="87" spans="13:17" x14ac:dyDescent="0.25">
      <c r="O87">
        <f>N85-N84</f>
        <v>0.10000000000000009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6"/>
  <sheetViews>
    <sheetView topLeftCell="A110" workbookViewId="0">
      <selection activeCell="A136" sqref="A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2023-03-30T11:53:34Z</dcterms:modified>
</cp:coreProperties>
</file>