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6386739F-967A-4102-B73A-261D9686215C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2" sheetId="9" r:id="rId2"/>
    <sheet name="Calculator" sheetId="2" r:id="rId3"/>
    <sheet name="Countries" sheetId="5" r:id="rId4"/>
    <sheet name="Sheet1" sheetId="8" r:id="rId5"/>
    <sheet name="DataQuality" sheetId="6" r:id="rId6"/>
    <sheet name="Database" sheetId="7" r:id="rId7"/>
    <sheet name="Sources" sheetId="4" r:id="rId8"/>
    <sheet name="Log" sheetId="3" r:id="rId9"/>
  </sheets>
  <externalReferences>
    <externalReference r:id="rId10"/>
  </externalReferences>
  <definedNames>
    <definedName name="_xlnm._FilterDatabase" localSheetId="0" hidden="1">AllEventData!$A$5:$BI$176</definedName>
    <definedName name="_xlnm._FilterDatabase" localSheetId="6" hidden="1">Database!$A$1:$H$39</definedName>
    <definedName name="_xlnm._FilterDatabase" localSheetId="7" hidden="1">Sources!$A$1:$C$1</definedName>
    <definedName name="solver_adj" localSheetId="0" hidden="1">AllEventData!$I$7</definedName>
    <definedName name="solver_adj" localSheetId="2" hidden="1">Calculator!$F$18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0</definedName>
    <definedName name="solver_num" localSheetId="2" hidden="1">0</definedName>
    <definedName name="solver_nwt" localSheetId="0" hidden="1">1</definedName>
    <definedName name="solver_nwt" localSheetId="2" hidden="1">1</definedName>
    <definedName name="solver_opt" localSheetId="0" hidden="1">AllEventData!$K$7</definedName>
    <definedName name="solver_opt" localSheetId="2" hidden="1">Calculator!$H$11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3</definedName>
    <definedName name="solver_typ" localSheetId="2" hidden="1">3</definedName>
    <definedName name="solver_val" localSheetId="0" hidden="1">0.15001</definedName>
    <definedName name="solver_val" localSheetId="2" hidden="1">43.8</definedName>
    <definedName name="solver_ver" localSheetId="0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0" i="1" l="1"/>
  <c r="H180" i="1"/>
  <c r="L98" i="9"/>
  <c r="M98" i="9"/>
  <c r="T179" i="1"/>
  <c r="K179" i="1"/>
  <c r="H179" i="1"/>
  <c r="T178" i="1" l="1"/>
  <c r="K178" i="1"/>
  <c r="H178" i="1"/>
  <c r="K177" i="1"/>
  <c r="H177" i="1"/>
  <c r="P85" i="8" l="1"/>
  <c r="O87" i="8"/>
  <c r="Q77" i="8"/>
  <c r="Q76" i="8"/>
  <c r="O82" i="8"/>
  <c r="O83" i="8"/>
  <c r="O84" i="8"/>
  <c r="O85" i="8"/>
  <c r="O81" i="8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M47" i="8"/>
  <c r="L47" i="8"/>
  <c r="N47" i="8" s="1"/>
  <c r="L46" i="8"/>
  <c r="N46" i="8" s="1"/>
  <c r="L45" i="8"/>
  <c r="N45" i="8" s="1"/>
  <c r="K6" i="1"/>
  <c r="K7" i="1"/>
  <c r="P39" i="8"/>
  <c r="P33" i="8"/>
  <c r="P44" i="8"/>
  <c r="P42" i="8"/>
  <c r="P34" i="8"/>
  <c r="P38" i="8"/>
  <c r="P36" i="8"/>
  <c r="P45" i="8"/>
  <c r="P37" i="8"/>
  <c r="P35" i="8"/>
  <c r="M45" i="8" l="1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P22" i="2" l="1"/>
  <c r="K141" i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6" i="2"/>
  <c r="L25" i="2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Q27" i="2" l="1"/>
  <c r="T19" i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<sst xmlns="http://schemas.openxmlformats.org/spreadsheetml/2006/main" count="2894" uniqueCount="1620">
  <si>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</si>
  <si>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</si>
  <si>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</si>
  <si>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</si>
  <si>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</si>
  <si>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</si>
  <si>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</si>
  <si>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</si>
  <si>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</si>
  <si>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</si>
  <si>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</si>
  <si>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</si>
  <si>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</si>
  <si>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</si>
  <si>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</si>
  <si>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</si>
  <si>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</si>
  <si>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</si>
  <si>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</si>
  <si>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</si>
  <si>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</si>
  <si>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</si>
  <si>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</si>
  <si>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</si>
  <si>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</si>
  <si>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</si>
  <si>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</si>
  <si>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</si>
  <si>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</si>
  <si>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</si>
  <si>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</si>
  <si>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</si>
  <si>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</si>
  <si>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</si>
  <si>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</si>
  <si>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</si>
  <si>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</si>
  <si>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</si>
  <si>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</si>
  <si>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</si>
  <si>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</si>
  <si>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</si>
  <si>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</si>
  <si>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</si>
  <si>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</si>
  <si>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</si>
  <si>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</si>
  <si>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</si>
  <si>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</si>
  <si>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</si>
  <si>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</si>
  <si>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</si>
  <si>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</si>
  <si>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</si>
  <si>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</si>
  <si>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</si>
  <si>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</si>
  <si>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</si>
  <si>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</si>
  <si>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</si>
  <si>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</si>
  <si>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</si>
  <si>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</si>
  <si>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</si>
  <si>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</si>
  <si>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</si>
  <si>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</si>
  <si>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</si>
  <si>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</si>
  <si>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</si>
  <si>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</si>
  <si>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</si>
  <si>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</si>
  <si>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</si>
  <si>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</si>
  <si>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</si>
  <si>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</si>
  <si>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</si>
  <si>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</si>
  <si>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</si>
  <si>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</si>
  <si>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</si>
  <si>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</si>
  <si>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</si>
  <si>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</si>
  <si>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</si>
  <si>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</si>
  <si>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</si>
  <si>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</si>
  <si>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</si>
  <si>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</si>
  <si>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</si>
  <si>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</si>
  <si>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</si>
  <si>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</si>
  <si>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</si>
  <si>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</si>
  <si>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</si>
  <si>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</si>
  <si>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</si>
  <si>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</si>
  <si>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</si>
  <si>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</si>
  <si>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</si>
  <si>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</si>
  <si>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</si>
  <si>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</si>
  <si>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</si>
  <si>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</si>
  <si>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</si>
  <si>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</si>
  <si>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</si>
  <si>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</si>
  <si>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</si>
  <si>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</si>
  <si>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</si>
  <si>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</si>
  <si>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</si>
  <si>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</si>
  <si>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</si>
  <si>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</si>
  <si>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</si>
  <si>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</si>
  <si>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</si>
  <si>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</si>
  <si>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</si>
  <si>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</si>
  <si>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</si>
  <si>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</si>
  <si>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</si>
  <si>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</si>
  <si>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</si>
  <si>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</si>
  <si>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</si>
  <si>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</si>
  <si>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</si>
  <si>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</si>
  <si>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</si>
  <si>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</si>
  <si>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</si>
  <si>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</si>
  <si>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</si>
  <si>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</si>
  <si>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</si>
  <si>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</si>
  <si>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</si>
  <si>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</si>
  <si>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</si>
  <si>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</si>
  <si>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</si>
  <si>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</si>
  <si>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</si>
  <si>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</si>
  <si>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</si>
  <si>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</si>
  <si>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</si>
  <si>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</si>
  <si>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</si>
  <si>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</si>
  <si>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</si>
  <si>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</si>
  <si>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</si>
  <si>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</si>
  <si>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</si>
  <si>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</si>
  <si>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</si>
  <si>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</si>
  <si>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</si>
  <si>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</si>
  <si>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</si>
  <si>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</si>
  <si>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</si>
  <si>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</si>
  <si>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</si>
  <si>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</si>
  <si>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</si>
  <si>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</si>
  <si>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</si>
  <si>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</si>
  <si>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</si>
  <si>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</si>
  <si>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</si>
  <si>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</si>
  <si>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</si>
  <si>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</si>
  <si>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</si>
  <si>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</si>
  <si>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</si>
  <si>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</si>
  <si>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</si>
  <si>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</si>
  <si>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</si>
  <si>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</si>
  <si>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</si>
  <si>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</si>
  <si>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</si>
  <si>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</si>
  <si>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</si>
  <si>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</si>
  <si>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</si>
  <si>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</si>
  <si>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</si>
  <si>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</si>
  <si>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</si>
  <si>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</si>
  <si>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</si>
  <si>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</si>
  <si>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</si>
  <si>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</si>
  <si>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</si>
  <si>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</si>
  <si>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</si>
  <si>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</si>
  <si>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</si>
  <si>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</si>
  <si>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</si>
  <si>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</si>
  <si>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</si>
  <si>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</si>
  <si>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</si>
  <si>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</si>
  <si>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</si>
  <si>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</si>
  <si>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</si>
  <si>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</si>
  <si>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</si>
  <si>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</si>
  <si>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</si>
  <si>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</si>
  <si>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</si>
  <si>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</si>
  <si>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</si>
  <si>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</si>
  <si>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</si>
  <si>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</si>
  <si>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</si>
  <si>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</si>
  <si>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</si>
  <si>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</si>
  <si>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</si>
  <si>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</si>
  <si>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</si>
  <si>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</si>
  <si>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</si>
  <si>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</si>
  <si>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</si>
  <si>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</si>
  <si>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</si>
  <si>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</si>
  <si>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</si>
  <si>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</si>
  <si>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</si>
  <si>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</si>
  <si>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</si>
  <si>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</si>
  <si>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</si>
  <si>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</si>
  <si>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</si>
  <si>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</si>
  <si>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</si>
  <si>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</si>
  <si>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</si>
  <si>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</si>
  <si>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</si>
  <si>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</si>
  <si>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</si>
  <si>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</si>
  <si>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</si>
  <si>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</si>
  <si>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</si>
  <si>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</si>
  <si>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</si>
  <si>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</si>
  <si>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</si>
  <si>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</si>
  <si>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</si>
  <si>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</si>
  <si>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</si>
  <si>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</si>
  <si>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</si>
  <si>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</si>
  <si>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</si>
  <si>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</si>
  <si>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</si>
  <si>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</si>
  <si>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</si>
  <si>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</si>
  <si>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</si>
  <si>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</si>
  <si>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</si>
  <si>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</si>
  <si>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</si>
  <si>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</si>
  <si>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</si>
  <si>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</si>
  <si>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</si>
  <si>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</si>
  <si>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</si>
  <si>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</si>
  <si>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</si>
  <si>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</si>
  <si>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</si>
  <si>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</si>
  <si>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</si>
  <si>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</si>
  <si>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</si>
  <si>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</si>
  <si>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</si>
  <si>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</si>
  <si>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</si>
  <si>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</si>
  <si>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</si>
  <si>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</si>
  <si>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</si>
  <si>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</si>
  <si>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</si>
  <si>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</si>
  <si>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</si>
  <si>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</si>
  <si>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</si>
  <si>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</si>
  <si>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</si>
  <si>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</si>
  <si>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</si>
  <si>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</si>
  <si>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</si>
  <si>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</si>
  <si>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</si>
  <si>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</si>
  <si>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</si>
  <si>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</si>
  <si>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</si>
  <si>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</si>
  <si>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</si>
  <si>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</si>
  <si>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</si>
  <si>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</si>
  <si>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</si>
  <si>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</si>
  <si>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</si>
  <si>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</si>
  <si>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</si>
  <si>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</si>
  <si>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</si>
  <si>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</si>
  <si>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</si>
  <si>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</si>
  <si>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</si>
  <si>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</si>
  <si>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</si>
  <si>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</si>
  <si>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</si>
  <si>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</si>
  <si>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</si>
  <si>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</si>
  <si>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</si>
  <si>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</si>
  <si>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</si>
  <si>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</si>
  <si>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</si>
  <si>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</si>
  <si>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</si>
  <si>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</si>
  <si>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</si>
  <si>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</si>
  <si>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</si>
  <si>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</si>
  <si>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</si>
  <si>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</si>
  <si>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</si>
  <si>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</si>
  <si>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</si>
  <si>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</si>
  <si>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</si>
  <si>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</si>
  <si>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</si>
  <si>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</si>
  <si>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</si>
  <si>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</si>
  <si>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</si>
  <si>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</si>
  <si>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</si>
  <si>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</si>
  <si>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</si>
  <si>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</si>
  <si>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</si>
  <si>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</si>
  <si>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</si>
  <si>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</si>
  <si>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</si>
  <si>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</si>
  <si>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</si>
  <si>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</si>
  <si>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</si>
  <si>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</si>
  <si>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</si>
  <si>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</si>
  <si>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</si>
  <si>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</si>
  <si>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</si>
  <si>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</si>
  <si>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</si>
  <si>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</si>
  <si>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</si>
  <si>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</si>
  <si>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</si>
  <si>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</si>
  <si>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</si>
  <si>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</si>
  <si>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</si>
  <si>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</si>
  <si>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</si>
  <si>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</si>
  <si>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</si>
  <si>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</si>
  <si>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</si>
  <si>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</si>
  <si>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</si>
  <si>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</si>
  <si>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</si>
  <si>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</si>
  <si>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</si>
  <si>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</si>
  <si>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</si>
  <si>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</si>
  <si>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</si>
  <si>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</si>
  <si>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</si>
  <si>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</si>
  <si>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</si>
  <si>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</si>
  <si>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</si>
  <si>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</si>
  <si>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</si>
  <si>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</si>
  <si>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</si>
  <si>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</si>
  <si>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</si>
  <si>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</si>
  <si>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</si>
  <si>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</si>
  <si>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</si>
  <si>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</si>
  <si>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</si>
  <si>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</si>
  <si>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</si>
  <si>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</si>
  <si>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</si>
  <si>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</si>
  <si>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</si>
  <si>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</si>
  <si>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</si>
  <si>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</si>
  <si>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</si>
  <si>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</si>
  <si>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</si>
  <si>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</si>
  <si>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</si>
  <si>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</si>
  <si>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</si>
  <si>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</si>
  <si>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</si>
  <si>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</si>
  <si>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</si>
  <si>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</si>
  <si>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</si>
  <si>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</si>
  <si>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</si>
  <si>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</si>
  <si>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</si>
  <si>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</si>
  <si>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</si>
  <si>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</si>
  <si>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</si>
  <si>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</si>
  <si>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</si>
  <si>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</si>
  <si>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</si>
  <si>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</si>
  <si>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</si>
  <si>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</si>
  <si>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</si>
  <si>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</si>
  <si>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</si>
  <si>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</si>
  <si>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</si>
  <si>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</si>
  <si>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</si>
  <si>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</si>
  <si>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</si>
  <si>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</si>
  <si>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</si>
  <si>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</si>
  <si>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</si>
  <si>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</si>
  <si>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</si>
  <si>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</si>
  <si>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</si>
  <si>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</si>
  <si>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</si>
  <si>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</si>
  <si>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</si>
  <si>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</si>
  <si>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</si>
  <si>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</si>
  <si>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</si>
  <si>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</si>
  <si>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</si>
  <si>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</si>
  <si>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</si>
  <si>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</si>
  <si>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</si>
  <si>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</si>
  <si>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</si>
  <si>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</si>
  <si>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</si>
  <si>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</si>
  <si>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</si>
  <si>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</si>
  <si>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</si>
  <si>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</si>
  <si>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</si>
  <si>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</si>
  <si>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</si>
  <si>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</si>
  <si>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</si>
  <si>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</si>
  <si>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</si>
  <si>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</si>
  <si>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</si>
  <si>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</si>
  <si>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</si>
  <si>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</si>
  <si>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</si>
  <si>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</si>
  <si>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</si>
  <si>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</si>
  <si>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</si>
  <si>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</si>
  <si>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</si>
  <si>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</si>
  <si>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</si>
  <si>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</si>
  <si>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</si>
  <si>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</si>
  <si>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</si>
  <si>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</si>
  <si>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</si>
  <si>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</si>
  <si>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</si>
  <si>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</si>
  <si>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</si>
  <si>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</si>
  <si>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</si>
  <si>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</si>
  <si>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</si>
  <si>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</si>
  <si>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</si>
  <si>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</si>
  <si>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</si>
  <si>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</si>
  <si>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</si>
  <si>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</si>
  <si>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</si>
  <si>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</si>
  <si>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</si>
  <si>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</si>
  <si>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</si>
  <si>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</si>
  <si>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</si>
  <si>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</si>
  <si>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</si>
  <si>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</si>
  <si>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</si>
  <si>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</si>
  <si>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</si>
  <si>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</si>
  <si>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</si>
  <si>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</si>
  <si>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</si>
  <si>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</si>
  <si>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</si>
  <si>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</si>
  <si>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</si>
  <si>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</si>
  <si>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</si>
  <si>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</si>
  <si>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</si>
  <si>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</si>
  <si>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</si>
  <si>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</si>
  <si>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</si>
  <si>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</si>
  <si>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</si>
  <si>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</si>
  <si>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</si>
  <si>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</si>
  <si>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</si>
  <si>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</si>
  <si>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</si>
  <si>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</si>
  <si>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</si>
  <si>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</si>
  <si>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</si>
  <si>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</si>
  <si>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</si>
  <si>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</si>
  <si>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</si>
  <si>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</si>
  <si>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</si>
  <si>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</si>
  <si>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</si>
  <si>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</si>
  <si>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</si>
  <si>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</si>
  <si>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</si>
  <si>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</si>
  <si>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</si>
  <si>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</si>
  <si>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</si>
  <si>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</si>
  <si>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</si>
  <si>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</si>
  <si>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</si>
  <si>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</si>
  <si>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</si>
  <si>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</si>
  <si>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</si>
  <si>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</si>
  <si>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</si>
  <si>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</si>
  <si>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</si>
  <si>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</si>
  <si>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</si>
  <si>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</si>
  <si>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</si>
  <si>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</si>
  <si>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</si>
  <si>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</si>
  <si>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</si>
  <si>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</si>
  <si>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</si>
  <si>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</si>
  <si>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</si>
  <si>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</si>
  <si>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</si>
  <si>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</si>
  <si>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</si>
  <si>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</si>
  <si>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</si>
  <si>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</si>
  <si>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</si>
  <si>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</si>
  <si>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</si>
  <si>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</si>
  <si>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</si>
  <si>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</si>
  <si>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</si>
  <si>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</si>
  <si>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</si>
  <si>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</si>
  <si>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</si>
  <si>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</si>
  <si>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</si>
  <si>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</si>
  <si>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</si>
  <si>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</si>
  <si>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</si>
  <si>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</si>
  <si>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</si>
  <si>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</si>
  <si>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</si>
  <si>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</si>
  <si>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</si>
  <si>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</si>
  <si>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</si>
  <si>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</si>
  <si>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</si>
  <si>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</si>
  <si>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</si>
  <si>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</si>
  <si>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</si>
  <si>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</si>
  <si>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</si>
  <si>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</si>
  <si>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</si>
  <si>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</si>
  <si>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</si>
  <si>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</si>
  <si>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</si>
  <si>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</si>
  <si>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</si>
  <si>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</si>
  <si>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</si>
  <si>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</si>
  <si>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</si>
  <si>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</si>
  <si>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</si>
  <si>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</si>
  <si>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</si>
  <si>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</si>
  <si>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</si>
  <si>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</si>
  <si>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</si>
  <si>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</si>
  <si>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</si>
  <si>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</si>
  <si>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</si>
  <si>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</si>
  <si>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</si>
  <si>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</si>
  <si>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</si>
  <si>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</si>
  <si>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</si>
  <si>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</si>
  <si>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</si>
  <si>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</si>
  <si>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</si>
  <si>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</si>
  <si>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</si>
  <si>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</si>
  <si>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</si>
  <si>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</si>
  <si>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</si>
  <si>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</si>
  <si>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</si>
  <si>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</si>
  <si>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</si>
  <si>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</si>
  <si>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</si>
  <si>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</si>
  <si>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</si>
  <si>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</si>
  <si>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</si>
  <si>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</si>
  <si>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</si>
  <si>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</si>
  <si>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</si>
  <si>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</si>
  <si>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</si>
  <si>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</si>
  <si>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</si>
  <si>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</si>
  <si>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</si>
  <si>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</si>
  <si>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</si>
  <si>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</si>
  <si>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</si>
  <si>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</si>
  <si>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</si>
  <si>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</si>
  <si>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</si>
  <si>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</si>
  <si>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</si>
  <si>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</si>
  <si>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</si>
  <si>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</si>
  <si>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</si>
  <si>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</si>
  <si>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</si>
  <si>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</si>
  <si>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</si>
  <si>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</si>
  <si>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</si>
  <si>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</si>
  <si>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</si>
  <si>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</si>
  <si>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</si>
  <si>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</si>
  <si>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</si>
  <si>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</si>
  <si>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</si>
  <si>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</si>
  <si>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</si>
  <si>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</si>
  <si>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</si>
  <si>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</si>
  <si>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</si>
  <si>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</si>
  <si>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</si>
  <si>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</si>
  <si>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</si>
  <si>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</si>
  <si>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</si>
  <si>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</si>
  <si>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</si>
  <si>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</si>
  <si>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</si>
  <si>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</si>
  <si>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</si>
  <si>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</si>
  <si>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</si>
  <si>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</si>
  <si>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</si>
  <si>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</si>
  <si>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</si>
  <si>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</si>
  <si>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</si>
  <si>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</si>
  <si>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</si>
  <si>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</si>
  <si>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</si>
  <si>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</si>
  <si>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</si>
  <si>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</si>
  <si>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</si>
  <si>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</si>
  <si>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</si>
  <si>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</si>
  <si>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</si>
  <si>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</si>
  <si>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</si>
  <si>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</si>
  <si>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</si>
  <si>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</si>
  <si>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</si>
  <si>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</si>
  <si>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</si>
  <si>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</si>
  <si>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</si>
  <si>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</si>
  <si>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</si>
  <si>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</si>
  <si>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</si>
  <si>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</si>
  <si>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</si>
  <si>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</si>
  <si>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</si>
  <si>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</si>
  <si>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</si>
  <si>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</si>
  <si>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</si>
  <si>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</si>
  <si>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</si>
  <si>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</si>
  <si>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</si>
  <si>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</si>
  <si>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</si>
  <si>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</si>
  <si>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</si>
  <si>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</si>
  <si>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</si>
  <si>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</si>
  <si>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</si>
  <si>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</si>
  <si>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</si>
  <si>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</si>
  <si>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</si>
  <si>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</si>
  <si>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</si>
  <si>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</si>
  <si>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</si>
  <si>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</si>
  <si>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</si>
  <si>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</si>
  <si>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</si>
  <si>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</si>
  <si>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</si>
  <si>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</si>
  <si>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</si>
  <si>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</si>
  <si>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</si>
  <si>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</si>
  <si>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</si>
  <si>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</si>
  <si>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</si>
  <si>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</si>
  <si>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</si>
  <si>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</si>
  <si>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</si>
  <si>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</si>
  <si>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</si>
  <si>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</si>
  <si>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</si>
  <si>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</si>
  <si>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</si>
  <si>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</si>
  <si>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</si>
  <si>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</si>
  <si>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</si>
  <si>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</si>
  <si>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</si>
  <si>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</si>
  <si>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</si>
  <si>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</si>
  <si>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</si>
  <si>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</si>
  <si>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</si>
  <si>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</si>
  <si>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</si>
  <si>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</si>
  <si>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</si>
  <si>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</si>
  <si>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</si>
  <si>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</si>
  <si>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</si>
  <si>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</si>
  <si>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</si>
  <si>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</si>
  <si>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</si>
  <si>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</si>
  <si>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</si>
  <si>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</si>
  <si>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</si>
  <si>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</si>
  <si>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</si>
  <si>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</si>
  <si>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</si>
  <si>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</si>
  <si>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</si>
  <si>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</si>
  <si>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</si>
  <si>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</si>
  <si>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</si>
  <si>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</si>
  <si>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</si>
  <si>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</si>
  <si>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</si>
  <si>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</si>
  <si>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</si>
  <si>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</si>
  <si>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</si>
  <si>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</si>
  <si>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</si>
  <si>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</si>
  <si>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</si>
  <si>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</si>
  <si>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</si>
  <si>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</si>
  <si>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</si>
  <si>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</si>
  <si>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</si>
  <si>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</si>
  <si>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</si>
  <si>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</si>
  <si>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</si>
  <si>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</si>
  <si>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</si>
  <si>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</si>
  <si>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</si>
  <si>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</si>
  <si>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</si>
  <si>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</si>
  <si>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</si>
  <si>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</si>
  <si>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</si>
  <si>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</si>
  <si>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</si>
  <si>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</si>
  <si>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</si>
  <si>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</si>
  <si>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</si>
  <si>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</si>
  <si>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</si>
  <si>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</si>
  <si>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</si>
  <si>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</si>
  <si>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</si>
  <si>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</si>
  <si>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</si>
  <si>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</si>
  <si>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</si>
  <si>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</si>
  <si>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</si>
  <si>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</si>
  <si>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</si>
  <si>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</si>
  <si>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</si>
  <si>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</si>
  <si>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</si>
  <si>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</si>
  <si>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</si>
  <si>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</si>
  <si>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</si>
  <si>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</si>
  <si>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</si>
  <si>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</si>
  <si>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</si>
  <si>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</si>
  <si>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</si>
  <si>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</si>
  <si>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</si>
  <si>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</si>
  <si>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</si>
  <si>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</si>
  <si>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</si>
  <si>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</si>
  <si>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</si>
  <si>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</si>
  <si>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</si>
  <si>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</si>
  <si>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</si>
  <si>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</si>
  <si>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</si>
  <si>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</si>
  <si>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</si>
  <si>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</si>
  <si>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</si>
  <si>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</si>
  <si>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</si>
  <si>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</si>
  <si>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</si>
  <si>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</si>
  <si>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</si>
  <si>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</si>
  <si>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</si>
  <si>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</si>
  <si>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</si>
  <si>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</si>
  <si>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</si>
  <si>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</si>
  <si>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</si>
  <si>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</si>
  <si>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</si>
  <si>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</si>
  <si>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</si>
  <si>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</si>
  <si>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</si>
  <si>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</si>
  <si>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</si>
  <si>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</si>
  <si>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</si>
  <si>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</si>
  <si>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</si>
  <si>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</si>
  <si>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</si>
  <si>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</si>
  <si>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</si>
  <si>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</si>
  <si>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</si>
  <si>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</si>
  <si>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</si>
  <si>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</si>
  <si>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</si>
  <si>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</si>
  <si>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</si>
  <si>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</si>
  <si>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</si>
  <si>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</si>
  <si>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</si>
  <si>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</si>
  <si>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</si>
  <si>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</si>
  <si>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</si>
  <si>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</si>
  <si>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</si>
  <si>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</si>
  <si>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</si>
  <si>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</si>
  <si>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</si>
  <si>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</si>
  <si>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</si>
  <si>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</si>
  <si>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</si>
  <si>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</si>
  <si>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</si>
  <si>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</si>
  <si>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</si>
  <si>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</si>
  <si>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</si>
  <si>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</si>
  <si>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</si>
  <si>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</si>
  <si>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</si>
  <si>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</si>
  <si>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</si>
  <si>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</si>
  <si>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</si>
  <si>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</si>
  <si>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</si>
  <si>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</si>
  <si>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</si>
  <si>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</si>
  <si>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</si>
  <si>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</si>
  <si>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</si>
  <si>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</si>
  <si>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</si>
  <si>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</si>
  <si>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</si>
  <si>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</si>
  <si>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</si>
  <si>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</si>
  <si>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</si>
  <si>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</si>
  <si>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</si>
  <si>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</si>
  <si>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</si>
  <si>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</si>
  <si>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</si>
  <si>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</si>
  <si>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</si>
  <si>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</si>
  <si>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</si>
  <si>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</si>
  <si>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</si>
  <si>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</si>
  <si>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</si>
  <si>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</si>
  <si>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</si>
  <si>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</si>
  <si>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</si>
  <si>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</si>
  <si>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</si>
  <si>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</si>
  <si>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</si>
  <si>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</si>
  <si>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</si>
  <si>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</si>
  <si>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</si>
  <si>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</si>
  <si>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</si>
  <si>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</si>
  <si>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</si>
  <si>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</si>
  <si>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</si>
  <si>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</si>
  <si>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</si>
  <si>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</si>
  <si>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</si>
  <si>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</si>
  <si>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</si>
  <si>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</si>
  <si>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</si>
  <si>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</si>
  <si>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</si>
  <si>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</si>
  <si>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</si>
  <si>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</si>
  <si>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</si>
  <si>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</si>
  <si>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</si>
  <si>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</si>
  <si>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</si>
  <si>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</si>
  <si>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</si>
  <si>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</si>
  <si>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</si>
  <si>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</si>
  <si>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</si>
  <si>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</si>
  <si>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</si>
  <si>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</si>
  <si>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</si>
  <si>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</si>
  <si>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</si>
  <si>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</si>
  <si>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</si>
  <si>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</si>
  <si>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</si>
  <si>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</si>
  <si>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</si>
  <si>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</si>
  <si>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</si>
  <si>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</si>
  <si>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</si>
  <si>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</si>
  <si>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</si>
  <si>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</si>
  <si>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</si>
  <si>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</si>
  <si>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</si>
  <si>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</si>
  <si>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</si>
  <si>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</si>
  <si>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</si>
  <si>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</si>
  <si>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</si>
  <si>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</si>
  <si>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</si>
  <si>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</si>
  <si>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</si>
  <si>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</si>
  <si>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</si>
  <si>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</si>
  <si>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</si>
  <si>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</si>
  <si>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</si>
  <si>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</si>
  <si>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</si>
  <si>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</si>
  <si>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</si>
  <si>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</si>
  <si>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</si>
  <si>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</si>
  <si>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</si>
  <si>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</si>
  <si>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</si>
  <si>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</si>
  <si>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</si>
  <si>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</si>
  <si>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</si>
  <si>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</si>
  <si>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</si>
  <si>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</si>
  <si>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</si>
  <si>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</si>
  <si>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</si>
  <si>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</si>
  <si>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</si>
  <si>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</si>
  <si>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</si>
  <si>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</si>
  <si>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</si>
  <si>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</si>
  <si>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</si>
  <si>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</si>
  <si>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</si>
  <si>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</si>
  <si>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</si>
  <si>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</si>
  <si>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</si>
  <si>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</si>
  <si>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</si>
  <si>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</si>
  <si>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</si>
  <si>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</si>
  <si>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</si>
  <si>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</si>
  <si>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</si>
  <si>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</si>
  <si>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</si>
  <si>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</si>
  <si>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</si>
  <si>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</si>
  <si>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</si>
  <si>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</si>
  <si>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</si>
  <si>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</si>
  <si>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</si>
  <si>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</si>
  <si>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</si>
  <si>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</si>
  <si>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</si>
  <si>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</si>
  <si>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</si>
  <si>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</si>
  <si>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</si>
  <si>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</si>
  <si>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</si>
  <si>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</si>
  <si>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</si>
  <si>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</si>
  <si>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</si>
  <si>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</si>
  <si>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</si>
  <si>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</si>
  <si>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</si>
  <si>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</si>
  <si>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</si>
  <si>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</si>
  <si>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</si>
  <si>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</si>
  <si>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</si>
  <si>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</si>
  <si>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</si>
  <si>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</si>
  <si>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</si>
  <si>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</si>
  <si>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</si>
  <si>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</si>
  <si>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</si>
  <si>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</si>
  <si>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</si>
  <si>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</si>
  <si>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</si>
  <si>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</si>
  <si>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</si>
  <si>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</si>
  <si>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</si>
  <si>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</si>
  <si>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</si>
  <si>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</si>
  <si>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</si>
  <si>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</si>
  <si>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</si>
  <si>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</si>
  <si>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</si>
  <si>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</si>
  <si>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</si>
  <si>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</si>
  <si>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</si>
  <si>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</si>
  <si>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</si>
  <si>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</si>
  <si>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</si>
  <si>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</si>
  <si>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</si>
  <si>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</si>
  <si>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</si>
  <si>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</si>
  <si>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</si>
  <si>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</si>
  <si>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</si>
  <si>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</si>
  <si>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</si>
  <si>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</si>
  <si>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</si>
  <si>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</si>
  <si>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</si>
  <si>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</si>
  <si>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</si>
  <si>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</si>
  <si>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</si>
  <si>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</si>
  <si>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</si>
  <si>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</si>
  <si>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</si>
  <si>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</si>
  <si>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</si>
  <si>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</si>
  <si>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</si>
  <si>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</si>
  <si>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</si>
  <si>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</si>
  <si>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</si>
  <si>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</si>
  <si>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</si>
  <si>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</si>
  <si>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</si>
  <si>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</si>
  <si>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</si>
  <si>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</si>
  <si>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</si>
  <si>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</si>
  <si>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</si>
  <si>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</si>
  <si>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</si>
  <si>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</si>
  <si>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</si>
  <si>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</si>
  <si>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</si>
  <si>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</si>
  <si>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</si>
  <si>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</si>
  <si>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</si>
  <si>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</si>
  <si>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</si>
  <si>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</si>
  <si>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</si>
  <si>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</si>
  <si>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</si>
  <si>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</si>
  <si>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</si>
  <si>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</si>
  <si>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</si>
  <si>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</si>
  <si>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</si>
  <si>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</si>
  <si>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</si>
  <si>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</si>
  <si>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</si>
  <si>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</si>
  <si>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</si>
  <si>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</si>
  <si>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</si>
  <si>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</si>
  <si>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</si>
  <si>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</si>
  <si>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</si>
  <si>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</si>
  <si>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</si>
  <si>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</si>
  <si>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</si>
  <si>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</si>
  <si>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</si>
  <si>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</si>
  <si>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</si>
  <si>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</si>
  <si>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</si>
  <si>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</si>
  <si>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</si>
  <si>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</si>
  <si>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</si>
  <si>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</si>
  <si>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</si>
  <si>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</si>
  <si>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</si>
  <si>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</si>
  <si>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</si>
  <si>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</si>
  <si>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</si>
  <si>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</si>
  <si>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</si>
  <si>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</si>
  <si>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</si>
  <si>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</si>
  <si>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</si>
  <si>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</si>
  <si>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</si>
  <si>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</si>
  <si>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</si>
  <si>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</si>
  <si>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</si>
  <si>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</si>
  <si>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</si>
  <si>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</si>
  <si>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</si>
  <si>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</si>
  <si>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</si>
  <si>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</si>
  <si>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</si>
  <si>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</si>
  <si>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</si>
  <si>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</si>
  <si>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</si>
  <si>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</si>
  <si>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</si>
  <si>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</si>
  <si>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</si>
  <si>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</si>
  <si>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</si>
  <si>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</si>
  <si>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</si>
  <si>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</si>
  <si>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</si>
  <si>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</si>
  <si>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</si>
  <si>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</si>
  <si>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</si>
  <si>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</si>
  <si>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</si>
  <si>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</si>
  <si>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</si>
  <si>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</si>
  <si>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</si>
  <si>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</si>
  <si>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</si>
  <si>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</si>
  <si>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</si>
  <si>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</si>
  <si>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</si>
  <si>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</si>
  <si>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</si>
  <si>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</si>
  <si>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</si>
  <si>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</si>
  <si>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</si>
  <si>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</si>
  <si>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</si>
  <si>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</si>
  <si>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</si>
  <si>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</si>
  <si>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</si>
  <si>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</si>
  <si>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</si>
  <si>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</si>
  <si>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</si>
  <si>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</si>
  <si>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</si>
  <si>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</si>
  <si>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</si>
  <si>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</si>
  <si>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</si>
  <si>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</si>
  <si>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</si>
  <si>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</si>
  <si>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</si>
  <si>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</si>
  <si>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</si>
  <si>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</si>
  <si>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</si>
  <si>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</si>
  <si>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</si>
  <si>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</si>
  <si>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</si>
  <si>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</si>
  <si>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</si>
  <si>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</si>
  <si>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</si>
  <si>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</si>
  <si>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</si>
  <si>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</si>
  <si>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</si>
  <si>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</si>
  <si>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</si>
  <si>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</si>
  <si>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</si>
  <si>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</si>
  <si>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</si>
  <si>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</si>
  <si>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</si>
  <si>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</si>
  <si>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</si>
  <si>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</si>
  <si>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</si>
  <si>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</si>
  <si>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</si>
  <si>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</si>
  <si>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</si>
  <si>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</si>
  <si>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</si>
  <si>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</si>
  <si>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</si>
  <si>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</si>
  <si>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</si>
  <si>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</si>
  <si>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</si>
  <si>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</si>
  <si>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</si>
  <si>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</si>
  <si>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</si>
  <si>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</si>
  <si>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</si>
  <si>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</si>
  <si>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</si>
  <si>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</si>
  <si>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</si>
  <si>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</si>
  <si>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</si>
  <si>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</si>
  <si>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</si>
  <si>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</si>
  <si>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</si>
  <si>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</si>
  <si>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</si>
  <si>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</si>
  <si>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</si>
  <si>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</si>
  <si>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</si>
  <si>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</si>
  <si>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</si>
  <si>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</si>
  <si>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</si>
  <si>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</si>
  <si>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</si>
  <si>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</si>
  <si>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</si>
  <si>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</si>
  <si>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</si>
  <si>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</si>
  <si>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</si>
  <si>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</si>
  <si>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</si>
  <si>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</si>
  <si>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</si>
  <si>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</si>
  <si>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</si>
  <si>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</si>
  <si>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</si>
  <si>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</si>
  <si>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</si>
  <si>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</si>
  <si>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</si>
  <si>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</si>
  <si>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</si>
  <si>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</si>
  <si>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</si>
  <si>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</si>
  <si>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</si>
  <si>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</si>
  <si>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</si>
  <si>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</si>
  <si>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</si>
  <si>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</si>
  <si>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</si>
  <si>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</si>
  <si>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</si>
  <si>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</si>
  <si>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</si>
  <si>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</si>
  <si>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</si>
  <si>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</si>
  <si>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</si>
  <si>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</si>
  <si>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</si>
  <si>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</si>
  <si>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</si>
  <si>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</si>
  <si>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</si>
  <si>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</si>
  <si>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</si>
  <si>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</si>
  <si>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</si>
  <si>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</si>
  <si>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</si>
  <si>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</si>
  <si>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</si>
  <si>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</si>
  <si>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</si>
  <si>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</si>
  <si>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</si>
  <si>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</si>
  <si>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</si>
  <si>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</si>
  <si>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</si>
  <si>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</si>
  <si>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</si>
  <si>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</si>
  <si>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</si>
  <si>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</si>
  <si>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</si>
  <si>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</si>
  <si>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</si>
  <si>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</si>
  <si>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</si>
  <si>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</si>
  <si>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</si>
  <si>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first peak</t>
  </si>
  <si>
    <t>second peak</t>
  </si>
  <si>
    <t>third peak</t>
  </si>
  <si>
    <t>height</t>
  </si>
  <si>
    <t>time</t>
  </si>
  <si>
    <t>path</t>
  </si>
  <si>
    <t>v</t>
  </si>
  <si>
    <t>vx</t>
  </si>
  <si>
    <t>vz</t>
  </si>
  <si>
    <t>Bin</t>
  </si>
  <si>
    <t>More</t>
  </si>
  <si>
    <t>Frequency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</si>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</sst>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0" fillId="0" borderId="7" xfId="0" applyBorder="1"/>
    <xf numFmtId="0" fontId="14" fillId="0" borderId="8" xfId="0" applyFont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Sheet1!$U$10:$U$17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Sheet1!$P$33:$P$47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Sheet1!$Y$39:$Y$59</c:f>
              <c:numCache>
                <c:formatCode>General</c:formatCode>
                <c:ptCount val="21"/>
              </c:numCache>
            </c:numRef>
          </c:xVal>
          <c:yVal>
            <c:numRef>
              <c:f>Sheet1!$W$39:$W$59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80"/>
  <sheetViews>
    <sheetView showGridLines="0" tabSelected="1" zoomScale="120" zoomScaleNormal="120" zoomScaleSheetLayoutView="50" workbookViewId="0">
      <pane xSplit="2" ySplit="5" topLeftCell="C172" activePane="bottomRight" state="frozen"/>
      <selection pane="topRight" activeCell="C1" sqref="C1"/>
      <selection pane="bottomLeft" activeCell="A6" sqref="A6"/>
      <selection pane="bottomRight" activeCell="A181" sqref="A181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4" customWidth="1"/>
    <col min="46" max="48" width="11.7109375" style="52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3" t="s">
        <v>1552</v>
      </c>
      <c r="AT1" s="51" t="s">
        <v>1546</v>
      </c>
      <c r="AU1" s="51" t="s">
        <v>1547</v>
      </c>
      <c r="AV1" s="51" t="s">
        <v>1550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3" t="s">
        <v>50</v>
      </c>
      <c r="AT2" s="51" t="s">
        <v>50</v>
      </c>
      <c r="AU2" s="51" t="s">
        <v>50</v>
      </c>
      <c r="AV2" s="51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3" t="s">
        <v>1553</v>
      </c>
      <c r="AT3" s="51" t="s">
        <v>1549</v>
      </c>
      <c r="AU3" s="51" t="s">
        <v>1548</v>
      </c>
      <c r="AV3" s="51" t="s">
        <v>1551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1558</v>
      </c>
      <c r="D4" s="11" t="s">
        <v>33</v>
      </c>
      <c r="E4" s="11" t="s">
        <v>3</v>
      </c>
      <c r="F4" s="11" t="s">
        <v>1534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1527</v>
      </c>
      <c r="L4" s="12" t="s">
        <v>1531</v>
      </c>
      <c r="M4" s="12" t="s">
        <v>1532</v>
      </c>
      <c r="N4" s="12" t="s">
        <v>1234</v>
      </c>
      <c r="O4" s="12" t="s">
        <v>1236</v>
      </c>
      <c r="P4" s="12" t="s">
        <v>1235</v>
      </c>
      <c r="Q4" s="12" t="s">
        <v>1528</v>
      </c>
      <c r="R4" s="12" t="s">
        <v>1277</v>
      </c>
      <c r="S4" s="12" t="s">
        <v>1276</v>
      </c>
      <c r="T4" s="12" t="s">
        <v>1250</v>
      </c>
      <c r="U4" s="12" t="s">
        <v>1533</v>
      </c>
      <c r="V4" s="12" t="s">
        <v>1282</v>
      </c>
      <c r="W4" s="12" t="s">
        <v>1283</v>
      </c>
      <c r="X4" s="12" t="s">
        <v>1284</v>
      </c>
      <c r="Y4" s="12" t="s">
        <v>1529</v>
      </c>
      <c r="Z4" s="12" t="s">
        <v>1530</v>
      </c>
      <c r="AA4" s="12" t="s">
        <v>1285</v>
      </c>
      <c r="AB4" s="12" t="s">
        <v>1286</v>
      </c>
      <c r="AC4" s="12" t="s">
        <v>1287</v>
      </c>
      <c r="AD4" s="12" t="s">
        <v>1555</v>
      </c>
      <c r="AE4" s="12" t="s">
        <v>1556</v>
      </c>
      <c r="AF4" s="12" t="s">
        <v>1557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3" t="s">
        <v>1553</v>
      </c>
      <c r="AT4" s="51" t="s">
        <v>1549</v>
      </c>
      <c r="AU4" s="51" t="s">
        <v>1548</v>
      </c>
      <c r="AV4" s="51" t="s">
        <v>1551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3" t="s">
        <v>1554</v>
      </c>
      <c r="AT5" s="51" t="s">
        <v>12</v>
      </c>
      <c r="AU5" s="51" t="s">
        <v>136</v>
      </c>
      <c r="AV5" s="51" t="s">
        <v>1554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-1</v>
      </c>
      <c r="AH6" s="10">
        <v>1</v>
      </c>
      <c r="AI6" s="44" t="s">
        <v>1320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AS6" s="54">
        <v>0</v>
      </c>
      <c r="AT6" s="52">
        <v>0</v>
      </c>
      <c r="AU6" s="52">
        <v>0</v>
      </c>
      <c r="AV6" s="52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4">
        <v>0</v>
      </c>
      <c r="AT7" s="52">
        <v>0</v>
      </c>
      <c r="AU7" s="52">
        <v>0</v>
      </c>
      <c r="AV7" s="52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4">
        <f>AN8/AL8*1000</f>
        <v>526.77787532923617</v>
      </c>
      <c r="AT8" s="52">
        <v>899.3</v>
      </c>
      <c r="AU8" s="52">
        <v>27</v>
      </c>
      <c r="AV8" s="52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4">
        <v>0</v>
      </c>
      <c r="AT9" s="52">
        <v>0</v>
      </c>
      <c r="AU9" s="52">
        <v>0</v>
      </c>
      <c r="AV9" s="52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4">
        <v>0</v>
      </c>
      <c r="AT10" s="52">
        <v>0</v>
      </c>
      <c r="AU10" s="52">
        <v>0</v>
      </c>
      <c r="AV10" s="52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1597</v>
      </c>
      <c r="C11" s="6" t="s">
        <v>1597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4">
        <v>0</v>
      </c>
      <c r="AT11" s="52">
        <v>0</v>
      </c>
      <c r="AU11" s="52">
        <v>0</v>
      </c>
      <c r="AV11" s="52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4">
        <v>0</v>
      </c>
      <c r="AT12" s="52">
        <v>0</v>
      </c>
      <c r="AU12" s="52">
        <v>0</v>
      </c>
      <c r="AV12" s="52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4">
        <v>0</v>
      </c>
      <c r="AT13" s="52">
        <v>0</v>
      </c>
      <c r="AU13" s="52">
        <v>0</v>
      </c>
      <c r="AV13" s="52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4">
        <v>0</v>
      </c>
      <c r="AT14" s="52">
        <v>0</v>
      </c>
      <c r="AU14" s="52">
        <v>0</v>
      </c>
      <c r="AV14" s="52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4">
        <v>0</v>
      </c>
      <c r="AT15" s="52">
        <v>0</v>
      </c>
      <c r="AU15" s="52">
        <v>0</v>
      </c>
      <c r="AV15" s="52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4">
        <v>0</v>
      </c>
      <c r="AT16" s="52">
        <v>0</v>
      </c>
      <c r="AU16" s="52">
        <v>0</v>
      </c>
      <c r="AV16" s="52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4">
        <v>0</v>
      </c>
      <c r="AT17" s="52">
        <v>0</v>
      </c>
      <c r="AU17" s="52">
        <v>0</v>
      </c>
      <c r="AV17" s="52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4">
        <f>AN18/AL18*1000</f>
        <v>18.168498168498168</v>
      </c>
      <c r="AT18" s="52">
        <v>0</v>
      </c>
      <c r="AU18" s="52">
        <v>0</v>
      </c>
      <c r="AV18" s="52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4">
        <f>AN19/AL19*1000</f>
        <v>8264.4628099173551</v>
      </c>
      <c r="AT19" s="52">
        <v>0</v>
      </c>
      <c r="AU19" s="52">
        <v>0</v>
      </c>
      <c r="AV19" s="52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4">
        <v>0</v>
      </c>
      <c r="AT20" s="52">
        <v>0</v>
      </c>
      <c r="AU20" s="52">
        <v>0</v>
      </c>
      <c r="AV20" s="52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4">
        <v>0</v>
      </c>
      <c r="AT21" s="52">
        <v>0</v>
      </c>
      <c r="AU21" s="52">
        <v>0</v>
      </c>
      <c r="AV21" s="52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4">
        <v>0</v>
      </c>
      <c r="AT22" s="52">
        <v>0</v>
      </c>
      <c r="AU22" s="52">
        <v>0</v>
      </c>
      <c r="AV22" s="52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4">
        <v>0</v>
      </c>
      <c r="AT23" s="52">
        <v>0</v>
      </c>
      <c r="AU23" s="52">
        <v>0</v>
      </c>
      <c r="AV23" s="52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4">
        <v>0</v>
      </c>
      <c r="AT24" s="52">
        <v>0</v>
      </c>
      <c r="AU24" s="52">
        <v>0</v>
      </c>
      <c r="AV24" s="52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4">
        <v>0</v>
      </c>
      <c r="AT25" s="52">
        <v>0</v>
      </c>
      <c r="AU25" s="52">
        <v>0</v>
      </c>
      <c r="AV25" s="52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4">
        <v>0</v>
      </c>
      <c r="AT26" s="52">
        <v>0</v>
      </c>
      <c r="AU26" s="52">
        <v>0</v>
      </c>
      <c r="AV26" s="52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4">
        <v>0</v>
      </c>
      <c r="AT27" s="52">
        <v>0</v>
      </c>
      <c r="AU27" s="52">
        <v>0</v>
      </c>
      <c r="AV27" s="52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4">
        <v>0</v>
      </c>
      <c r="AT28" s="52">
        <v>0</v>
      </c>
      <c r="AU28" s="52">
        <v>0</v>
      </c>
      <c r="AV28" s="52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4">
        <v>0</v>
      </c>
      <c r="AT29" s="52">
        <v>0</v>
      </c>
      <c r="AU29" s="52">
        <v>0</v>
      </c>
      <c r="AV29" s="52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4">
        <v>0</v>
      </c>
      <c r="AT30" s="52">
        <v>0</v>
      </c>
      <c r="AU30" s="52">
        <v>0</v>
      </c>
      <c r="AV30" s="52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4">
        <f>AN31/AL31*1000</f>
        <v>689.21775898520093</v>
      </c>
      <c r="AT31" s="52">
        <v>0</v>
      </c>
      <c r="AU31" s="52">
        <v>0</v>
      </c>
      <c r="AV31" s="52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4">
        <v>0</v>
      </c>
      <c r="AT32" s="52">
        <v>0</v>
      </c>
      <c r="AU32" s="52">
        <v>0</v>
      </c>
      <c r="AV32" s="52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1465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4">
        <v>0</v>
      </c>
      <c r="AT33" s="52">
        <v>0</v>
      </c>
      <c r="AU33" s="52">
        <v>0</v>
      </c>
      <c r="AV33" s="52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4">
        <v>0</v>
      </c>
      <c r="AT34" s="52">
        <v>0</v>
      </c>
      <c r="AU34" s="52">
        <v>0</v>
      </c>
      <c r="AV34" s="52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4">
        <v>0</v>
      </c>
      <c r="AT35" s="52">
        <v>0</v>
      </c>
      <c r="AU35" s="52">
        <v>0</v>
      </c>
      <c r="AV35" s="52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4">
        <v>0</v>
      </c>
      <c r="AT36" s="52">
        <v>0</v>
      </c>
      <c r="AU36" s="52">
        <v>0</v>
      </c>
      <c r="AV36" s="52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1466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4">
        <v>0</v>
      </c>
      <c r="AT37" s="52">
        <v>0</v>
      </c>
      <c r="AU37" s="52">
        <v>0</v>
      </c>
      <c r="AV37" s="52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1467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4">
        <v>0</v>
      </c>
      <c r="AT38" s="52">
        <v>0</v>
      </c>
      <c r="AU38" s="52">
        <v>0</v>
      </c>
      <c r="AV38" s="52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4">
        <v>0</v>
      </c>
      <c r="AT39" s="52">
        <v>0</v>
      </c>
      <c r="AU39" s="52">
        <v>0</v>
      </c>
      <c r="AV39" s="52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4">
        <v>0</v>
      </c>
      <c r="AT40" s="52">
        <v>0</v>
      </c>
      <c r="AU40" s="52">
        <v>0</v>
      </c>
      <c r="AV40" s="52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4">
        <v>0</v>
      </c>
      <c r="AT41" s="52">
        <v>0</v>
      </c>
      <c r="AU41" s="52">
        <v>0</v>
      </c>
      <c r="AV41" s="52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4">
        <v>0</v>
      </c>
      <c r="AT42" s="52">
        <v>0</v>
      </c>
      <c r="AU42" s="52">
        <v>0</v>
      </c>
      <c r="AV42" s="52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4">
        <v>0</v>
      </c>
      <c r="AT43" s="52">
        <v>0</v>
      </c>
      <c r="AU43" s="52">
        <v>0</v>
      </c>
      <c r="AV43" s="52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4">
        <v>0</v>
      </c>
      <c r="AT44" s="52">
        <v>0</v>
      </c>
      <c r="AU44" s="52">
        <v>0</v>
      </c>
      <c r="AV44" s="52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4">
        <v>0</v>
      </c>
      <c r="AT45" s="52">
        <v>0</v>
      </c>
      <c r="AU45" s="52">
        <v>0</v>
      </c>
      <c r="AV45" s="52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4">
        <v>0</v>
      </c>
      <c r="AT46" s="52">
        <v>0</v>
      </c>
      <c r="AU46" s="52">
        <v>0</v>
      </c>
      <c r="AV46" s="52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4">
        <v>0</v>
      </c>
      <c r="AT47" s="52">
        <v>0</v>
      </c>
      <c r="AU47" s="52">
        <v>0</v>
      </c>
      <c r="AV47" s="52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4">
        <v>0</v>
      </c>
      <c r="AT48" s="52">
        <v>0</v>
      </c>
      <c r="AU48" s="52">
        <v>0</v>
      </c>
      <c r="AV48" s="52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4">
        <v>0</v>
      </c>
      <c r="AT49" s="52">
        <v>0</v>
      </c>
      <c r="AU49" s="52">
        <v>0</v>
      </c>
      <c r="AV49" s="52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4">
        <v>0</v>
      </c>
      <c r="AT50" s="52">
        <v>0</v>
      </c>
      <c r="AU50" s="52">
        <v>0</v>
      </c>
      <c r="AV50" s="52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4">
        <v>0</v>
      </c>
      <c r="AT51" s="52">
        <v>0</v>
      </c>
      <c r="AU51" s="52">
        <v>0</v>
      </c>
      <c r="AV51" s="52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4">
        <v>0</v>
      </c>
      <c r="AT52" s="52">
        <v>0</v>
      </c>
      <c r="AU52" s="52">
        <v>0</v>
      </c>
      <c r="AV52" s="52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4">
        <v>0</v>
      </c>
      <c r="AT53" s="52">
        <v>0</v>
      </c>
      <c r="AU53" s="52">
        <v>0</v>
      </c>
      <c r="AV53" s="52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1559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4">
        <v>0</v>
      </c>
      <c r="AT54" s="52">
        <v>0</v>
      </c>
      <c r="AU54" s="52">
        <v>0</v>
      </c>
      <c r="AV54" s="52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4">
        <v>0</v>
      </c>
      <c r="AT55" s="52">
        <v>0</v>
      </c>
      <c r="AU55" s="52">
        <v>0</v>
      </c>
      <c r="AV55" s="52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4">
        <v>0</v>
      </c>
      <c r="AT56" s="52">
        <v>0</v>
      </c>
      <c r="AU56" s="52">
        <v>0</v>
      </c>
      <c r="AV56" s="52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4">
        <v>0</v>
      </c>
      <c r="AT57" s="52">
        <v>0</v>
      </c>
      <c r="AU57" s="52">
        <v>0</v>
      </c>
      <c r="AV57" s="52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4">
        <v>0</v>
      </c>
      <c r="AT58" s="52">
        <v>0</v>
      </c>
      <c r="AU58" s="52">
        <v>0</v>
      </c>
      <c r="AV58" s="52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4">
        <v>0</v>
      </c>
      <c r="AT59" s="52">
        <v>0</v>
      </c>
      <c r="AU59" s="52">
        <v>0</v>
      </c>
      <c r="AV59" s="52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4">
        <v>0</v>
      </c>
      <c r="AT60" s="52">
        <v>0</v>
      </c>
      <c r="AU60" s="52">
        <v>0</v>
      </c>
      <c r="AV60" s="52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4">
        <v>0</v>
      </c>
      <c r="AT61" s="52">
        <v>0</v>
      </c>
      <c r="AU61" s="52">
        <v>0</v>
      </c>
      <c r="AV61" s="52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17100</v>
      </c>
      <c r="K62" s="3">
        <f t="shared" ref="K62:K72" si="4">I62*J62^2/2/4.184/10^12</f>
        <v>16.272679398900571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144</v>
      </c>
      <c r="W62" s="9" t="s">
        <v>382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4">
        <v>0</v>
      </c>
      <c r="AT62" s="52">
        <v>0</v>
      </c>
      <c r="AU62" s="52">
        <v>0</v>
      </c>
      <c r="AV62" s="52">
        <v>0</v>
      </c>
      <c r="BG62" s="40">
        <v>2</v>
      </c>
      <c r="BH62" s="40" t="s">
        <v>1416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4">
        <v>0</v>
      </c>
      <c r="AT63" s="52">
        <v>0</v>
      </c>
      <c r="AU63" s="52">
        <v>0</v>
      </c>
      <c r="AV63" s="52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4">
        <v>0</v>
      </c>
      <c r="AT64" s="52">
        <v>0</v>
      </c>
      <c r="AU64" s="52">
        <v>0</v>
      </c>
      <c r="AV64" s="52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4">
        <v>0</v>
      </c>
      <c r="AT65" s="52">
        <v>0</v>
      </c>
      <c r="AU65" s="52">
        <v>0</v>
      </c>
      <c r="AV65" s="52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4">
        <v>0</v>
      </c>
      <c r="AT66" s="52">
        <v>0</v>
      </c>
      <c r="AU66" s="52">
        <v>0</v>
      </c>
      <c r="AV66" s="52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4">
        <v>0</v>
      </c>
      <c r="AT67" s="52">
        <v>0</v>
      </c>
      <c r="AU67" s="52">
        <v>0</v>
      </c>
      <c r="AV67" s="52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4">
        <v>0</v>
      </c>
      <c r="AT68" s="52">
        <v>0</v>
      </c>
      <c r="AU68" s="52">
        <v>0</v>
      </c>
      <c r="AV68" s="52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4">
        <v>0</v>
      </c>
      <c r="AT69" s="52">
        <v>0</v>
      </c>
      <c r="AU69" s="52">
        <v>0</v>
      </c>
      <c r="AV69" s="52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4">
        <v>0</v>
      </c>
      <c r="AT70" s="52">
        <v>0</v>
      </c>
      <c r="AU70" s="52">
        <v>0</v>
      </c>
      <c r="AV70" s="52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4">
        <v>0</v>
      </c>
      <c r="AT71" s="52">
        <v>0</v>
      </c>
      <c r="AU71" s="52">
        <v>0</v>
      </c>
      <c r="AV71" s="52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4">
        <v>0</v>
      </c>
      <c r="AT72" s="52">
        <v>0</v>
      </c>
      <c r="AU72" s="52">
        <v>0</v>
      </c>
      <c r="AV72" s="52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4">
        <v>0</v>
      </c>
      <c r="AT73" s="52">
        <v>0</v>
      </c>
      <c r="AU73" s="52">
        <v>0</v>
      </c>
      <c r="AV73" s="52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4">
        <v>0</v>
      </c>
      <c r="AT74" s="52">
        <v>0</v>
      </c>
      <c r="AU74" s="52">
        <v>0</v>
      </c>
      <c r="AV74" s="52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4">
        <v>0</v>
      </c>
      <c r="AT75" s="52">
        <v>0</v>
      </c>
      <c r="AU75" s="52">
        <v>0</v>
      </c>
      <c r="AV75" s="52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4">
        <v>0</v>
      </c>
      <c r="AT76" s="52">
        <v>0</v>
      </c>
      <c r="AU76" s="52">
        <v>0</v>
      </c>
      <c r="AV76" s="52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4">
        <v>0</v>
      </c>
      <c r="AT77" s="52">
        <v>0</v>
      </c>
      <c r="AU77" s="52">
        <v>0</v>
      </c>
      <c r="AV77" s="52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4">
        <v>0</v>
      </c>
      <c r="AT78" s="52">
        <v>0</v>
      </c>
      <c r="AU78" s="52">
        <v>0</v>
      </c>
      <c r="AV78" s="52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4">
        <v>0</v>
      </c>
      <c r="AT79" s="52">
        <v>0</v>
      </c>
      <c r="AU79" s="52">
        <v>0</v>
      </c>
      <c r="AV79" s="52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4">
        <v>0</v>
      </c>
      <c r="AT80" s="52">
        <v>0</v>
      </c>
      <c r="AU80" s="52">
        <v>0</v>
      </c>
      <c r="AV80" s="52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4">
        <v>0</v>
      </c>
      <c r="AT81" s="52">
        <v>0</v>
      </c>
      <c r="AU81" s="52">
        <v>0</v>
      </c>
      <c r="AV81" s="52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4">
        <v>0</v>
      </c>
      <c r="AT82" s="52">
        <v>0</v>
      </c>
      <c r="AU82" s="52">
        <v>0</v>
      </c>
      <c r="AV82" s="52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4">
        <v>0</v>
      </c>
      <c r="AT83" s="52">
        <v>0</v>
      </c>
      <c r="AU83" s="52">
        <v>0</v>
      </c>
      <c r="AV83" s="52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4">
        <v>0</v>
      </c>
      <c r="AT84" s="52">
        <v>0</v>
      </c>
      <c r="AU84" s="52">
        <v>0</v>
      </c>
      <c r="AV84" s="52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4">
        <v>0</v>
      </c>
      <c r="AT85" s="52">
        <v>0</v>
      </c>
      <c r="AU85" s="52">
        <v>0</v>
      </c>
      <c r="AV85" s="52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4">
        <v>0</v>
      </c>
      <c r="AT86" s="52">
        <v>0</v>
      </c>
      <c r="AU86" s="52">
        <v>0</v>
      </c>
      <c r="AV86" s="52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4">
        <v>0</v>
      </c>
      <c r="AT87" s="52">
        <v>0</v>
      </c>
      <c r="AU87" s="52">
        <v>0</v>
      </c>
      <c r="AV87" s="52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4">
        <v>0</v>
      </c>
      <c r="AT88" s="52">
        <v>0</v>
      </c>
      <c r="AU88" s="52">
        <v>0</v>
      </c>
      <c r="AV88" s="52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4">
        <v>0</v>
      </c>
      <c r="AT89" s="52">
        <v>0</v>
      </c>
      <c r="AU89" s="52">
        <v>0</v>
      </c>
      <c r="AV89" s="52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4">
        <v>0</v>
      </c>
      <c r="AT90" s="52">
        <v>0</v>
      </c>
      <c r="AU90" s="52">
        <v>0</v>
      </c>
      <c r="AV90" s="52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4">
        <v>0</v>
      </c>
      <c r="AT91" s="52">
        <v>0</v>
      </c>
      <c r="AU91" s="52">
        <v>0</v>
      </c>
      <c r="AV91" s="52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4">
        <v>0</v>
      </c>
      <c r="AT92" s="52">
        <v>0</v>
      </c>
      <c r="AU92" s="52">
        <v>0</v>
      </c>
      <c r="AV92" s="52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4">
        <v>0</v>
      </c>
      <c r="AT93" s="52">
        <v>0</v>
      </c>
      <c r="AU93" s="52">
        <v>0</v>
      </c>
      <c r="AV93" s="52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4">
        <v>0</v>
      </c>
      <c r="AT94" s="52">
        <v>0</v>
      </c>
      <c r="AU94" s="52">
        <v>0</v>
      </c>
      <c r="AV94" s="52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4">
        <v>0</v>
      </c>
      <c r="AT95" s="52">
        <v>0</v>
      </c>
      <c r="AU95" s="52">
        <v>0</v>
      </c>
      <c r="AV95" s="52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4">
        <v>0</v>
      </c>
      <c r="AT96" s="52">
        <v>0</v>
      </c>
      <c r="AU96" s="52">
        <v>0</v>
      </c>
      <c r="AV96" s="52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4">
        <v>0</v>
      </c>
      <c r="AT97" s="52">
        <v>0</v>
      </c>
      <c r="AU97" s="52">
        <v>0</v>
      </c>
      <c r="AV97" s="52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4">
        <v>0</v>
      </c>
      <c r="AT98" s="52">
        <v>0</v>
      </c>
      <c r="AU98" s="52">
        <v>0</v>
      </c>
      <c r="AV98" s="52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4">
        <v>0</v>
      </c>
      <c r="AT99" s="52">
        <v>0</v>
      </c>
      <c r="AU99" s="52">
        <v>0</v>
      </c>
      <c r="AV99" s="52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4">
        <v>0</v>
      </c>
      <c r="AT100" s="52">
        <v>0</v>
      </c>
      <c r="AU100" s="52">
        <v>0</v>
      </c>
      <c r="AV100" s="52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4">
        <v>0</v>
      </c>
      <c r="AT101" s="52">
        <v>0</v>
      </c>
      <c r="AU101" s="52">
        <v>0</v>
      </c>
      <c r="AV101" s="52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4">
        <v>0</v>
      </c>
      <c r="AT102" s="52">
        <v>0</v>
      </c>
      <c r="AU102" s="52">
        <v>0</v>
      </c>
      <c r="AV102" s="52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4">
        <v>0</v>
      </c>
      <c r="AT103" s="52">
        <v>0</v>
      </c>
      <c r="AU103" s="52">
        <v>0</v>
      </c>
      <c r="AV103" s="52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4">
        <v>0</v>
      </c>
      <c r="AT104" s="52">
        <v>0</v>
      </c>
      <c r="AU104" s="52">
        <v>0</v>
      </c>
      <c r="AV104" s="52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4">
        <v>0</v>
      </c>
      <c r="AT105" s="52">
        <v>0</v>
      </c>
      <c r="AU105" s="52">
        <v>0</v>
      </c>
      <c r="AV105" s="52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4">
        <v>0</v>
      </c>
      <c r="AT106" s="52">
        <v>0</v>
      </c>
      <c r="AU106" s="52">
        <v>0</v>
      </c>
      <c r="AV106" s="52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4">
        <v>0</v>
      </c>
      <c r="AT107" s="52">
        <v>0</v>
      </c>
      <c r="AU107" s="52">
        <v>0</v>
      </c>
      <c r="AV107" s="52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4">
        <v>0</v>
      </c>
      <c r="AT108" s="52">
        <v>0</v>
      </c>
      <c r="AU108" s="52">
        <v>0</v>
      </c>
      <c r="AV108" s="52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4">
        <v>0</v>
      </c>
      <c r="AT109" s="52">
        <v>0</v>
      </c>
      <c r="AU109" s="52">
        <v>0</v>
      </c>
      <c r="AV109" s="52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4">
        <v>0</v>
      </c>
      <c r="AT110" s="52">
        <v>0</v>
      </c>
      <c r="AU110" s="52">
        <v>0</v>
      </c>
      <c r="AV110" s="52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4">
        <v>0</v>
      </c>
      <c r="AT111" s="52">
        <v>0</v>
      </c>
      <c r="AU111" s="52">
        <v>0</v>
      </c>
      <c r="AV111" s="52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4">
        <v>0</v>
      </c>
      <c r="AT112" s="52">
        <v>0</v>
      </c>
      <c r="AU112" s="52">
        <v>0</v>
      </c>
      <c r="AV112" s="52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4">
        <v>0</v>
      </c>
      <c r="AT113" s="52">
        <v>0</v>
      </c>
      <c r="AU113" s="52">
        <v>0</v>
      </c>
      <c r="AV113" s="52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4">
        <v>0</v>
      </c>
      <c r="AT114" s="52">
        <v>0</v>
      </c>
      <c r="AU114" s="52">
        <v>0</v>
      </c>
      <c r="AV114" s="52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4">
        <v>0</v>
      </c>
      <c r="AT115" s="52">
        <v>0</v>
      </c>
      <c r="AU115" s="52">
        <v>0</v>
      </c>
      <c r="AV115" s="52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4">
        <v>0</v>
      </c>
      <c r="AT116" s="52">
        <v>0</v>
      </c>
      <c r="AU116" s="52">
        <v>0</v>
      </c>
      <c r="AV116" s="52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4">
        <v>0</v>
      </c>
      <c r="AT117" s="52">
        <v>0</v>
      </c>
      <c r="AU117" s="52">
        <v>0</v>
      </c>
      <c r="AV117" s="52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4">
        <v>0</v>
      </c>
      <c r="AT118" s="52">
        <v>0</v>
      </c>
      <c r="AU118" s="52">
        <v>0</v>
      </c>
      <c r="AV118" s="52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4">
        <v>0</v>
      </c>
      <c r="AT119" s="52">
        <v>0</v>
      </c>
      <c r="AU119" s="52">
        <v>0</v>
      </c>
      <c r="AV119" s="52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4">
        <v>0</v>
      </c>
      <c r="AT120" s="52">
        <v>0</v>
      </c>
      <c r="AU120" s="52">
        <v>0</v>
      </c>
      <c r="AV120" s="52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4">
        <v>0</v>
      </c>
      <c r="AT121" s="52">
        <v>0</v>
      </c>
      <c r="AU121" s="52">
        <v>0</v>
      </c>
      <c r="AV121" s="52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4">
        <v>0</v>
      </c>
      <c r="AT122" s="52">
        <v>0</v>
      </c>
      <c r="AU122" s="52">
        <v>0</v>
      </c>
      <c r="AV122" s="52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4">
        <v>0</v>
      </c>
      <c r="AT123" s="52">
        <v>0</v>
      </c>
      <c r="AU123" s="52">
        <v>0</v>
      </c>
      <c r="AV123" s="52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4">
        <v>0</v>
      </c>
      <c r="AT124" s="52">
        <v>0</v>
      </c>
      <c r="AU124" s="52">
        <v>0</v>
      </c>
      <c r="AV124" s="52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4">
        <v>0</v>
      </c>
      <c r="AT125" s="52">
        <v>0</v>
      </c>
      <c r="AU125" s="52">
        <v>0</v>
      </c>
      <c r="AV125" s="52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4">
        <v>0</v>
      </c>
      <c r="AT126" s="52">
        <v>0</v>
      </c>
      <c r="AU126" s="52">
        <v>0</v>
      </c>
      <c r="AV126" s="52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4">
        <v>0</v>
      </c>
      <c r="AT127" s="52">
        <v>0</v>
      </c>
      <c r="AU127" s="52">
        <v>0</v>
      </c>
      <c r="AV127" s="52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4">
        <v>0</v>
      </c>
      <c r="AT128" s="52">
        <v>0</v>
      </c>
      <c r="AU128" s="52">
        <v>0</v>
      </c>
      <c r="AV128" s="52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4">
        <v>0</v>
      </c>
      <c r="AT129" s="52">
        <v>0</v>
      </c>
      <c r="AU129" s="52">
        <v>0</v>
      </c>
      <c r="AV129" s="52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4">
        <v>0</v>
      </c>
      <c r="AT130" s="52">
        <v>0</v>
      </c>
      <c r="AU130" s="52">
        <v>0</v>
      </c>
      <c r="AV130" s="52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1468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4">
        <v>0</v>
      </c>
      <c r="AT131" s="52">
        <v>0</v>
      </c>
      <c r="AU131" s="52">
        <v>0</v>
      </c>
      <c r="AV131" s="52">
        <v>0</v>
      </c>
    </row>
    <row r="132" spans="1:61" x14ac:dyDescent="0.25">
      <c r="A132" s="6">
        <v>129</v>
      </c>
      <c r="B132" s="6" t="s">
        <v>1470</v>
      </c>
      <c r="C132" s="6" t="s">
        <v>1470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4">
        <v>0</v>
      </c>
      <c r="AT132" s="52">
        <v>0</v>
      </c>
      <c r="AU132" s="52">
        <v>0</v>
      </c>
      <c r="AV132" s="52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1469</v>
      </c>
      <c r="BI132" s="40">
        <v>0</v>
      </c>
    </row>
    <row r="133" spans="1:61" x14ac:dyDescent="0.25">
      <c r="A133" s="6">
        <v>130</v>
      </c>
      <c r="B133" s="6" t="s">
        <v>1471</v>
      </c>
      <c r="C133" s="6" t="s">
        <v>1471</v>
      </c>
      <c r="D133" s="6" t="s">
        <v>1472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4">
        <v>0</v>
      </c>
      <c r="AT133" s="52">
        <v>0</v>
      </c>
      <c r="AU133" s="52">
        <v>0</v>
      </c>
      <c r="AV133" s="52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1469</v>
      </c>
      <c r="BI133" s="40">
        <v>0</v>
      </c>
    </row>
    <row r="134" spans="1:61" x14ac:dyDescent="0.25">
      <c r="A134" s="6">
        <v>131</v>
      </c>
      <c r="B134" s="6" t="s">
        <v>1473</v>
      </c>
      <c r="C134" s="6" t="s">
        <v>1473</v>
      </c>
      <c r="D134" s="6" t="s">
        <v>1474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4">
        <v>0</v>
      </c>
      <c r="AT134" s="52">
        <v>0</v>
      </c>
      <c r="AU134" s="52">
        <v>0</v>
      </c>
      <c r="AV134" s="52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1475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4">
        <v>0</v>
      </c>
      <c r="AT135" s="52">
        <v>0</v>
      </c>
      <c r="AU135" s="52">
        <v>0</v>
      </c>
      <c r="AV135" s="52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1476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4">
        <v>0</v>
      </c>
      <c r="AT136" s="52">
        <v>0</v>
      </c>
      <c r="AU136" s="52">
        <v>0</v>
      </c>
      <c r="AV136" s="52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1477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4">
        <v>0</v>
      </c>
      <c r="AT137" s="52">
        <v>0</v>
      </c>
      <c r="AU137" s="52">
        <v>0</v>
      </c>
      <c r="AV137" s="52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1478</v>
      </c>
      <c r="C138" s="6" t="s">
        <v>1478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4">
        <v>0</v>
      </c>
      <c r="AT138" s="52">
        <v>0</v>
      </c>
      <c r="AU138" s="52">
        <v>0</v>
      </c>
      <c r="AV138" s="52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1479</v>
      </c>
      <c r="C139" s="6" t="s">
        <v>1479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4">
        <v>0</v>
      </c>
      <c r="AT139" s="52">
        <v>0</v>
      </c>
      <c r="AU139" s="52">
        <v>0</v>
      </c>
      <c r="AV139" s="52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1480</v>
      </c>
      <c r="C140" s="6" t="s">
        <v>1480</v>
      </c>
      <c r="D140" s="6" t="s">
        <v>1481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4">
        <v>0</v>
      </c>
      <c r="AT140" s="52">
        <v>0</v>
      </c>
      <c r="AU140" s="52">
        <v>0</v>
      </c>
      <c r="AV140" s="52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1482</v>
      </c>
      <c r="C141" s="6" t="s">
        <v>1482</v>
      </c>
      <c r="D141" s="6" t="s">
        <v>1483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4">
        <v>0</v>
      </c>
      <c r="AT141" s="52">
        <v>0</v>
      </c>
      <c r="AU141" s="52">
        <v>0</v>
      </c>
      <c r="AV141" s="52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1484</v>
      </c>
      <c r="C142" s="6" t="s">
        <v>1482</v>
      </c>
      <c r="D142" s="6" t="s">
        <v>1483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4">
        <v>0</v>
      </c>
      <c r="AT142" s="52">
        <v>0</v>
      </c>
      <c r="AU142" s="52">
        <v>0</v>
      </c>
      <c r="AV142" s="52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1485</v>
      </c>
      <c r="C143" s="6" t="s">
        <v>1485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4">
        <v>0</v>
      </c>
      <c r="AT143" s="52">
        <v>0</v>
      </c>
      <c r="AU143" s="52">
        <v>0</v>
      </c>
      <c r="AV143" s="52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1490</v>
      </c>
      <c r="C144" s="6" t="s">
        <v>1488</v>
      </c>
      <c r="D144" s="6" t="s">
        <v>1489</v>
      </c>
      <c r="E144" s="6" t="s">
        <v>1486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4">
        <v>0</v>
      </c>
      <c r="AT144" s="52">
        <v>0</v>
      </c>
      <c r="AU144" s="52">
        <v>0</v>
      </c>
      <c r="AV144" s="52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1487</v>
      </c>
      <c r="BI144" s="40">
        <v>0</v>
      </c>
    </row>
    <row r="145" spans="1:61" x14ac:dyDescent="0.25">
      <c r="A145" s="6">
        <v>143</v>
      </c>
      <c r="B145" s="6" t="s">
        <v>1492</v>
      </c>
      <c r="C145" s="6" t="s">
        <v>1492</v>
      </c>
      <c r="D145" s="6" t="s">
        <v>1491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4">
        <v>0</v>
      </c>
      <c r="AT145" s="52">
        <v>0</v>
      </c>
      <c r="AU145" s="52">
        <v>0</v>
      </c>
      <c r="AV145" s="52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1498</v>
      </c>
      <c r="C146" s="6" t="s">
        <v>1498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4">
        <v>0</v>
      </c>
      <c r="AT146" s="52">
        <v>0</v>
      </c>
      <c r="AU146" s="52">
        <v>0</v>
      </c>
      <c r="AV146" s="52">
        <v>0</v>
      </c>
    </row>
    <row r="147" spans="1:61" x14ac:dyDescent="0.25">
      <c r="A147" s="6">
        <v>145</v>
      </c>
      <c r="B147" s="6" t="s">
        <v>1493</v>
      </c>
      <c r="C147" s="6" t="s">
        <v>1494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4">
        <v>0</v>
      </c>
      <c r="AT147" s="52">
        <v>0</v>
      </c>
      <c r="AU147" s="52">
        <v>0</v>
      </c>
      <c r="AV147" s="52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1495</v>
      </c>
      <c r="C148" s="6" t="s">
        <v>1495</v>
      </c>
      <c r="D148" s="6" t="s">
        <v>1496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4">
        <v>0</v>
      </c>
      <c r="AT148" s="52">
        <v>0</v>
      </c>
      <c r="AU148" s="52">
        <v>0</v>
      </c>
      <c r="AV148" s="52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1497</v>
      </c>
      <c r="C149" s="6" t="s">
        <v>1497</v>
      </c>
      <c r="D149" s="6" t="s">
        <v>1497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4">
        <v>0</v>
      </c>
      <c r="AT149" s="52">
        <v>0</v>
      </c>
      <c r="AU149" s="52">
        <v>0</v>
      </c>
      <c r="AV149" s="52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1499</v>
      </c>
      <c r="BI149" s="40">
        <v>0</v>
      </c>
    </row>
    <row r="150" spans="1:61" x14ac:dyDescent="0.25">
      <c r="A150" s="6">
        <v>148</v>
      </c>
      <c r="B150" s="6" t="s">
        <v>1502</v>
      </c>
      <c r="C150" s="6" t="s">
        <v>1501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4">
        <v>0</v>
      </c>
      <c r="AT150" s="52">
        <v>0</v>
      </c>
      <c r="AU150" s="52">
        <v>0</v>
      </c>
      <c r="AV150" s="52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1517</v>
      </c>
      <c r="C151" s="6" t="s">
        <v>1517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4">
        <v>0</v>
      </c>
      <c r="AT151" s="52">
        <v>0</v>
      </c>
      <c r="AU151" s="52">
        <v>0</v>
      </c>
      <c r="AV151" s="52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1518</v>
      </c>
      <c r="C152" s="6" t="s">
        <v>1517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4">
        <v>0</v>
      </c>
      <c r="AT152" s="52">
        <v>0</v>
      </c>
      <c r="AU152" s="52">
        <v>0</v>
      </c>
      <c r="AV152" s="52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1519</v>
      </c>
      <c r="C153" s="6" t="s">
        <v>1519</v>
      </c>
      <c r="D153" s="6" t="s">
        <v>1520</v>
      </c>
      <c r="E153" s="6" t="s">
        <v>63</v>
      </c>
      <c r="F153" s="17">
        <v>44924.286215277774</v>
      </c>
      <c r="G153" s="21">
        <v>8</v>
      </c>
      <c r="H153" s="4">
        <f t="shared" ref="H153:H180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4">
        <v>0</v>
      </c>
      <c r="AT153" s="52">
        <v>0</v>
      </c>
      <c r="AU153" s="52">
        <v>0</v>
      </c>
      <c r="AV153" s="52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1521</v>
      </c>
      <c r="C154" s="6" t="s">
        <v>1521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4">
        <v>0</v>
      </c>
      <c r="AT154" s="52">
        <v>0</v>
      </c>
      <c r="AU154" s="52">
        <v>0</v>
      </c>
      <c r="AV154" s="52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1522</v>
      </c>
      <c r="C155" s="6" t="s">
        <v>1522</v>
      </c>
      <c r="D155" s="6" t="s">
        <v>1523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4">
        <v>0</v>
      </c>
      <c r="AT155" s="52">
        <v>0</v>
      </c>
      <c r="AU155" s="52">
        <v>0</v>
      </c>
      <c r="AV155" s="52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1524</v>
      </c>
      <c r="C156" s="6" t="s">
        <v>1524</v>
      </c>
      <c r="D156" s="6" t="s">
        <v>1525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4">
        <v>0</v>
      </c>
      <c r="AT156" s="52">
        <v>0</v>
      </c>
      <c r="AU156" s="52">
        <v>0</v>
      </c>
      <c r="AV156" s="52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1487</v>
      </c>
      <c r="BI156" s="40">
        <v>0</v>
      </c>
    </row>
    <row r="157" spans="1:61" x14ac:dyDescent="0.25">
      <c r="A157" s="6">
        <v>155</v>
      </c>
      <c r="B157" s="6" t="s">
        <v>1538</v>
      </c>
      <c r="C157" s="6" t="s">
        <v>1535</v>
      </c>
      <c r="D157" s="6" t="s">
        <v>1536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1545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-1.5</v>
      </c>
      <c r="AH157" s="5">
        <v>-0.5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4">
        <v>0</v>
      </c>
      <c r="AT157" s="52">
        <v>0</v>
      </c>
      <c r="AU157" s="52">
        <v>0</v>
      </c>
      <c r="AV157" s="52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1539</v>
      </c>
      <c r="C158" s="6" t="s">
        <v>1535</v>
      </c>
      <c r="D158" s="6" t="s">
        <v>1536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4">
        <v>0</v>
      </c>
      <c r="AT158" s="52">
        <v>0</v>
      </c>
      <c r="AU158" s="52">
        <v>0</v>
      </c>
      <c r="AV158" s="52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1537</v>
      </c>
      <c r="C159" s="6" t="s">
        <v>1537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4">
        <v>0</v>
      </c>
      <c r="AT159" s="52">
        <v>0</v>
      </c>
      <c r="AU159" s="52">
        <v>0</v>
      </c>
      <c r="AV159" s="52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1540</v>
      </c>
      <c r="C160" s="6" t="s">
        <v>1540</v>
      </c>
      <c r="D160" s="6" t="s">
        <v>1541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4">
        <v>0</v>
      </c>
      <c r="AT160" s="52">
        <v>0</v>
      </c>
      <c r="AU160" s="52">
        <v>0</v>
      </c>
      <c r="AV160" s="52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1543</v>
      </c>
      <c r="BI160" s="40">
        <v>0</v>
      </c>
    </row>
    <row r="161" spans="1:61" x14ac:dyDescent="0.25">
      <c r="A161" s="6">
        <v>160</v>
      </c>
      <c r="B161" s="6" t="s">
        <v>1544</v>
      </c>
      <c r="C161" s="6" t="s">
        <v>1544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4">
        <v>0</v>
      </c>
      <c r="AT161" s="52">
        <v>0</v>
      </c>
      <c r="AU161" s="52">
        <v>0</v>
      </c>
      <c r="AV161" s="52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1560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4">
        <v>0</v>
      </c>
      <c r="AT162" s="52">
        <v>0</v>
      </c>
      <c r="AU162" s="52">
        <v>0</v>
      </c>
      <c r="AV162" s="52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138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1561</v>
      </c>
      <c r="C163" s="6" t="s">
        <v>1561</v>
      </c>
      <c r="D163" s="6" t="s">
        <v>1580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1576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4">
        <v>0</v>
      </c>
      <c r="AT163" s="52">
        <v>0</v>
      </c>
      <c r="AU163" s="52">
        <v>0</v>
      </c>
      <c r="AV163" s="52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138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1562</v>
      </c>
      <c r="C164" s="6" t="s">
        <v>1581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4">
        <v>0</v>
      </c>
      <c r="AT164" s="52">
        <v>0</v>
      </c>
      <c r="AU164" s="52">
        <v>0</v>
      </c>
      <c r="AV164" s="52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138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1563</v>
      </c>
      <c r="C165" s="6" t="s">
        <v>1582</v>
      </c>
      <c r="D165" s="6" t="s">
        <v>1583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1577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4">
        <v>0</v>
      </c>
      <c r="AT165" s="52">
        <v>0</v>
      </c>
      <c r="AU165" s="52">
        <v>0</v>
      </c>
      <c r="AV165" s="52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138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1564</v>
      </c>
      <c r="C166" s="6" t="s">
        <v>1564</v>
      </c>
      <c r="D166" s="6" t="s">
        <v>1584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4">
        <v>0</v>
      </c>
      <c r="AT166" s="52">
        <v>0</v>
      </c>
      <c r="AU166" s="52">
        <v>0</v>
      </c>
      <c r="AV166" s="52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138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1565</v>
      </c>
      <c r="C167" s="6" t="s">
        <v>1585</v>
      </c>
      <c r="D167" s="6" t="s">
        <v>1583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4">
        <v>0</v>
      </c>
      <c r="AT167" s="52">
        <v>0</v>
      </c>
      <c r="AU167" s="52">
        <v>0</v>
      </c>
      <c r="AV167" s="52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138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1566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4">
        <v>0</v>
      </c>
      <c r="AT168" s="52">
        <v>0</v>
      </c>
      <c r="AU168" s="52">
        <v>0</v>
      </c>
      <c r="AV168" s="52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138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1567</v>
      </c>
      <c r="D169" s="6" t="s">
        <v>1586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4">
        <v>0</v>
      </c>
      <c r="AT169" s="52">
        <v>0</v>
      </c>
      <c r="AU169" s="52">
        <v>0</v>
      </c>
      <c r="AV169" s="52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138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1568</v>
      </c>
      <c r="C170" s="6" t="s">
        <v>1587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4">
        <v>0</v>
      </c>
      <c r="AT170" s="52">
        <v>0</v>
      </c>
      <c r="AU170" s="52">
        <v>0</v>
      </c>
      <c r="AV170" s="52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138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1569</v>
      </c>
      <c r="C171" s="6" t="s">
        <v>1588</v>
      </c>
      <c r="D171" s="6" t="s">
        <v>1589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4">
        <v>0</v>
      </c>
      <c r="AT171" s="52">
        <v>0</v>
      </c>
      <c r="AU171" s="52">
        <v>0</v>
      </c>
      <c r="AV171" s="52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138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1570</v>
      </c>
      <c r="C172" s="6" t="s">
        <v>1590</v>
      </c>
      <c r="D172" s="6" t="s">
        <v>1591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4">
        <v>0</v>
      </c>
      <c r="AT172" s="52">
        <v>0</v>
      </c>
      <c r="AU172" s="52">
        <v>0</v>
      </c>
      <c r="AV172" s="52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138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1571</v>
      </c>
      <c r="D173" s="6" t="s">
        <v>1592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1578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4">
        <v>0</v>
      </c>
      <c r="AT173" s="52">
        <v>0</v>
      </c>
      <c r="AU173" s="52">
        <v>0</v>
      </c>
      <c r="AV173" s="52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138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1572</v>
      </c>
      <c r="C174" s="6" t="s">
        <v>1593</v>
      </c>
      <c r="D174" s="6" t="s">
        <v>1594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1579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4">
        <v>0</v>
      </c>
      <c r="AT174" s="52">
        <v>0</v>
      </c>
      <c r="AU174" s="52">
        <v>0</v>
      </c>
      <c r="AV174" s="52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138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1573</v>
      </c>
      <c r="C175" s="6" t="s">
        <v>1573</v>
      </c>
      <c r="D175" s="6" t="s">
        <v>1595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4">
        <v>0</v>
      </c>
      <c r="AT175" s="52">
        <v>0</v>
      </c>
      <c r="AU175" s="52">
        <v>0</v>
      </c>
      <c r="AV175" s="52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138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1574</v>
      </c>
      <c r="C176" s="6" t="s">
        <v>1574</v>
      </c>
      <c r="D176" s="6" t="s">
        <v>1596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4">
        <v>0</v>
      </c>
      <c r="AT176" s="52">
        <v>0</v>
      </c>
      <c r="AU176" s="52">
        <v>0</v>
      </c>
      <c r="AV176" s="52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138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1610</v>
      </c>
      <c r="D177" s="6" t="s">
        <v>1611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80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4">
        <v>0</v>
      </c>
      <c r="AT177" s="52">
        <v>0</v>
      </c>
      <c r="AU177" s="52">
        <v>0</v>
      </c>
      <c r="AV177" s="52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1612</v>
      </c>
      <c r="C178" s="6" t="s">
        <v>1612</v>
      </c>
      <c r="D178" s="6" t="s">
        <v>1612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4">
        <v>0</v>
      </c>
      <c r="AT178" s="52">
        <v>0</v>
      </c>
      <c r="AU178" s="52">
        <v>0</v>
      </c>
      <c r="AV178" s="52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1614</v>
      </c>
      <c r="BI178" s="40">
        <v>1</v>
      </c>
    </row>
    <row r="179" spans="1:61" x14ac:dyDescent="0.25">
      <c r="A179" s="6">
        <v>178</v>
      </c>
      <c r="B179" s="6" t="s">
        <v>1615</v>
      </c>
      <c r="C179" s="6" t="s">
        <v>1615</v>
      </c>
      <c r="D179" s="6" t="s">
        <v>1616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4">
        <v>0</v>
      </c>
      <c r="AT179" s="52">
        <v>0</v>
      </c>
      <c r="AU179" s="52">
        <v>0</v>
      </c>
      <c r="AV179" s="52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1617</v>
      </c>
      <c r="C180" s="6" t="s">
        <v>1617</v>
      </c>
      <c r="D180" s="6" t="s">
        <v>1618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17000</v>
      </c>
      <c r="K180" s="3">
        <f t="shared" si="13"/>
        <v>1.7268164435946462E-2</v>
      </c>
      <c r="L180" s="3">
        <v>153</v>
      </c>
      <c r="M180" s="3">
        <v>5</v>
      </c>
      <c r="N180" s="3" t="s">
        <v>1334</v>
      </c>
      <c r="O180" s="3">
        <v>53.76</v>
      </c>
      <c r="P180" s="3">
        <v>9.64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5000</v>
      </c>
      <c r="AB180" s="5">
        <v>2</v>
      </c>
      <c r="AC180" s="5">
        <v>2</v>
      </c>
      <c r="AD180" s="5">
        <v>0</v>
      </c>
      <c r="AE180" s="5">
        <v>0</v>
      </c>
      <c r="AF180" s="5">
        <v>3000</v>
      </c>
      <c r="AG180" s="5">
        <v>-1.5</v>
      </c>
      <c r="AH180" s="5">
        <v>1.5</v>
      </c>
      <c r="AI180" s="45">
        <v>0</v>
      </c>
      <c r="AJ180" s="45">
        <v>0</v>
      </c>
      <c r="AK180" s="45">
        <v>0</v>
      </c>
      <c r="AL180" s="23">
        <v>0</v>
      </c>
      <c r="AM180" s="23">
        <v>0</v>
      </c>
      <c r="AN180" s="23">
        <v>0</v>
      </c>
      <c r="AO180" s="23">
        <v>0</v>
      </c>
      <c r="AP180" s="23">
        <v>0</v>
      </c>
      <c r="AQ180" s="23">
        <v>0</v>
      </c>
      <c r="AR180" s="25">
        <v>0</v>
      </c>
      <c r="AS180" s="54">
        <v>0</v>
      </c>
      <c r="AT180" s="52">
        <v>0</v>
      </c>
      <c r="AU180" s="52">
        <v>0</v>
      </c>
      <c r="AV180" s="52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2</v>
      </c>
      <c r="BH180" s="40" t="s">
        <v>1619</v>
      </c>
      <c r="BI180" s="40">
        <v>1</v>
      </c>
    </row>
  </sheetData>
  <autoFilter ref="A5:BI176" xr:uid="{332638A7-5364-4539-88F3-B010BD503402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C2:T111"/>
  <sheetViews>
    <sheetView topLeftCell="A78" workbookViewId="0">
      <selection activeCell="M98" sqref="L98:M98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2" spans="3:11" x14ac:dyDescent="0.25">
      <c r="C2">
        <v>15830</v>
      </c>
    </row>
    <row r="3" spans="3:11" x14ac:dyDescent="0.25">
      <c r="C3">
        <v>21500</v>
      </c>
    </row>
    <row r="4" spans="3:11" x14ac:dyDescent="0.25">
      <c r="C4">
        <v>19500</v>
      </c>
    </row>
    <row r="5" spans="3:11" x14ac:dyDescent="0.25">
      <c r="C5">
        <v>25000</v>
      </c>
    </row>
    <row r="6" spans="3:11" x14ac:dyDescent="0.25">
      <c r="C6">
        <v>13600</v>
      </c>
    </row>
    <row r="7" spans="3:11" x14ac:dyDescent="0.25">
      <c r="C7">
        <v>44832</v>
      </c>
    </row>
    <row r="8" spans="3:11" x14ac:dyDescent="0.25">
      <c r="C8">
        <v>49000</v>
      </c>
    </row>
    <row r="9" spans="3:11" x14ac:dyDescent="0.25">
      <c r="C9">
        <v>9800</v>
      </c>
    </row>
    <row r="10" spans="3:11" x14ac:dyDescent="0.25">
      <c r="C10">
        <v>14800</v>
      </c>
    </row>
    <row r="11" spans="3:11" x14ac:dyDescent="0.25">
      <c r="C11">
        <v>11000</v>
      </c>
    </row>
    <row r="12" spans="3:11" x14ac:dyDescent="0.25">
      <c r="C12">
        <v>15200</v>
      </c>
    </row>
    <row r="13" spans="3:11" x14ac:dyDescent="0.25">
      <c r="C13">
        <v>20200</v>
      </c>
    </row>
    <row r="14" spans="3:11" x14ac:dyDescent="0.25">
      <c r="C14">
        <v>28600</v>
      </c>
    </row>
    <row r="15" spans="3:11" x14ac:dyDescent="0.25">
      <c r="C15">
        <v>19160</v>
      </c>
      <c r="J15">
        <v>3</v>
      </c>
      <c r="K15">
        <f>DEGREES(ATAN(1/J15))</f>
        <v>18.43494882292201</v>
      </c>
    </row>
    <row r="16" spans="3:11" x14ac:dyDescent="0.25">
      <c r="C16">
        <v>18614.2</v>
      </c>
      <c r="J16">
        <v>4</v>
      </c>
      <c r="K16">
        <f>DEGREES(ATAN(1/J16))</f>
        <v>14.036243467926479</v>
      </c>
    </row>
    <row r="17" spans="3:20" x14ac:dyDescent="0.25">
      <c r="C17">
        <v>30400</v>
      </c>
    </row>
    <row r="18" spans="3:20" x14ac:dyDescent="0.25">
      <c r="C18">
        <v>7827</v>
      </c>
    </row>
    <row r="19" spans="3:20" x14ac:dyDescent="0.25">
      <c r="C19">
        <v>14000</v>
      </c>
    </row>
    <row r="20" spans="3:20" x14ac:dyDescent="0.25">
      <c r="C20">
        <v>19998</v>
      </c>
    </row>
    <row r="21" spans="3:20" x14ac:dyDescent="0.25">
      <c r="C21">
        <v>17965</v>
      </c>
      <c r="R21">
        <v>100000</v>
      </c>
      <c r="S21" t="s">
        <v>12</v>
      </c>
    </row>
    <row r="22" spans="3:20" x14ac:dyDescent="0.25">
      <c r="C22">
        <v>59700</v>
      </c>
      <c r="R22">
        <v>30000</v>
      </c>
      <c r="S22" t="s">
        <v>1461</v>
      </c>
    </row>
    <row r="23" spans="3:20" x14ac:dyDescent="0.25">
      <c r="C23">
        <v>14065</v>
      </c>
      <c r="R23">
        <f>R21*R22</f>
        <v>3000000000</v>
      </c>
    </row>
    <row r="24" spans="3:20" x14ac:dyDescent="0.25">
      <c r="C24">
        <v>15300</v>
      </c>
      <c r="R24">
        <f>R23/1000000</f>
        <v>3000</v>
      </c>
    </row>
    <row r="25" spans="3:20" x14ac:dyDescent="0.25">
      <c r="C25">
        <v>20000</v>
      </c>
      <c r="J25" t="s">
        <v>1457</v>
      </c>
      <c r="K25" s="15">
        <v>1</v>
      </c>
      <c r="L25" t="s">
        <v>1458</v>
      </c>
    </row>
    <row r="26" spans="3:20" x14ac:dyDescent="0.25">
      <c r="C26">
        <v>15800</v>
      </c>
      <c r="J26" t="s">
        <v>1450</v>
      </c>
      <c r="K26" s="15">
        <v>10</v>
      </c>
      <c r="L26" t="s">
        <v>12</v>
      </c>
    </row>
    <row r="27" spans="3:20" x14ac:dyDescent="0.25">
      <c r="C27">
        <v>13395</v>
      </c>
      <c r="J27" t="s">
        <v>1451</v>
      </c>
      <c r="K27">
        <v>3230</v>
      </c>
      <c r="L27" t="s">
        <v>1452</v>
      </c>
    </row>
    <row r="28" spans="3:20" x14ac:dyDescent="0.25">
      <c r="C28">
        <v>15000</v>
      </c>
      <c r="J28" t="s">
        <v>180</v>
      </c>
      <c r="K28">
        <f>K26/K27</f>
        <v>3.0959752321981426E-3</v>
      </c>
      <c r="L28" t="s">
        <v>1453</v>
      </c>
      <c r="R28" t="s">
        <v>1460</v>
      </c>
      <c r="S28">
        <v>3.32577E-3</v>
      </c>
      <c r="T28" t="s">
        <v>1463</v>
      </c>
    </row>
    <row r="29" spans="3:20" x14ac:dyDescent="0.25">
      <c r="C29">
        <v>20950</v>
      </c>
      <c r="J29" t="s">
        <v>1456</v>
      </c>
      <c r="K29">
        <f>(0.75*K28/PI())^(1/3)</f>
        <v>9.041412620086417E-2</v>
      </c>
      <c r="L29" t="s">
        <v>182</v>
      </c>
      <c r="R29" t="s">
        <v>1451</v>
      </c>
      <c r="S29">
        <v>3230</v>
      </c>
      <c r="T29" t="s">
        <v>1452</v>
      </c>
    </row>
    <row r="30" spans="3:20" x14ac:dyDescent="0.25">
      <c r="C30">
        <v>28300</v>
      </c>
      <c r="J30" t="s">
        <v>1454</v>
      </c>
      <c r="K30">
        <f>PI()*K29^2*K25</f>
        <v>2.5681622128273292E-2</v>
      </c>
      <c r="L30" t="s">
        <v>1455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1462</v>
      </c>
      <c r="S30">
        <v>27900</v>
      </c>
      <c r="T30" t="s">
        <v>10</v>
      </c>
    </row>
    <row r="31" spans="3:20" ht="15.75" thickBot="1" x14ac:dyDescent="0.3">
      <c r="C31">
        <v>20960</v>
      </c>
      <c r="J31" t="s">
        <v>556</v>
      </c>
      <c r="K31" s="15">
        <v>1.2949999999999999</v>
      </c>
      <c r="L31" t="s">
        <v>1459</v>
      </c>
      <c r="R31" t="s">
        <v>1464</v>
      </c>
      <c r="S31">
        <v>1.2949999999999999</v>
      </c>
    </row>
    <row r="32" spans="3:20" ht="16.5" thickTop="1" thickBot="1" x14ac:dyDescent="0.3">
      <c r="C32">
        <v>20930</v>
      </c>
      <c r="J32" t="s">
        <v>1460</v>
      </c>
      <c r="K32" s="49">
        <f>K31*K30/K26</f>
        <v>3.3257700656113913E-3</v>
      </c>
      <c r="R32" t="s">
        <v>1450</v>
      </c>
      <c r="S32">
        <f>(S31/S28)^3*((9*PI())/(16*S29^2))</f>
        <v>10.000000591845426</v>
      </c>
    </row>
    <row r="33" spans="3:11" ht="15.75" thickTop="1" x14ac:dyDescent="0.25">
      <c r="C33">
        <v>14235</v>
      </c>
      <c r="K33">
        <v>2.7000000000000001E-3</v>
      </c>
    </row>
    <row r="34" spans="3:11" x14ac:dyDescent="0.25">
      <c r="C34">
        <v>14500</v>
      </c>
      <c r="K34">
        <v>3.7000000000000002E-3</v>
      </c>
    </row>
    <row r="35" spans="3:11" x14ac:dyDescent="0.25">
      <c r="C35">
        <v>21272</v>
      </c>
    </row>
    <row r="36" spans="3:11" x14ac:dyDescent="0.25">
      <c r="C36">
        <v>14720</v>
      </c>
    </row>
    <row r="37" spans="3:11" x14ac:dyDescent="0.25">
      <c r="C37">
        <v>22500</v>
      </c>
    </row>
    <row r="38" spans="3:11" x14ac:dyDescent="0.25">
      <c r="C38">
        <v>16900</v>
      </c>
    </row>
    <row r="39" spans="3:11" x14ac:dyDescent="0.25">
      <c r="C39">
        <v>12760</v>
      </c>
    </row>
    <row r="40" spans="3:11" x14ac:dyDescent="0.25">
      <c r="C40">
        <v>18050</v>
      </c>
    </row>
    <row r="41" spans="3:11" x14ac:dyDescent="0.25">
      <c r="C41">
        <v>13800</v>
      </c>
    </row>
    <row r="42" spans="3:11" x14ac:dyDescent="0.25">
      <c r="C42">
        <v>14900</v>
      </c>
    </row>
    <row r="43" spans="3:11" x14ac:dyDescent="0.25">
      <c r="C43">
        <v>14680</v>
      </c>
    </row>
    <row r="44" spans="3:11" x14ac:dyDescent="0.25">
      <c r="C44">
        <v>18210</v>
      </c>
    </row>
    <row r="45" spans="3:11" x14ac:dyDescent="0.25">
      <c r="C45">
        <v>13750</v>
      </c>
    </row>
    <row r="46" spans="3:11" x14ac:dyDescent="0.25">
      <c r="C46">
        <v>24200</v>
      </c>
    </row>
    <row r="47" spans="3:11" x14ac:dyDescent="0.25">
      <c r="C47">
        <v>21890</v>
      </c>
    </row>
    <row r="48" spans="3:11" x14ac:dyDescent="0.25">
      <c r="C48">
        <v>17100</v>
      </c>
    </row>
    <row r="49" spans="3:3" x14ac:dyDescent="0.25">
      <c r="C49">
        <v>18000</v>
      </c>
    </row>
    <row r="50" spans="3:3" x14ac:dyDescent="0.25">
      <c r="C50">
        <v>20860</v>
      </c>
    </row>
    <row r="51" spans="3:3" x14ac:dyDescent="0.25">
      <c r="C51">
        <v>16944</v>
      </c>
    </row>
    <row r="52" spans="3:3" x14ac:dyDescent="0.25">
      <c r="C52">
        <v>31690</v>
      </c>
    </row>
    <row r="53" spans="3:3" x14ac:dyDescent="0.25">
      <c r="C53">
        <v>19080</v>
      </c>
    </row>
    <row r="54" spans="3:3" x14ac:dyDescent="0.25">
      <c r="C54">
        <v>23000</v>
      </c>
    </row>
    <row r="55" spans="3:3" x14ac:dyDescent="0.25">
      <c r="C55">
        <v>50</v>
      </c>
    </row>
    <row r="56" spans="3:3" x14ac:dyDescent="0.25">
      <c r="C56">
        <v>35000</v>
      </c>
    </row>
    <row r="57" spans="3:3" x14ac:dyDescent="0.25">
      <c r="C57">
        <v>21530</v>
      </c>
    </row>
    <row r="58" spans="3:3" x14ac:dyDescent="0.25">
      <c r="C58">
        <v>17000</v>
      </c>
    </row>
    <row r="59" spans="3:3" x14ac:dyDescent="0.25">
      <c r="C59">
        <v>14880</v>
      </c>
    </row>
    <row r="60" spans="3:3" x14ac:dyDescent="0.25">
      <c r="C60">
        <v>14646</v>
      </c>
    </row>
    <row r="61" spans="3:3" x14ac:dyDescent="0.25">
      <c r="C61">
        <v>12500</v>
      </c>
    </row>
    <row r="62" spans="3:3" x14ac:dyDescent="0.25">
      <c r="C62">
        <v>17970</v>
      </c>
    </row>
    <row r="63" spans="3:3" x14ac:dyDescent="0.25">
      <c r="C63">
        <v>16550</v>
      </c>
    </row>
    <row r="64" spans="3:3" x14ac:dyDescent="0.25">
      <c r="C64">
        <v>20100</v>
      </c>
    </row>
    <row r="65" spans="3:3" x14ac:dyDescent="0.25">
      <c r="C65">
        <v>17400</v>
      </c>
    </row>
    <row r="66" spans="3:3" x14ac:dyDescent="0.25">
      <c r="C66">
        <v>17055</v>
      </c>
    </row>
    <row r="67" spans="3:3" x14ac:dyDescent="0.25">
      <c r="C67">
        <v>28072.8632</v>
      </c>
    </row>
    <row r="68" spans="3:3" x14ac:dyDescent="0.25">
      <c r="C68">
        <v>12000</v>
      </c>
    </row>
    <row r="69" spans="3:3" x14ac:dyDescent="0.25">
      <c r="C69">
        <v>13710</v>
      </c>
    </row>
    <row r="70" spans="3:3" x14ac:dyDescent="0.25">
      <c r="C70">
        <v>26300</v>
      </c>
    </row>
    <row r="71" spans="3:3" x14ac:dyDescent="0.25">
      <c r="C71">
        <v>29400</v>
      </c>
    </row>
    <row r="72" spans="3:3" x14ac:dyDescent="0.25">
      <c r="C72">
        <v>13150</v>
      </c>
    </row>
    <row r="73" spans="3:3" x14ac:dyDescent="0.25">
      <c r="C73">
        <v>10600</v>
      </c>
    </row>
    <row r="74" spans="3:3" x14ac:dyDescent="0.25">
      <c r="C74">
        <v>23260</v>
      </c>
    </row>
    <row r="75" spans="3:3" x14ac:dyDescent="0.25">
      <c r="C75">
        <v>12900</v>
      </c>
    </row>
    <row r="76" spans="3:3" x14ac:dyDescent="0.25">
      <c r="C76">
        <v>24501</v>
      </c>
    </row>
    <row r="77" spans="3:3" x14ac:dyDescent="0.25">
      <c r="C77">
        <v>26620</v>
      </c>
    </row>
    <row r="78" spans="3:3" x14ac:dyDescent="0.25">
      <c r="C78">
        <v>13000</v>
      </c>
    </row>
    <row r="79" spans="3:3" x14ac:dyDescent="0.25">
      <c r="C79">
        <v>14650</v>
      </c>
    </row>
    <row r="80" spans="3:3" x14ac:dyDescent="0.25">
      <c r="C80">
        <v>24020</v>
      </c>
    </row>
    <row r="81" spans="3:13" x14ac:dyDescent="0.25">
      <c r="C81">
        <v>18300</v>
      </c>
    </row>
    <row r="82" spans="3:13" x14ac:dyDescent="0.25">
      <c r="C82">
        <v>18190</v>
      </c>
    </row>
    <row r="83" spans="3:13" x14ac:dyDescent="0.25">
      <c r="C83">
        <v>16000</v>
      </c>
    </row>
    <row r="84" spans="3:13" x14ac:dyDescent="0.25">
      <c r="C84">
        <v>12138</v>
      </c>
    </row>
    <row r="85" spans="3:13" x14ac:dyDescent="0.25">
      <c r="C85">
        <v>13330</v>
      </c>
    </row>
    <row r="86" spans="3:13" x14ac:dyDescent="0.25">
      <c r="C86">
        <v>13100</v>
      </c>
    </row>
    <row r="87" spans="3:13" x14ac:dyDescent="0.25">
      <c r="C87">
        <v>14010</v>
      </c>
    </row>
    <row r="88" spans="3:13" x14ac:dyDescent="0.25">
      <c r="C88">
        <v>14360</v>
      </c>
    </row>
    <row r="89" spans="3:13" ht="15.75" thickBot="1" x14ac:dyDescent="0.3">
      <c r="C89">
        <v>12897.75</v>
      </c>
    </row>
    <row r="90" spans="3:13" x14ac:dyDescent="0.25">
      <c r="C90">
        <v>12750</v>
      </c>
      <c r="F90" s="56" t="s">
        <v>1607</v>
      </c>
      <c r="G90" s="56" t="s">
        <v>1609</v>
      </c>
    </row>
    <row r="91" spans="3:13" x14ac:dyDescent="0.25">
      <c r="C91">
        <v>17240</v>
      </c>
      <c r="F91">
        <v>50</v>
      </c>
      <c r="G91">
        <v>1</v>
      </c>
    </row>
    <row r="92" spans="3:13" x14ac:dyDescent="0.25">
      <c r="C92">
        <v>22810</v>
      </c>
      <c r="F92">
        <v>6015</v>
      </c>
      <c r="G92">
        <v>0</v>
      </c>
    </row>
    <row r="93" spans="3:13" x14ac:dyDescent="0.25">
      <c r="C93">
        <v>24000</v>
      </c>
      <c r="F93">
        <v>11980</v>
      </c>
      <c r="G93">
        <v>6</v>
      </c>
    </row>
    <row r="94" spans="3:13" x14ac:dyDescent="0.25">
      <c r="C94">
        <v>21350</v>
      </c>
      <c r="F94">
        <v>17945</v>
      </c>
      <c r="G94">
        <v>52</v>
      </c>
    </row>
    <row r="95" spans="3:13" x14ac:dyDescent="0.25">
      <c r="C95">
        <v>27900</v>
      </c>
      <c r="F95">
        <v>23910</v>
      </c>
      <c r="G95">
        <v>30</v>
      </c>
    </row>
    <row r="96" spans="3:13" x14ac:dyDescent="0.25">
      <c r="C96">
        <v>15160</v>
      </c>
      <c r="F96">
        <v>29875</v>
      </c>
      <c r="G96">
        <v>13</v>
      </c>
      <c r="L96">
        <v>5.65</v>
      </c>
      <c r="M96">
        <v>291.5</v>
      </c>
    </row>
    <row r="97" spans="3:13" x14ac:dyDescent="0.25">
      <c r="C97">
        <v>31858</v>
      </c>
      <c r="F97">
        <v>35840</v>
      </c>
      <c r="G97">
        <v>4</v>
      </c>
      <c r="L97">
        <v>4.53</v>
      </c>
      <c r="M97">
        <v>294.98</v>
      </c>
    </row>
    <row r="98" spans="3:13" x14ac:dyDescent="0.25">
      <c r="C98">
        <v>14202</v>
      </c>
      <c r="F98">
        <v>41805</v>
      </c>
      <c r="G98">
        <v>0</v>
      </c>
      <c r="L98">
        <f>AVERAGE(L96:L97)</f>
        <v>5.09</v>
      </c>
      <c r="M98">
        <f>AVERAGE(M96:M97)</f>
        <v>293.24</v>
      </c>
    </row>
    <row r="99" spans="3:13" x14ac:dyDescent="0.25">
      <c r="C99">
        <v>12248</v>
      </c>
      <c r="F99">
        <v>47770</v>
      </c>
      <c r="G99">
        <v>1</v>
      </c>
    </row>
    <row r="100" spans="3:13" x14ac:dyDescent="0.25">
      <c r="C100">
        <v>13640</v>
      </c>
      <c r="F100">
        <v>53735</v>
      </c>
      <c r="G100">
        <v>1</v>
      </c>
    </row>
    <row r="101" spans="3:13" ht="15.75" thickBot="1" x14ac:dyDescent="0.3">
      <c r="C101">
        <v>16870</v>
      </c>
      <c r="F101" s="55" t="s">
        <v>1608</v>
      </c>
      <c r="G101" s="55">
        <v>1</v>
      </c>
    </row>
    <row r="102" spans="3:13" x14ac:dyDescent="0.25">
      <c r="C102">
        <v>20500</v>
      </c>
    </row>
    <row r="103" spans="3:13" x14ac:dyDescent="0.25">
      <c r="C103">
        <v>8000</v>
      </c>
    </row>
    <row r="104" spans="3:13" x14ac:dyDescent="0.25">
      <c r="C104">
        <v>11882</v>
      </c>
    </row>
    <row r="105" spans="3:13" x14ac:dyDescent="0.25">
      <c r="C105">
        <v>23218</v>
      </c>
    </row>
    <row r="106" spans="3:13" x14ac:dyDescent="0.25">
      <c r="C106">
        <v>13851.53</v>
      </c>
    </row>
    <row r="107" spans="3:13" x14ac:dyDescent="0.25">
      <c r="C107">
        <v>16440</v>
      </c>
    </row>
    <row r="108" spans="3:13" x14ac:dyDescent="0.25">
      <c r="C108">
        <v>26000</v>
      </c>
    </row>
    <row r="109" spans="3:13" x14ac:dyDescent="0.25">
      <c r="C109">
        <v>14060.9</v>
      </c>
    </row>
    <row r="110" spans="3:13" x14ac:dyDescent="0.25">
      <c r="C110">
        <v>14016</v>
      </c>
    </row>
    <row r="111" spans="3:13" x14ac:dyDescent="0.25">
      <c r="C111">
        <v>17210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7:V59"/>
  <sheetViews>
    <sheetView topLeftCell="D8" workbookViewId="0">
      <selection activeCell="J17" sqref="J17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37.251854349444017</v>
      </c>
      <c r="J11">
        <f>90-H11</f>
        <v>52.748145650555983</v>
      </c>
    </row>
    <row r="12" spans="1:22" x14ac:dyDescent="0.25">
      <c r="E12" t="s">
        <v>89</v>
      </c>
      <c r="F12" s="15">
        <v>88</v>
      </c>
      <c r="L12">
        <v>6.1</v>
      </c>
    </row>
    <row r="13" spans="1:22" x14ac:dyDescent="0.25">
      <c r="J13" s="16">
        <f>SQRT(F15^2+J20^2)</f>
        <v>80.403786602373401</v>
      </c>
      <c r="L13">
        <f>J13/L12</f>
        <v>13.180948623339903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64</v>
      </c>
    </row>
    <row r="16" spans="1:22" x14ac:dyDescent="0.25">
      <c r="M16">
        <f>90-H11</f>
        <v>52.748145650555983</v>
      </c>
    </row>
    <row r="18" spans="3:22" x14ac:dyDescent="0.25">
      <c r="E18" t="s">
        <v>88</v>
      </c>
      <c r="F18" s="15">
        <v>24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48.67</v>
      </c>
      <c r="K20">
        <v>52</v>
      </c>
      <c r="N20">
        <f>8/COS(RADIANS(H11))</f>
        <v>10.050473325296675</v>
      </c>
      <c r="U20">
        <f>U18/U19</f>
        <v>3.0714285714285716</v>
      </c>
      <c r="V20" t="s">
        <v>1174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1146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1147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116</v>
      </c>
      <c r="N30" t="s">
        <v>1148</v>
      </c>
      <c r="O30">
        <v>1.5</v>
      </c>
    </row>
    <row r="31" spans="3:22" x14ac:dyDescent="0.25">
      <c r="E31" t="s">
        <v>94</v>
      </c>
      <c r="F31" s="15">
        <v>15830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20.05759013336149</v>
      </c>
      <c r="G32">
        <v>60</v>
      </c>
      <c r="H32">
        <f>G32/F32</f>
        <v>2.9913862832505935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670.86823045699975</v>
      </c>
      <c r="G33">
        <v>225</v>
      </c>
      <c r="H33">
        <f>F33/G33</f>
        <v>2.981636579808888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0.20057590133361491</v>
      </c>
    </row>
    <row r="37" spans="2:12" x14ac:dyDescent="0.25">
      <c r="F37">
        <f>F33/100</f>
        <v>6.7086823045699973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1</v>
      </c>
      <c r="G41" t="s">
        <v>12</v>
      </c>
    </row>
    <row r="42" spans="2:12" x14ac:dyDescent="0.25">
      <c r="E42" t="s">
        <v>178</v>
      </c>
      <c r="F42" s="15">
        <v>3300</v>
      </c>
      <c r="G42" t="s">
        <v>171</v>
      </c>
    </row>
    <row r="43" spans="2:12" x14ac:dyDescent="0.25">
      <c r="E43" t="s">
        <v>180</v>
      </c>
      <c r="F43">
        <f>F41/F42</f>
        <v>3.0303030303030303E-4</v>
      </c>
      <c r="G43" t="s">
        <v>181</v>
      </c>
      <c r="H43">
        <f>F43*100*100*100</f>
        <v>303.030303030303</v>
      </c>
    </row>
    <row r="44" spans="2:12" x14ac:dyDescent="0.25">
      <c r="E44" t="s">
        <v>179</v>
      </c>
      <c r="F44">
        <f>((6*F43)/PI())^(1/3)</f>
        <v>8.3335327392970712E-2</v>
      </c>
      <c r="G44" t="s">
        <v>182</v>
      </c>
    </row>
    <row r="45" spans="2:12" x14ac:dyDescent="0.25">
      <c r="F45">
        <f>F44*100</f>
        <v>8.3335327392970715</v>
      </c>
    </row>
    <row r="47" spans="2:12" x14ac:dyDescent="0.25">
      <c r="F47">
        <v>4.4000000000000003E-3</v>
      </c>
    </row>
    <row r="48" spans="2:12" x14ac:dyDescent="0.25">
      <c r="F48">
        <f>F41*F47</f>
        <v>4.4000000000000003E-3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workbookViewId="0">
      <selection activeCell="A4" sqref="A4:XFD4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87"/>
  <sheetViews>
    <sheetView topLeftCell="F73" workbookViewId="0">
      <selection activeCell="M91" sqref="M9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1505</v>
      </c>
      <c r="R9" t="s">
        <v>1503</v>
      </c>
      <c r="U9" t="s">
        <v>1504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1503</v>
      </c>
      <c r="S24">
        <v>70</v>
      </c>
    </row>
    <row r="25" spans="6:22" x14ac:dyDescent="0.25">
      <c r="R25" t="s">
        <v>1506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1505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1509</v>
      </c>
      <c r="I32" t="s">
        <v>1507</v>
      </c>
      <c r="J32" t="s">
        <v>1514</v>
      </c>
      <c r="K32" t="s">
        <v>1508</v>
      </c>
      <c r="L32" t="s">
        <v>1510</v>
      </c>
      <c r="M32" t="s">
        <v>1515</v>
      </c>
      <c r="N32" t="s">
        <v>1512</v>
      </c>
      <c r="O32" t="s">
        <v>1516</v>
      </c>
      <c r="P32" t="s">
        <v>178</v>
      </c>
      <c r="Q32" t="s">
        <v>1513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1504</v>
      </c>
      <c r="W38" t="s">
        <v>1511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AVERAGE(I54:I91)</f>
        <v>48.08124999999999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9:17" x14ac:dyDescent="0.25">
      <c r="I65">
        <v>55.3</v>
      </c>
    </row>
    <row r="66" spans="9:17" x14ac:dyDescent="0.25">
      <c r="I66">
        <v>43.8</v>
      </c>
    </row>
    <row r="67" spans="9:17" x14ac:dyDescent="0.25">
      <c r="I67">
        <v>44.7</v>
      </c>
    </row>
    <row r="68" spans="9:17" x14ac:dyDescent="0.25">
      <c r="I68">
        <v>59</v>
      </c>
    </row>
    <row r="69" spans="9:17" x14ac:dyDescent="0.25">
      <c r="I69">
        <v>49.3</v>
      </c>
    </row>
    <row r="70" spans="9:17" x14ac:dyDescent="0.25">
      <c r="I70">
        <v>44.4</v>
      </c>
    </row>
    <row r="74" spans="9:17" x14ac:dyDescent="0.25">
      <c r="P74" t="s">
        <v>1503</v>
      </c>
      <c r="Q74">
        <v>63.22</v>
      </c>
    </row>
    <row r="75" spans="9:17" x14ac:dyDescent="0.25">
      <c r="P75" t="s">
        <v>1604</v>
      </c>
      <c r="Q75">
        <v>44.83</v>
      </c>
    </row>
    <row r="76" spans="9:17" x14ac:dyDescent="0.25">
      <c r="P76" t="s">
        <v>1605</v>
      </c>
      <c r="Q76">
        <f>Q75*SIN(RADIANS(Q74))</f>
        <v>40.021675415470952</v>
      </c>
    </row>
    <row r="77" spans="9:17" x14ac:dyDescent="0.25">
      <c r="P77" t="s">
        <v>1606</v>
      </c>
      <c r="Q77">
        <f>Q75*COS(RADIANS(Q74))</f>
        <v>20.198871179813189</v>
      </c>
    </row>
    <row r="80" spans="9:17" x14ac:dyDescent="0.25">
      <c r="O80" t="s">
        <v>1602</v>
      </c>
      <c r="P80" t="s">
        <v>1601</v>
      </c>
      <c r="Q80" t="s">
        <v>1603</v>
      </c>
    </row>
    <row r="81" spans="13:17" x14ac:dyDescent="0.25">
      <c r="N81">
        <v>0.09</v>
      </c>
      <c r="O81">
        <f>N81-$N$81</f>
        <v>0</v>
      </c>
      <c r="Q81">
        <v>0</v>
      </c>
    </row>
    <row r="82" spans="13:17" x14ac:dyDescent="0.25">
      <c r="M82" t="s">
        <v>1598</v>
      </c>
      <c r="N82">
        <v>0.36</v>
      </c>
      <c r="O82">
        <f t="shared" ref="O82:O85" si="11">N82-$N$81</f>
        <v>0.27</v>
      </c>
    </row>
    <row r="83" spans="13:17" x14ac:dyDescent="0.25">
      <c r="M83" t="s">
        <v>1599</v>
      </c>
      <c r="N83">
        <v>0.46</v>
      </c>
      <c r="O83">
        <f t="shared" si="11"/>
        <v>0.37</v>
      </c>
    </row>
    <row r="84" spans="13:17" x14ac:dyDescent="0.25">
      <c r="M84" t="s">
        <v>1600</v>
      </c>
      <c r="N84">
        <v>0.56999999999999995</v>
      </c>
      <c r="O84">
        <f t="shared" si="11"/>
        <v>0.48</v>
      </c>
      <c r="P84">
        <v>18.7</v>
      </c>
    </row>
    <row r="85" spans="13:17" x14ac:dyDescent="0.25">
      <c r="M85" t="s">
        <v>1334</v>
      </c>
      <c r="N85">
        <v>0.67</v>
      </c>
      <c r="O85">
        <f t="shared" si="11"/>
        <v>0.58000000000000007</v>
      </c>
      <c r="P85">
        <f>P84-Q77*O87</f>
        <v>16.68011288201868</v>
      </c>
    </row>
    <row r="87" spans="13:17" x14ac:dyDescent="0.25">
      <c r="O87">
        <f>N85-N84</f>
        <v>0.10000000000000009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37"/>
  <sheetViews>
    <sheetView topLeftCell="A121" workbookViewId="0">
      <selection activeCell="B124" sqref="B124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1500</v>
      </c>
    </row>
    <row r="133" spans="1:3" x14ac:dyDescent="0.25">
      <c r="A133" s="33">
        <v>136</v>
      </c>
      <c r="B133" s="32" t="s">
        <v>1542</v>
      </c>
    </row>
    <row r="134" spans="1:3" x14ac:dyDescent="0.25">
      <c r="A134" s="33">
        <v>137</v>
      </c>
      <c r="B134" s="32" t="s">
        <v>1526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1575</v>
      </c>
    </row>
    <row r="137" spans="1:3" x14ac:dyDescent="0.25">
      <c r="A137" s="33">
        <v>140</v>
      </c>
      <c r="B137" s="32" t="s">
        <v>1613</v>
      </c>
      <c r="C137" s="31">
        <v>45039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AllEventData</vt:lpstr>
      <vt:lpstr>Sheet2</vt:lpstr>
      <vt:lpstr>Calculator</vt:lpstr>
      <vt:lpstr>Countries</vt:lpstr>
      <vt:lpstr>Sheet1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2023-05-03T11:55:36Z</dcterms:modified>
</cp:coreProperties>
</file>