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-private\"/>
    </mc:Choice>
  </mc:AlternateContent>
  <xr:revisionPtr revIDLastSave="0" documentId="8_{A7AB8A09-9215-407B-A437-C4F06B3CA2C8}" xr6:coauthVersionLast="45" xr6:coauthVersionMax="45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Countries" sheetId="5" r:id="rId2"/>
    <sheet name="Calculator" sheetId="2" r:id="rId3"/>
    <sheet name="DataQuality" sheetId="6" r:id="rId4"/>
    <sheet name="Database" sheetId="7" r:id="rId5"/>
    <sheet name="Sources" sheetId="4" r:id="rId6"/>
    <sheet name="Log" sheetId="3" r:id="rId7"/>
  </sheets>
  <definedNames>
    <definedName name="_xlnm._FilterDatabase" localSheetId="0" hidden="1">AllEventData!$A$5:$BC$5</definedName>
    <definedName name="_xlnm._FilterDatabase" localSheetId="4" hidden="1">Database!$A$1:$H$39</definedName>
    <definedName name="_xlnm._FilterDatabase" localSheetId="5" hidden="1">Sources!$A$1:$C$1</definedName>
    <definedName name="solver_adj" localSheetId="0" hidden="1">AllEventData!$I$7</definedName>
    <definedName name="solver_adj" localSheetId="2" hidden="1">Calculator!$F$18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AllEventData!$K$7</definedName>
    <definedName name="solver_opt" localSheetId="2" hidden="1">Calculator!$H$11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0.15001</definedName>
    <definedName name="solver_val" localSheetId="2" hidden="1">43.8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" l="1"/>
  <c r="H87" i="1"/>
  <c r="T86" i="1" l="1"/>
  <c r="C32" i="2"/>
  <c r="C34" i="2"/>
  <c r="K86" i="1"/>
  <c r="H86" i="1"/>
  <c r="K76" i="1" l="1"/>
  <c r="H76" i="1"/>
  <c r="H84" i="1" l="1"/>
  <c r="K84" i="1"/>
  <c r="I108" i="5" l="1"/>
  <c r="I110" i="5" s="1"/>
  <c r="F32" i="2" l="1"/>
  <c r="F43" i="2"/>
  <c r="F44" i="2" s="1"/>
  <c r="K81" i="1" l="1"/>
  <c r="H32" i="1" l="1"/>
  <c r="K32" i="1"/>
  <c r="S32" i="1"/>
  <c r="T32" i="1"/>
  <c r="AE59" i="1" l="1"/>
  <c r="K59" i="1"/>
  <c r="H59" i="1"/>
  <c r="AE58" i="1" l="1"/>
  <c r="K58" i="1" l="1"/>
  <c r="H58" i="1"/>
  <c r="K45" i="1" l="1"/>
  <c r="H45" i="1"/>
  <c r="K65" i="1" l="1"/>
  <c r="K64" i="1" l="1"/>
  <c r="H64" i="1"/>
  <c r="U20" i="2" l="1"/>
  <c r="K16" i="1"/>
  <c r="H16" i="1"/>
  <c r="K15" i="1" l="1"/>
  <c r="H15" i="1"/>
  <c r="H80" i="1" l="1"/>
  <c r="K80" i="1"/>
  <c r="R30" i="1" l="1"/>
  <c r="K30" i="1"/>
  <c r="H30" i="1"/>
  <c r="K12" i="1"/>
  <c r="H12" i="1"/>
  <c r="K7" i="1" l="1"/>
  <c r="H7" i="1"/>
  <c r="R29" i="1" l="1"/>
  <c r="K29" i="1"/>
  <c r="H29" i="1"/>
  <c r="H33" i="1" l="1"/>
  <c r="K33" i="1"/>
  <c r="Q27" i="2" l="1"/>
  <c r="T21" i="1"/>
  <c r="R8" i="1" l="1"/>
  <c r="U8" i="1"/>
  <c r="T8" i="1"/>
  <c r="S8" i="1"/>
  <c r="K8" i="1"/>
  <c r="Q14" i="2"/>
  <c r="H8" i="1"/>
  <c r="R28" i="1" l="1"/>
  <c r="F15" i="2"/>
  <c r="H11" i="2" s="1"/>
  <c r="H28" i="1" l="1"/>
  <c r="K28" i="1"/>
  <c r="K70" i="1" l="1"/>
  <c r="H70" i="1"/>
  <c r="K6" i="1" l="1"/>
  <c r="H6" i="1"/>
  <c r="AR78" i="1" l="1"/>
  <c r="K78" i="1" l="1"/>
  <c r="H78" i="1"/>
  <c r="K48" i="1" l="1"/>
  <c r="H48" i="1"/>
  <c r="K75" i="1" l="1"/>
  <c r="H75" i="1"/>
  <c r="K40" i="1" l="1"/>
  <c r="H47" i="1"/>
  <c r="H40" i="1"/>
  <c r="K47" i="1" l="1"/>
  <c r="K37" i="1" l="1"/>
  <c r="M37" i="1"/>
  <c r="K23" i="1"/>
  <c r="H37" i="1"/>
  <c r="H23" i="1" l="1"/>
  <c r="AR62" i="1" l="1"/>
  <c r="AR77" i="1"/>
  <c r="AR21" i="1"/>
  <c r="H26" i="1" l="1"/>
  <c r="K26" i="1"/>
  <c r="K74" i="1" l="1"/>
  <c r="K62" i="1"/>
  <c r="K72" i="1"/>
  <c r="K46" i="1"/>
  <c r="K38" i="1"/>
  <c r="K53" i="1"/>
  <c r="K13" i="1"/>
  <c r="K69" i="1"/>
  <c r="K51" i="1"/>
  <c r="K9" i="1"/>
  <c r="K60" i="1"/>
  <c r="K77" i="1"/>
  <c r="K21" i="1"/>
  <c r="K56" i="1"/>
  <c r="K24" i="1"/>
  <c r="K22" i="1"/>
  <c r="H24" i="1" l="1"/>
  <c r="H56" i="1" l="1"/>
  <c r="H21" i="1"/>
  <c r="H77" i="1" l="1"/>
  <c r="H53" i="1" l="1"/>
  <c r="H13" i="1"/>
  <c r="H69" i="1"/>
  <c r="H51" i="1"/>
  <c r="H9" i="1"/>
  <c r="H60" i="1"/>
  <c r="H74" i="1"/>
  <c r="H62" i="1"/>
  <c r="H72" i="1"/>
  <c r="H46" i="1"/>
  <c r="H38" i="1"/>
  <c r="F33" i="2" l="1"/>
  <c r="F37" i="2" s="1"/>
  <c r="F36" i="2"/>
  <c r="J13" i="2" l="1"/>
  <c r="L13" i="2" s="1"/>
  <c r="AA53" i="1"/>
  <c r="AF53" i="1"/>
  <c r="J11" i="2" l="1"/>
  <c r="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<sst xmlns="http://schemas.openxmlformats.org/spreadsheetml/2006/main" count="1992" uniqueCount="1362">
  <si>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</si>
  <si>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</si>
  <si>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</si>
  <si>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</si>
  <si>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</si>
  <si>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</si>
  <si>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</si>
  <si>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</si>
  <si>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</si>
  <si>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</si>
  <si>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</si>
  <si>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</si>
  <si>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</si>
  <si>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</si>
  <si>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</si>
  <si>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</si>
  <si>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</si>
  <si>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</si>
  <si>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</si>
  <si>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</si>
  <si>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</si>
  <si>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</si>
  <si>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</si>
  <si>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</si>
  <si>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</si>
  <si>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</si>
  <si>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</si>
  <si>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</si>
  <si>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</si>
  <si>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</si>
  <si>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</si>
  <si>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</si>
  <si>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</si>
  <si>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</si>
  <si>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</si>
  <si>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</si>
  <si>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</si>
  <si>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</si>
  <si>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</si>
  <si>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</si>
  <si>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</si>
  <si>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</si>
  <si>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</si>
  <si>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</si>
  <si>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</si>
  <si>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</si>
  <si>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</si>
  <si>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</si>
  <si>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</si>
  <si>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</si>
  <si>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</si>
  <si>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</si>
  <si>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</si>
  <si>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</si>
  <si>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</si>
  <si>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</si>
  <si>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</si>
  <si>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</si>
  <si>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</si>
  <si>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</si>
  <si>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</si>
  <si>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</si>
  <si>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</si>
  <si>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</si>
  <si>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</si>
  <si>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</si>
  <si>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</si>
  <si>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</si>
  <si>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</si>
  <si>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</si>
  <si>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</si>
  <si>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</si>
  <si>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</si>
  <si>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</si>
  <si>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</si>
  <si>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</si>
  <si>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</si>
  <si>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</si>
  <si>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</si>
  <si>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</si>
  <si>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</si>
  <si>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</si>
  <si>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</si>
  <si>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</si>
  <si>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</si>
  <si>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</si>
  <si>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</si>
  <si>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</si>
  <si>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</si>
  <si>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</si>
  <si>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</si>
  <si>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</si>
  <si>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</si>
  <si>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</si>
  <si>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</si>
  <si>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Last light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</si>
  <si>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</si>
  <si>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</si>
  <si>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</si>
  <si>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</si>
  <si>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</si>
  <si>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</si>
  <si>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</si>
  <si>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</si>
  <si>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</si>
  <si>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</si>
  <si>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</si>
  <si>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</si>
  <si>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</si>
  <si>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</si>
  <si>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</si>
  <si>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</si>
  <si>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</si>
  <si>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</si>
  <si>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</si>
  <si>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</si>
  <si>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</si>
  <si>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</si>
  <si>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</si>
  <si>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</si>
  <si>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</si>
  <si>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</si>
  <si>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</si>
  <si>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Last Light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</si>
  <si>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</si>
  <si>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</si>
  <si>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</si>
  <si>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</si>
  <si>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</si>
  <si>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</si>
  <si>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</si>
  <si>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</si>
  <si>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</si>
  <si>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</si>
  <si>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</si>
  <si>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</si>
  <si>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</si>
  <si>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</si>
  <si>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</si>
  <si>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</si>
  <si>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</si>
  <si>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</si>
  <si>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</si>
  <si>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</si>
  <si>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</si>
  <si>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</si>
  <si>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</si>
  <si>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</si>
  <si>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</si>
  <si>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</si>
  <si>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</si>
  <si>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</si>
  <si>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</si>
  <si>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</si>
  <si>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</si>
  <si>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</si>
  <si>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</si>
  <si>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</si>
  <si>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</si>
  <si>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</si>
  <si>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</si>
  <si>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</si>
  <si>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</si>
  <si>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</si>
  <si>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</si>
  <si>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</si>
  <si>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</si>
  <si>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</si>
  <si>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</si>
  <si>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</si>
  <si>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</si>
  <si>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</si>
  <si>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</si>
  <si>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</si>
  <si>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</si>
  <si>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</si>
  <si>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</si>
  <si>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</si>
  <si>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</si>
  <si>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</si>
  <si>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</si>
  <si>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</si>
  <si>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</si>
  <si>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</si>
  <si>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</si>
  <si>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</si>
  <si>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</si>
  <si>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</si>
  <si>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</si>
  <si>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</si>
  <si>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</si>
  <si>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</si>
  <si>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Campo del Cielo</t>
  </si>
  <si>
    <t>Carancas</t>
  </si>
  <si>
    <t>Galim</t>
  </si>
  <si>
    <t>Grimsby</t>
  </si>
  <si>
    <t>Hoba</t>
  </si>
  <si>
    <t>Holbrook</t>
  </si>
  <si>
    <t>Kaidun</t>
  </si>
  <si>
    <t>Kapoeta</t>
  </si>
  <si>
    <t>Maribo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</si>
  <si>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</si>
  <si>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</si>
  <si>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</si>
  <si>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</si>
  <si>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</si>
  <si>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</si>
  <si>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</si>
  <si>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</si>
  <si>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</si>
  <si>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</si>
  <si>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</si>
  <si>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</si>
  <si>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</si>
  <si>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</si>
  <si>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</si>
  <si>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</si>
  <si>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</si>
  <si>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</si>
  <si>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</si>
  <si>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</si>
  <si>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</si>
  <si>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</si>
  <si>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</si>
  <si>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</si>
  <si>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</si>
  <si>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</si>
  <si>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</si>
  <si>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</si>
  <si>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</si>
  <si>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</si>
  <si>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</si>
  <si>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</si>
  <si>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</si>
  <si>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</si>
  <si>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</si>
  <si>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</si>
  <si>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</si>
  <si>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</si>
  <si>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</si>
  <si>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</si>
  <si>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</si>
  <si>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</si>
  <si>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</si>
  <si>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</si>
  <si>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</si>
  <si>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</si>
  <si>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</si>
  <si>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</si>
  <si>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</si>
  <si>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</si>
  <si>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</si>
  <si>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</si>
  <si>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</si>
  <si>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</si>
  <si>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</si>
  <si>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</si>
  <si>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</si>
  <si>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</si>
  <si>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</si>
  <si>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</si>
  <si>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</si>
  <si>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</si>
  <si>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</si>
  <si>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</si>
  <si>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</si>
  <si>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</si>
  <si>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</si>
  <si>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</si>
  <si>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</si>
  <si>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</si>
  <si>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</si>
  <si>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</si>
  <si>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</si>
  <si>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</si>
  <si>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</si>
  <si>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</si>
  <si>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</si>
  <si>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</si>
  <si>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</si>
  <si>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</si>
  <si>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</si>
  <si>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</si>
  <si>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</si>
  <si>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</si>
  <si>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</si>
  <si>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</si>
  <si>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</si>
  <si>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</si>
  <si>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</si>
  <si>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</si>
  <si>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</si>
  <si>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</si>
  <si>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</si>
  <si>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</si>
  <si>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</si>
  <si>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</si>
  <si>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</si>
  <si>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</si>
  <si>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</si>
  <si>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</si>
  <si>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</si>
  <si>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</si>
  <si>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</si>
  <si>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</si>
  <si>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</si>
  <si>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</si>
  <si>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</si>
  <si>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</si>
  <si>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</si>
  <si>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</si>
  <si>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</si>
  <si>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</si>
  <si>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</si>
  <si>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</si>
  <si>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</si>
  <si>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</si>
  <si>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</si>
  <si>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</si>
  <si>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</si>
  <si>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</si>
  <si>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</si>
  <si>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</si>
  <si>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</si>
  <si>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</si>
  <si>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</si>
  <si>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</si>
  <si>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</si>
  <si>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</si>
  <si>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</si>
  <si>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</si>
  <si>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</si>
  <si>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</si>
  <si>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</si>
  <si>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</si>
  <si>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</si>
  <si>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</si>
  <si>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</si>
  <si>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</si>
  <si>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</si>
  <si>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</si>
  <si>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</si>
  <si>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</si>
  <si>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</si>
  <si>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</si>
  <si>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</si>
  <si>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</si>
  <si>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</si>
  <si>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</si>
  <si>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</si>
  <si>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</si>
  <si>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</si>
  <si>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</si>
  <si>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</si>
  <si>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</si>
  <si>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</si>
  <si>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</si>
  <si>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</si>
  <si>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</si>
  <si>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</si>
  <si>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</si>
  <si>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</si>
  <si>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</si>
  <si>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</si>
  <si>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</si>
  <si>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</si>
  <si>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</si>
  <si>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</si>
  <si>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</si>
  <si>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</si>
  <si>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</si>
  <si>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</si>
  <si>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</si>
  <si>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</si>
  <si>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</si>
  <si>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</si>
  <si>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</si>
  <si>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</si>
  <si>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</si>
  <si>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</si>
  <si>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</si>
  <si>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</si>
  <si>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</si>
  <si>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</si>
  <si>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</si>
  <si>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</si>
  <si>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</si>
  <si>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</si>
  <si>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</si>
  <si>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</si>
  <si>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</si>
  <si>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</si>
  <si>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</si>
  <si>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</si>
  <si>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</si>
  <si>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</si>
  <si>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</si>
  <si>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</si>
  <si>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</si>
  <si>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</si>
  <si>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</si>
  <si>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</si>
  <si>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</si>
  <si>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</si>
  <si>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</si>
  <si>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</si>
  <si>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</si>
  <si>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</si>
  <si>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</si>
  <si>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</si>
  <si>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</si>
  <si>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</si>
  <si>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</si>
  <si>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</si>
  <si>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</si>
  <si>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</si>
  <si>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</si>
  <si>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</si>
  <si>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</si>
  <si>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</si>
  <si>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</si>
  <si>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</si>
  <si>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</si>
  <si>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</si>
  <si>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</si>
  <si>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</si>
  <si>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</si>
  <si>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</si>
  <si>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</si>
  <si>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</si>
  <si>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</si>
  <si>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</si>
  <si>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</si>
  <si>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</si>
  <si>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</si>
  <si>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</si>
  <si>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</si>
  <si>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</si>
  <si>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</si>
  <si>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</si>
  <si>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</si>
  <si>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</si>
  <si>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</si>
  <si>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</si>
  <si>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</si>
  <si>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</si>
  <si>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</si>
  <si>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</si>
  <si>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</si>
  <si>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</si>
  <si>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</si>
  <si>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</si>
  <si>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</si>
  <si>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</si>
  <si>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</si>
  <si>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</si>
  <si>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</si>
  <si>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</si>
  <si>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</si>
  <si>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</si>
  <si>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</si>
  <si>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</si>
  <si>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</si>
  <si>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</si>
  <si>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</si>
  <si>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</si>
  <si>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</si>
  <si>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</si>
  <si>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</si>
  <si>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</si>
  <si>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</si>
  <si>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</si>
  <si>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</si>
  <si>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</si>
  <si>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</si>
  <si>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</si>
  <si>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</si>
  <si>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</si>
  <si>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</si>
  <si>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</si>
  <si>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</si>
  <si>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</si>
  <si>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</si>
  <si>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</si>
  <si>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</si>
  <si>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</si>
  <si>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</si>
  <si>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</si>
  <si>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</si>
  <si>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</si>
  <si>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</si>
  <si>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</si>
  <si>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</si>
  <si>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</si>
  <si>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</si>
  <si>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</si>
  <si>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</si>
  <si>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</si>
  <si>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</si>
  <si>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</si>
  <si>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</si>
  <si>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</si>
  <si>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</si>
  <si>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</si>
  <si>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</si>
  <si>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</si>
  <si>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</si>
  <si>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</si>
  <si>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</si>
  <si>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</si>
  <si>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</si>
  <si>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</si>
  <si>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</si>
  <si>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</si>
  <si>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</si>
  <si>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</si>
  <si>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</si>
  <si>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</si>
  <si>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</si>
  <si>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</si>
  <si>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</si>
  <si>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</si>
  <si>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</si>
  <si>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</si>
  <si>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</si>
  <si>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</si>
  <si>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</si>
  <si>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</si>
  <si>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</si>
  <si>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</si>
  <si>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</si>
  <si>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</si>
  <si>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</si>
  <si>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</si>
  <si>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</si>
  <si>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</si>
  <si>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</si>
  <si>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</si>
  <si>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</si>
  <si>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</si>
  <si>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</si>
  <si>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</si>
  <si>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</si>
  <si>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</si>
  <si>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</si>
  <si>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</si>
  <si>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</si>
  <si>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</si>
  <si>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</si>
  <si>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</si>
  <si>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</si>
  <si>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</si>
  <si>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</si>
  <si>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</si>
  <si>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</si>
  <si>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</si>
  <si>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</si>
  <si>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</si>
  <si>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</si>
  <si>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</si>
  <si>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</si>
  <si>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</si>
  <si>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</si>
  <si>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</si>
  <si>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</si>
  <si>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</si>
  <si>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</si>
  <si>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</si>
  <si>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</si>
  <si>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</si>
  <si>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</si>
  <si>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</si>
  <si>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</si>
  <si>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</si>
  <si>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</si>
  <si>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</si>
  <si>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</si>
  <si>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</si>
  <si>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</si>
  <si>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</si>
  <si>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</si>
  <si>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</si>
  <si>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</si>
  <si>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</si>
  <si>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</si>
  <si>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</si>
  <si>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</si>
  <si>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</si>
  <si>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</si>
  <si>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</si>
  <si>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</si>
  <si>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</si>
  <si>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</si>
  <si>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</si>
  <si>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</si>
  <si>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</si>
  <si>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</si>
  <si>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</si>
  <si>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</si>
  <si>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</si>
  <si>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</si>
  <si>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</si>
  <si>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</si>
  <si>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</si>
  <si>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</si>
  <si>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</si>
  <si>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</si>
  <si>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</si>
  <si>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</si>
  <si>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</si>
  <si>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</si>
  <si>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</si>
  <si>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</si>
  <si>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</si>
  <si>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</si>
  <si>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</si>
  <si>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</si>
  <si>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</si>
  <si>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</si>
  <si>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</si>
  <si>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</si>
  <si>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</si>
  <si>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</si>
  <si>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</si>
  <si>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</si>
  <si>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</si>
  <si>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</si>
  <si>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</si>
  <si>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</si>
  <si>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</si>
  <si>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</si>
  <si>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</si>
  <si>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</si>
  <si>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</si>
  <si>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</si>
  <si>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</si>
  <si>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</si>
  <si>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</si>
  <si>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</si>
  <si>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</si>
  <si>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</si>
  <si>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</si>
  <si>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</si>
  <si>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</si>
  <si>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</si>
  <si>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</si>
  <si>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</si>
  <si>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</si>
  <si>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</si>
  <si>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</si>
  <si>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</si>
  <si>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</si>
  <si>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</si>
  <si>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</si>
  <si>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</si>
  <si>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</si>
  <si>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</si>
  <si>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</si>
  <si>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</si>
  <si>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</si>
  <si>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</si>
  <si>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</si>
  <si>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</si>
  <si>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</si>
  <si>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</si>
  <si>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</si>
  <si>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</si>
  <si>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</si>
  <si>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</si>
  <si>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</si>
  <si>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</si>
  <si>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</si>
  <si>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</si>
  <si>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</si>
  <si>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</si>
  <si>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</si>
  <si>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</si>
  <si>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</si>
  <si>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</si>
  <si>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</si>
  <si>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</si>
  <si>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</si>
  <si>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</si>
  <si>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</si>
  <si>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</si>
  <si>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</si>
  <si>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</si>
  <si>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</si>
  <si>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</si>
  <si>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</si>
  <si>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</si>
  <si>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</si>
  <si>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</si>
  <si>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</si>
  <si>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</si>
  <si>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</si>
  <si>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</si>
  <si>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</si>
  <si>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</si>
  <si>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</si>
  <si>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</si>
  <si>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</si>
  <si>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</si>
  <si>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</si>
  <si>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</si>
  <si>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</si>
  <si>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</si>
  <si>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</si>
  <si>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</si>
  <si>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</si>
  <si>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</si>
  <si>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</si>
  <si>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</si>
  <si>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</si>
  <si>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</si>
  <si>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</si>
  <si>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</si>
  <si>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</si>
  <si>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</si>
  <si>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</si>
  <si>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</si>
  <si>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</si>
  <si>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</si>
  <si>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</si>
  <si>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</si>
  <si>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</si>
  <si>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</si>
  <si>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</si>
  <si>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</si>
  <si>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</si>
  <si>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</si>
  <si>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</si>
  <si>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</si>
  <si>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</si>
  <si>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</si>
  <si>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</si>
  <si>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</si>
  <si>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</si>
  <si>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</si>
  <si>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</si>
  <si>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</si>
  <si>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</si>
  <si>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</si>
  <si>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</si>
  <si>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</si>
  <si>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</si>
  <si>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</si>
  <si>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</si>
  <si>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</si>
  <si>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</si>
  <si>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</si>
  <si>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</si>
  <si>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</si>
  <si>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</si>
  <si>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</si>
  <si>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</si>
  <si>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</si>
  <si>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</si>
  <si>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</si>
  <si>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</si>
  <si>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</si>
  <si>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</si>
  <si>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</si>
  <si>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</si>
  <si>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</si>
  <si>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</si>
  <si>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</si>
  <si>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</si>
  <si>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</si>
  <si>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</si>
  <si>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</si>
  <si>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</si>
  <si>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</si>
  <si>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</si>
  <si>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</si>
  <si>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</si>
  <si>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</si>
  <si>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</si>
  <si>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</si>
  <si>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</si>
  <si>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</si>
  <si>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</si>
  <si>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</si>
  <si>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</si>
  <si>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</si>
  <si>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</si>
  <si>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</si>
  <si>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</si>
  <si>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</si>
  <si>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</si>
  <si>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</si>
  <si>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</si>
  <si>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</si>
  <si>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</si>
  <si>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</si>
  <si>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</si>
  <si>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</si>
  <si>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</si>
  <si>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</si>
  <si>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</si>
  <si>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</si>
  <si>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</si>
  <si>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</si>
  <si>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</si>
  <si>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</si>
  <si>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</si>
  <si>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</si>
  <si>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</si>
  <si>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</si>
  <si>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</si>
  <si>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</si>
  <si>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</si>
  <si>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</si>
  <si>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</si>
  <si>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</si>
  <si>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</si>
  <si>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</si>
  <si>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</si>
  <si>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</si>
  <si>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</si>
  <si>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</si>
  <si>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</si>
  <si>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</si>
  <si>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</si>
  <si>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</si>
  <si>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</si>
  <si>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</si>
  <si>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</si>
  <si>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</si>
  <si>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</si>
  <si>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</si>
  <si>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</si>
  <si>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</si>
  <si>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</si>
  <si>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</si>
  <si>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</si>
  <si>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</si>
  <si>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</si>
  <si>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</si>
  <si>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</si>
  <si>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</si>
  <si>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</si>
  <si>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</si>
  <si>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</si>
  <si>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</si>
  <si>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</si>
  <si>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</si>
  <si>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</si>
  <si>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</si>
  <si>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</si>
  <si>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</si>
  <si>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</si>
  <si>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</si>
  <si>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</si>
  <si>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</si>
  <si>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</si>
  <si>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</si>
  <si>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</si>
  <si>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</si>
  <si>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</si>
  <si>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</si>
  <si>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</si>
  <si>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</si>
  <si>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</si>
  <si>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</si>
  <si>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</si>
  <si>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</si>
  <si>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</si>
  <si>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</si>
  <si>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</si>
  <si>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</si>
  <si>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</si>
  <si>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</si>
  <si>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</si>
  <si>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</si>
  <si>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</si>
  <si>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</si>
  <si>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</si>
  <si>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</si>
  <si>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</si>
  <si>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</si>
  <si>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</si>
  <si>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</si>
  <si>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</si>
  <si>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</si>
  <si>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</si>
  <si>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</si>
  <si>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</si>
  <si>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</si>
  <si>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</si>
  <si>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</si>
  <si>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</si>
  <si>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</si>
  <si>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</si>
  <si>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</si>
  <si>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</si>
  <si>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</si>
  <si>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</si>
  <si>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</si>
  <si>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</si>
  <si>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</si>
  <si>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</si>
  <si>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</si>
  <si>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</si>
  <si>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</si>
  <si>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</si>
  <si>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</si>
  <si>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</si>
  <si>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</si>
  <si>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</si>
  <si>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</si>
  <si>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</si>
  <si>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</si>
  <si>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</si>
  <si>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</si>
  <si>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</si>
  <si>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</si>
  <si>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</si>
  <si>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</si>
  <si>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</si>
  <si>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</si>
  <si>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</si>
  <si>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</si>
  <si>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</si>
  <si>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</si>
  <si>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</si>
  <si>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</si>
  <si>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</si>
  <si>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</si>
  <si>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</si>
  <si>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</si>
  <si>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</si>
  <si>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</si>
  <si>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</si>
  <si>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</si>
  <si>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</si>
  <si>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</si>
  <si>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</si>
  <si>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</si>
  <si>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</si>
  <si>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</si>
  <si>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</si>
  <si>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</si>
  <si>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</si>
  <si>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</si>
  <si>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</si>
  <si>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</si>
  <si>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</si>
  <si>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</si>
  <si>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</si>
  <si>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</si>
  <si>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</si>
  <si>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</si>
  <si>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</si>
  <si>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</si>
  <si>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</si>
  <si>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</si>
  <si>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</si>
  <si>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</si>
  <si>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</si>
  <si>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</si>
  <si>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</si>
  <si>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</si>
  <si>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</si>
  <si>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</si>
  <si>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</si>
  <si>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</si>
  <si>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</si>
  <si>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</si>
  <si>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</si>
  <si>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</si>
  <si>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</si>
  <si>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</si>
  <si>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</si>
  <si>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</si>
  <si>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</si>
  <si>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</si>
  <si>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</si>
  <si>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</si>
  <si>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</si>
  <si>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</si>
  <si>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</si>
  <si>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</si>
  <si>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</si>
  <si>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</si>
  <si>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</si>
  <si>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</si>
  <si>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</si>
  <si>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</si>
  <si>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</si>
  <si>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</si>
  <si>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</si>
  <si>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</si>
  <si>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</si>
  <si>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</si>
  <si>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</si>
  <si>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</si>
  <si>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</si>
  <si>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</si>
  <si>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</si>
  <si>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</si>
  <si>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</si>
  <si>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</si>
  <si>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</si>
  <si>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</si>
  <si>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</si>
  <si>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</si>
  <si>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</si>
  <si>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</si>
  <si>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</si>
  <si>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</si>
  <si>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</si>
  <si>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</si>
  <si>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</si>
  <si>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</si>
  <si>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</si>
  <si>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</si>
  <si>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</si>
  <si>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</si>
  <si>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</si>
  <si>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</si>
  <si>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</si>
  <si>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</si>
  <si>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</si>
  <si>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</si>
  <si>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</si>
  <si>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</si>
  <si>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</si>
  <si>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</si>
  <si>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</si>
  <si>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</si>
  <si>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</si>
  <si>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</si>
  <si>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</si>
  <si>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</si>
  <si>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</si>
  <si>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</si>
  <si>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</si>
  <si>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</si>
  <si>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</si>
  <si>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</si>
  <si>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</si>
  <si>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</si>
  <si>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</si>
  <si>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</si>
  <si>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</si>
  <si>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</si>
  <si>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</si>
  <si>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</si>
  <si>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</si>
  <si>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</si>
  <si>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</si>
  <si>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</si>
  <si>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</si>
  <si>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</si>
  <si>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</si>
  <si>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</si>
  <si>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</si>
  <si>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</si>
  <si>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</si>
  <si>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</si>
  <si>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</si>
  <si>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</si>
  <si>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</si>
  <si>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</si>
  <si>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</si>
  <si>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</si>
  <si>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</si>
  <si>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</si>
  <si>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</si>
  <si>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</si>
  <si>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</si>
  <si>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</si>
  <si>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</si>
  <si>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</si>
  <si>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</si>
  <si>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</si>
  <si>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</si>
  <si>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</si>
  <si>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</si>
  <si>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</si>
  <si>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</si>
  <si>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</si>
  <si>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</si>
  <si>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</si>
  <si>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</si>
  <si>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</si>
  <si>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</si>
  <si>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</si>
  <si>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</si>
  <si>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</si>
  <si>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</si>
  <si>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</si>
  <si>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</si>
  <si>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</si>
  <si>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</si>
  <si>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</si>
  <si>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</si>
  <si>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</si>
  <si>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</si>
  <si>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</si>
  <si>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</si>
  <si>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</si>
  <si>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</si>
  <si>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</si>
  <si>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</si>
  <si>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</si>
  <si>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</si>
  <si>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</si>
  <si>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</si>
  <si>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</si>
  <si>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</si>
  <si>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</si>
  <si>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</si>
  <si>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</si>
  <si>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</si>
  <si>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</si>
  <si>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</si>
  <si>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</si>
  <si>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</si>
  <si>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</si>
  <si>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</si>
  <si>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</si>
  <si>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</si>
  <si>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</si>
  <si>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</si>
  <si>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</si>
  <si>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</si>
  <si>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</si>
  <si>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</si>
  <si>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</si>
  <si>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</si>
  <si>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</si>
  <si>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</si>
  <si>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</si>
  <si>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</si>
  <si>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</si>
  <si>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</si>
  <si>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</si>
  <si>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</si>
  <si>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</si>
  <si>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</si>
  <si>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</si>
  <si>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</si>
  <si>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</si>
  <si>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</si>
  <si>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</si>
  <si>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</si>
  <si>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</si>
  <si>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</si>
  <si>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</si>
  <si>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</si>
  <si>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</si>
  <si>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</si>
  <si>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</si>
  <si>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</si>
  <si>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</si>
  <si>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</si>
  <si>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</si>
  <si>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</si>
  <si>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</si>
  <si>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</si>
  <si>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</si>
  <si>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</si>
  <si>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</si>
  <si>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</si>
  <si>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</si>
  <si>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Glogow (High Wind)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</si>
  <si>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</si>
  <si>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</si>
  <si>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</si>
  <si>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</si>
  <si>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</si>
  <si>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</si>
  <si>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</si>
  <si>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</si>
  <si>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</si>
  <si>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</si>
  <si>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</si>
  <si>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</si>
  <si>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</si>
  <si>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</si>
  <si>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</si>
  <si>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</si>
  <si>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</si>
  <si>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</si>
  <si>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</si>
  <si>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</si>
  <si>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</si>
  <si>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</si>
  <si>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</si>
  <si>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</si>
  <si>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</si>
  <si>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</si>
  <si>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</si>
  <si>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</si>
  <si>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</si>
  <si>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</si>
  <si>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</si>
  <si>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</si>
  <si>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</si>
  <si>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</si>
  <si>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</si>
  <si>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</si>
  <si>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</si>
  <si>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</si>
  <si>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</si>
  <si>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</si>
  <si>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</si>
  <si>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</si>
  <si>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</si>
  <si>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</si>
  <si>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</si>
  <si>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</si>
  <si>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</si>
  <si>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</si>
  <si>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</si>
  <si>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</si>
  <si>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</si>
  <si>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</si>
  <si>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</si>
  <si>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</si>
  <si>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</si>
  <si>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</si>
  <si>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</si>
  <si>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</si>
  <si>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</si>
  <si>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</si>
  <si>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</si>
  <si>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</si>
  <si>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</si>
  <si>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</si>
  <si>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</si>
  <si>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</si>
  <si>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</si>
  <si>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</si>
  <si>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</si>
  <si>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</si>
  <si>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</si>
  <si>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</si>
  <si>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</si>
  <si>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</si>
  <si>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</si>
  <si>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</si>
  <si>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</si>
  <si>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</si>
  <si>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</si>
  <si>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</si>
  <si>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</si>
  <si>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</si>
  <si>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</si>
  <si>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</si>
  <si>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</si>
  <si>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</si>
  <si>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</si>
  <si>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</si>
  <si>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</si>
  <si>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</si>
  <si>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</si>
  <si>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</si>
  <si>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</si>
  <si>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</si>
  <si>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</si>
  <si>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</si>
  <si>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</si>
  <si>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</si>
  <si>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</si>
  <si>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</si>
  <si>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</si>
  <si>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</si>
  <si>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</si>
  <si>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</si>
  <si>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</si>
  <si>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</si>
  <si>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</si>
  <si>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</si>
  <si>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</si>
  <si>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</si>
  <si>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</si>
  <si>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</si>
  <si>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</si>
  <si>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</si>
  <si>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</si>
  <si>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</si>
  <si>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</si>
  <si>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ref_ZenithAmgle_deg</t>
  </si>
  <si>
    <t>ref_Speed_mps</t>
  </si>
  <si>
    <t>ref_GeoAltitude_m</t>
  </si>
  <si>
    <t>ref_Altitude_km</t>
  </si>
  <si>
    <t>ref_Altitude_m</t>
  </si>
  <si>
    <t>end_Altitude_m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</si>
  <si>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</si>
  <si>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</si>
  <si>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</si>
  <si>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</si>
  <si>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</si>
  <si>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</si>
  <si>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sim_AltitudeFrag</t>
  </si>
  <si>
    <t>sim_AltitudeStart</t>
  </si>
  <si>
    <t>error_Speed_mps</t>
  </si>
  <si>
    <t>error_Bearing_deg</t>
  </si>
  <si>
    <t>error_ZenithAngle_deg</t>
  </si>
  <si>
    <t>error_Lat</t>
  </si>
  <si>
    <t>error_Long</t>
  </si>
  <si>
    <t>error_Altitude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</si>
  <si>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</si>
  <si>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</si>
  <si>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</si>
  <si>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</si>
  <si>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</si>
  <si>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</si>
  <si>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</si>
  <si>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</si>
  <si>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</si>
  <si>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</si>
  <si>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</si>
  <si>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</si>
  <si>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</si>
  <si>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</si>
  <si>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</si>
  <si>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</si>
  <si>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</si>
  <si>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</si>
  <si>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</si>
  <si>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skip_simindex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</si>
  <si>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</si>
  <si>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</si>
  <si>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</si>
  <si>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</si>
  <si>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</si>
  <si>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</si>
  <si>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</si>
  <si>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</si>
  <si>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</si>
  <si>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</si>
  <si>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</si>
  <si>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</si>
  <si>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</si>
  <si>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</si>
  <si>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</si>
  <si>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</si>
  <si>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</si>
  <si>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</si>
  <si>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</si>
  <si>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</si>
  <si>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</si>
  <si>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</si>
  <si>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</si>
  <si>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</si>
  <si>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</si>
  <si>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</si>
  <si>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</si>
  <si>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</si>
  <si>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</si>
  <si>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</si>
  <si>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</si>
  <si>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</si>
  <si>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t</t>
  </si>
  <si>
    <t>Chiba</t>
  </si>
  <si>
    <t>Narashino</t>
  </si>
  <si>
    <t>Ilza</t>
  </si>
  <si>
    <t>Malopolska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</si>
</sst>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"/>
    <numFmt numFmtId="165" formatCode="mm/dd/yyyy\ hh:mm:ss\ AM/PM"/>
    <numFmt numFmtId="166" formatCode="\+0.0;\-0.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2" fillId="2" borderId="1" xfId="1" applyBorder="1" applyAlignment="1">
      <alignment horizontal="left"/>
    </xf>
    <xf numFmtId="166" fontId="2" fillId="2" borderId="1" xfId="1" applyNumberFormat="1" applyBorder="1" applyAlignment="1">
      <alignment horizontal="left"/>
    </xf>
    <xf numFmtId="165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left"/>
    </xf>
    <xf numFmtId="0" fontId="0" fillId="0" borderId="0" xfId="0" applyFill="1"/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Fill="1" applyAlignment="1">
      <alignment horizontal="left" wrapText="1"/>
    </xf>
    <xf numFmtId="167" fontId="2" fillId="2" borderId="1" xfId="1" applyNumberFormat="1" applyBorder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</cellXfs>
  <cellStyles count="6">
    <cellStyle name="20% - Accent1" xfId="5" builtinId="30"/>
    <cellStyle name="Calculation" xfId="4" builtinId="22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D87"/>
  <sheetViews>
    <sheetView showGridLines="0" tabSelected="1" zoomScaleNormal="100" zoomScaleSheetLayoutView="50" workbookViewId="0">
      <pane xSplit="2" ySplit="5" topLeftCell="C75" activePane="bottomRight" state="frozen"/>
      <selection pane="topRight" activeCell="C1" sqref="C1"/>
      <selection pane="bottomLeft" activeCell="A5" sqref="A5"/>
      <selection pane="bottomRight" activeCell="AG87" sqref="AG87"/>
    </sheetView>
  </sheetViews>
  <sheetFormatPr defaultRowHeight="15" x14ac:dyDescent="0.25"/>
  <cols>
    <col min="1" max="1" width="10.7109375" style="6" customWidth="1"/>
    <col min="2" max="2" width="23.1406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3" width="10.710937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56" customWidth="1"/>
    <col min="37" max="37" width="43.5703125" style="56" customWidth="1"/>
    <col min="38" max="43" width="11.28515625" style="23" customWidth="1"/>
    <col min="44" max="44" width="11.7109375" style="25" customWidth="1"/>
    <col min="45" max="54" width="9.85546875" style="48" customWidth="1"/>
    <col min="55" max="55" width="9.140625" style="50"/>
  </cols>
  <sheetData>
    <row r="1" spans="1:55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109</v>
      </c>
      <c r="H1" s="12" t="s">
        <v>1</v>
      </c>
      <c r="I1" s="12" t="s">
        <v>11</v>
      </c>
      <c r="J1" s="12" t="s">
        <v>8</v>
      </c>
      <c r="K1" s="12" t="s">
        <v>143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413</v>
      </c>
      <c r="R1" s="12" t="s">
        <v>84</v>
      </c>
      <c r="S1" s="12" t="s">
        <v>394</v>
      </c>
      <c r="T1" s="12" t="s">
        <v>396</v>
      </c>
      <c r="U1" s="12" t="s">
        <v>51</v>
      </c>
      <c r="V1" s="12" t="s">
        <v>79</v>
      </c>
      <c r="W1" s="12" t="s">
        <v>219</v>
      </c>
      <c r="X1" s="12" t="s">
        <v>176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414</v>
      </c>
      <c r="AG1" s="12" t="s">
        <v>162</v>
      </c>
      <c r="AH1" s="12" t="s">
        <v>163</v>
      </c>
      <c r="AI1" s="58" t="s">
        <v>1333</v>
      </c>
      <c r="AJ1" s="58" t="s">
        <v>1332</v>
      </c>
      <c r="AK1" s="58" t="s">
        <v>1330</v>
      </c>
      <c r="AL1" s="14" t="s">
        <v>124</v>
      </c>
      <c r="AM1" s="14" t="s">
        <v>125</v>
      </c>
      <c r="AN1" s="14" t="s">
        <v>127</v>
      </c>
      <c r="AO1" s="14" t="s">
        <v>128</v>
      </c>
      <c r="AP1" s="14" t="s">
        <v>131</v>
      </c>
      <c r="AQ1" s="14" t="s">
        <v>130</v>
      </c>
      <c r="AR1" s="24" t="s">
        <v>138</v>
      </c>
      <c r="AS1" s="14" t="s">
        <v>259</v>
      </c>
      <c r="AT1" s="14" t="s">
        <v>208</v>
      </c>
      <c r="AU1" s="14" t="s">
        <v>263</v>
      </c>
      <c r="AV1" s="14" t="s">
        <v>209</v>
      </c>
      <c r="AW1" s="14" t="s">
        <v>265</v>
      </c>
      <c r="AX1" s="14" t="s">
        <v>207</v>
      </c>
      <c r="AY1" s="14" t="s">
        <v>211</v>
      </c>
      <c r="AZ1" s="14" t="s">
        <v>213</v>
      </c>
      <c r="BA1" s="14" t="s">
        <v>214</v>
      </c>
      <c r="BB1" s="14" t="s">
        <v>217</v>
      </c>
      <c r="BC1" s="52" t="s">
        <v>1160</v>
      </c>
    </row>
    <row r="2" spans="1:55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54" t="s">
        <v>49</v>
      </c>
      <c r="AJ2" s="54" t="s">
        <v>50</v>
      </c>
      <c r="AK2" s="54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14" t="s">
        <v>50</v>
      </c>
      <c r="AT2" s="14" t="s">
        <v>50</v>
      </c>
      <c r="AU2" s="14" t="s">
        <v>50</v>
      </c>
      <c r="AV2" s="14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52" t="s">
        <v>50</v>
      </c>
    </row>
    <row r="3" spans="1:55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110</v>
      </c>
      <c r="H3" s="12" t="s">
        <v>35</v>
      </c>
      <c r="I3" s="12" t="s">
        <v>42</v>
      </c>
      <c r="J3" s="12" t="s">
        <v>41</v>
      </c>
      <c r="K3" s="12" t="s">
        <v>144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395</v>
      </c>
      <c r="T3" s="12" t="s">
        <v>397</v>
      </c>
      <c r="U3" s="12" t="s">
        <v>52</v>
      </c>
      <c r="V3" s="12" t="s">
        <v>82</v>
      </c>
      <c r="W3" s="12" t="s">
        <v>220</v>
      </c>
      <c r="X3" s="12" t="s">
        <v>1237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165</v>
      </c>
      <c r="AH3" s="12" t="s">
        <v>166</v>
      </c>
      <c r="AI3" s="54" t="s">
        <v>1334</v>
      </c>
      <c r="AJ3" s="54" t="s">
        <v>1335</v>
      </c>
      <c r="AK3" s="54" t="s">
        <v>1336</v>
      </c>
      <c r="AL3" s="14" t="s">
        <v>136</v>
      </c>
      <c r="AM3" s="14" t="s">
        <v>135</v>
      </c>
      <c r="AN3" s="14" t="s">
        <v>137</v>
      </c>
      <c r="AO3" s="14" t="s">
        <v>134</v>
      </c>
      <c r="AP3" s="14" t="s">
        <v>133</v>
      </c>
      <c r="AQ3" s="14" t="s">
        <v>132</v>
      </c>
      <c r="AR3" s="24" t="s">
        <v>139</v>
      </c>
      <c r="AS3" s="14" t="s">
        <v>1158</v>
      </c>
      <c r="AT3" s="14" t="s">
        <v>261</v>
      </c>
      <c r="AU3" s="14" t="s">
        <v>264</v>
      </c>
      <c r="AV3" s="14" t="s">
        <v>210</v>
      </c>
      <c r="AW3" s="14" t="s">
        <v>266</v>
      </c>
      <c r="AX3" s="14" t="s">
        <v>262</v>
      </c>
      <c r="AY3" s="14" t="s">
        <v>212</v>
      </c>
      <c r="AZ3" s="14" t="s">
        <v>215</v>
      </c>
      <c r="BA3" s="14" t="s">
        <v>216</v>
      </c>
      <c r="BB3" s="14" t="s">
        <v>218</v>
      </c>
      <c r="BC3" s="52" t="s">
        <v>1159</v>
      </c>
    </row>
    <row r="4" spans="1:55" s="1" customFormat="1" ht="26.25" customHeight="1" x14ac:dyDescent="0.25">
      <c r="A4" s="11" t="s">
        <v>1324</v>
      </c>
      <c r="B4" s="11" t="s">
        <v>1274</v>
      </c>
      <c r="C4" s="11" t="s">
        <v>32</v>
      </c>
      <c r="D4" s="11" t="s">
        <v>33</v>
      </c>
      <c r="E4" s="11" t="s">
        <v>3</v>
      </c>
      <c r="F4" s="11" t="s">
        <v>1186</v>
      </c>
      <c r="G4" s="18" t="s">
        <v>1276</v>
      </c>
      <c r="H4" s="11" t="s">
        <v>1275</v>
      </c>
      <c r="I4" s="12" t="s">
        <v>1277</v>
      </c>
      <c r="J4" s="12" t="s">
        <v>1278</v>
      </c>
      <c r="K4" s="12" t="s">
        <v>1264</v>
      </c>
      <c r="L4" s="12" t="s">
        <v>1261</v>
      </c>
      <c r="M4" s="12" t="s">
        <v>1259</v>
      </c>
      <c r="N4" s="12" t="s">
        <v>1243</v>
      </c>
      <c r="O4" s="12" t="s">
        <v>1245</v>
      </c>
      <c r="P4" s="12" t="s">
        <v>1244</v>
      </c>
      <c r="Q4" s="12" t="s">
        <v>1289</v>
      </c>
      <c r="R4" s="12" t="s">
        <v>1287</v>
      </c>
      <c r="S4" s="12" t="s">
        <v>1286</v>
      </c>
      <c r="T4" s="12" t="s">
        <v>1285</v>
      </c>
      <c r="U4" s="12" t="s">
        <v>1290</v>
      </c>
      <c r="V4" s="12" t="s">
        <v>1294</v>
      </c>
      <c r="W4" s="12" t="s">
        <v>1295</v>
      </c>
      <c r="X4" s="12" t="s">
        <v>1296</v>
      </c>
      <c r="Y4" s="12" t="s">
        <v>1298</v>
      </c>
      <c r="Z4" s="12" t="s">
        <v>1297</v>
      </c>
      <c r="AA4" s="12" t="s">
        <v>1299</v>
      </c>
      <c r="AB4" s="12" t="s">
        <v>1300</v>
      </c>
      <c r="AC4" s="12" t="s">
        <v>1301</v>
      </c>
      <c r="AD4" s="12" t="s">
        <v>1302</v>
      </c>
      <c r="AE4" s="12" t="s">
        <v>1303</v>
      </c>
      <c r="AF4" s="12" t="s">
        <v>1304</v>
      </c>
      <c r="AG4" s="12" t="s">
        <v>1305</v>
      </c>
      <c r="AH4" s="12" t="s">
        <v>1306</v>
      </c>
      <c r="AI4" s="54" t="s">
        <v>1334</v>
      </c>
      <c r="AJ4" s="54" t="s">
        <v>1335</v>
      </c>
      <c r="AK4" s="54" t="s">
        <v>1336</v>
      </c>
      <c r="AL4" s="14" t="s">
        <v>1309</v>
      </c>
      <c r="AM4" s="14" t="s">
        <v>1308</v>
      </c>
      <c r="AN4" s="14" t="s">
        <v>1307</v>
      </c>
      <c r="AO4" s="14" t="s">
        <v>1310</v>
      </c>
      <c r="AP4" s="14" t="s">
        <v>1311</v>
      </c>
      <c r="AQ4" s="14" t="s">
        <v>1312</v>
      </c>
      <c r="AR4" s="24" t="s">
        <v>1323</v>
      </c>
      <c r="AS4" s="14" t="s">
        <v>1322</v>
      </c>
      <c r="AT4" s="14" t="s">
        <v>1313</v>
      </c>
      <c r="AU4" s="14" t="s">
        <v>1314</v>
      </c>
      <c r="AV4" s="14" t="s">
        <v>1315</v>
      </c>
      <c r="AW4" s="14" t="s">
        <v>266</v>
      </c>
      <c r="AX4" s="14" t="s">
        <v>1316</v>
      </c>
      <c r="AY4" s="14" t="s">
        <v>1317</v>
      </c>
      <c r="AZ4" s="14" t="s">
        <v>1318</v>
      </c>
      <c r="BA4" s="14" t="s">
        <v>1319</v>
      </c>
      <c r="BB4" s="14" t="s">
        <v>1320</v>
      </c>
      <c r="BC4" s="52" t="s">
        <v>1321</v>
      </c>
    </row>
    <row r="5" spans="1:55" s="2" customFormat="1" ht="33" customHeight="1" x14ac:dyDescent="0.25">
      <c r="A5" s="13"/>
      <c r="B5" s="13"/>
      <c r="C5" s="13" t="s">
        <v>29</v>
      </c>
      <c r="D5" s="13"/>
      <c r="E5" s="13"/>
      <c r="F5" s="13" t="s">
        <v>108</v>
      </c>
      <c r="G5" s="19"/>
      <c r="H5" s="14" t="s">
        <v>9</v>
      </c>
      <c r="I5" s="14" t="s">
        <v>12</v>
      </c>
      <c r="J5" s="14" t="s">
        <v>10</v>
      </c>
      <c r="K5" s="14" t="s">
        <v>145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221</v>
      </c>
      <c r="X5" s="14" t="s">
        <v>175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32" t="s">
        <v>164</v>
      </c>
      <c r="AH5" s="32" t="s">
        <v>164</v>
      </c>
      <c r="AI5" s="54"/>
      <c r="AJ5" s="57" t="s">
        <v>1331</v>
      </c>
      <c r="AK5" s="54"/>
      <c r="AL5" s="14" t="s">
        <v>140</v>
      </c>
      <c r="AM5" s="14" t="s">
        <v>126</v>
      </c>
      <c r="AN5" s="14" t="s">
        <v>12</v>
      </c>
      <c r="AO5" s="14" t="s">
        <v>129</v>
      </c>
      <c r="AP5" s="14" t="s">
        <v>129</v>
      </c>
      <c r="AQ5" s="14" t="s">
        <v>129</v>
      </c>
      <c r="AR5" s="24" t="s">
        <v>141</v>
      </c>
      <c r="AS5" s="2" t="s">
        <v>260</v>
      </c>
      <c r="BC5" s="49"/>
    </row>
    <row r="6" spans="1:55" x14ac:dyDescent="0.25">
      <c r="A6" s="7">
        <v>61</v>
      </c>
      <c r="B6" s="7" t="s">
        <v>391</v>
      </c>
      <c r="C6" s="7" t="s">
        <v>391</v>
      </c>
      <c r="D6" s="7" t="s">
        <v>393</v>
      </c>
      <c r="E6" s="7" t="s">
        <v>392</v>
      </c>
      <c r="F6" s="17">
        <v>39060.271666666667</v>
      </c>
      <c r="G6" s="20">
        <v>2</v>
      </c>
      <c r="H6" s="8">
        <f>F6+G6/24</f>
        <v>39060.355000000003</v>
      </c>
      <c r="I6" s="9">
        <v>465681</v>
      </c>
      <c r="J6" s="9">
        <v>17100</v>
      </c>
      <c r="K6" s="9">
        <f>I6*J6^2/2/4.184/10^12</f>
        <v>16.272679398900571</v>
      </c>
      <c r="L6" s="9">
        <v>278.709</v>
      </c>
      <c r="M6" s="9">
        <v>87.27</v>
      </c>
      <c r="N6" s="9" t="s">
        <v>1279</v>
      </c>
      <c r="O6" s="9">
        <v>26.2</v>
      </c>
      <c r="P6" s="9">
        <v>26</v>
      </c>
      <c r="Q6" s="9">
        <v>26500</v>
      </c>
      <c r="R6" s="9">
        <v>40700</v>
      </c>
      <c r="S6" s="9">
        <v>15860</v>
      </c>
      <c r="T6" s="9">
        <v>85.509</v>
      </c>
      <c r="U6" s="9">
        <v>15000</v>
      </c>
      <c r="V6" s="9" t="s">
        <v>148</v>
      </c>
      <c r="W6" s="9" t="s">
        <v>390</v>
      </c>
      <c r="X6" s="9">
        <v>0</v>
      </c>
      <c r="Y6" s="3">
        <v>85000</v>
      </c>
      <c r="Z6" s="3">
        <v>85000</v>
      </c>
      <c r="AA6" s="10">
        <v>500</v>
      </c>
      <c r="AB6" s="10">
        <v>3</v>
      </c>
      <c r="AC6" s="10">
        <v>3</v>
      </c>
      <c r="AD6" s="10">
        <v>0.05</v>
      </c>
      <c r="AE6" s="10">
        <v>0.05</v>
      </c>
      <c r="AF6" s="10">
        <v>500</v>
      </c>
      <c r="AG6" s="10">
        <v>-1.5</v>
      </c>
      <c r="AH6" s="10">
        <v>1.5</v>
      </c>
      <c r="AI6" s="55" t="s">
        <v>1338</v>
      </c>
      <c r="AJ6" s="55">
        <v>0</v>
      </c>
      <c r="AK6" s="55"/>
      <c r="AL6" s="22">
        <v>0</v>
      </c>
      <c r="AM6" s="22">
        <v>0</v>
      </c>
      <c r="AN6" s="23">
        <v>0</v>
      </c>
      <c r="AO6" s="23">
        <v>0</v>
      </c>
      <c r="AP6" s="23">
        <v>0</v>
      </c>
      <c r="AQ6" s="23">
        <v>0</v>
      </c>
      <c r="AR6" s="25">
        <v>0</v>
      </c>
      <c r="BC6" s="50">
        <v>2</v>
      </c>
    </row>
    <row r="7" spans="1:55" x14ac:dyDescent="0.25">
      <c r="A7" s="7">
        <v>64</v>
      </c>
      <c r="B7" s="7" t="s">
        <v>1168</v>
      </c>
      <c r="C7" s="7" t="s">
        <v>1169</v>
      </c>
      <c r="D7" s="7" t="s">
        <v>1168</v>
      </c>
      <c r="E7" s="7" t="s">
        <v>426</v>
      </c>
      <c r="F7" s="17">
        <v>43857.235590277778</v>
      </c>
      <c r="G7" s="20">
        <v>1</v>
      </c>
      <c r="H7" s="8">
        <f>F7+G7/24</f>
        <v>43857.277256944442</v>
      </c>
      <c r="I7" s="9">
        <v>2884.7838256963983</v>
      </c>
      <c r="J7" s="9">
        <v>20860</v>
      </c>
      <c r="K7" s="9">
        <f>I7*J7^2/2/4.184/10^12</f>
        <v>0.15001000000000006</v>
      </c>
      <c r="L7" s="9">
        <v>244.441</v>
      </c>
      <c r="M7" s="9">
        <v>67.852999999999994</v>
      </c>
      <c r="N7" s="9" t="s">
        <v>1279</v>
      </c>
      <c r="O7" s="9">
        <v>30.4</v>
      </c>
      <c r="P7" s="9">
        <v>1.5</v>
      </c>
      <c r="Q7" s="9">
        <v>32500</v>
      </c>
      <c r="R7" s="9">
        <v>32650</v>
      </c>
      <c r="S7" s="9">
        <v>19797</v>
      </c>
      <c r="T7" s="9">
        <v>67.852999999999994</v>
      </c>
      <c r="U7" s="9">
        <v>15000</v>
      </c>
      <c r="V7" s="9" t="s">
        <v>148</v>
      </c>
      <c r="W7" s="9" t="s">
        <v>390</v>
      </c>
      <c r="X7" s="9">
        <v>0</v>
      </c>
      <c r="Y7" s="3">
        <v>85000</v>
      </c>
      <c r="Z7" s="3">
        <v>85000</v>
      </c>
      <c r="AA7" s="10">
        <v>1000</v>
      </c>
      <c r="AB7" s="10">
        <v>2</v>
      </c>
      <c r="AC7" s="10">
        <v>10</v>
      </c>
      <c r="AD7" s="10">
        <v>0.05</v>
      </c>
      <c r="AE7" s="10">
        <v>0.05</v>
      </c>
      <c r="AF7" s="10">
        <v>1000</v>
      </c>
      <c r="AG7" s="10">
        <v>-1.5</v>
      </c>
      <c r="AH7" s="10">
        <v>1.5</v>
      </c>
      <c r="AI7" s="55" t="s">
        <v>1338</v>
      </c>
      <c r="AJ7" s="55">
        <v>0</v>
      </c>
      <c r="AK7" s="55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5">
        <v>0</v>
      </c>
      <c r="AS7" s="48">
        <v>0</v>
      </c>
      <c r="AT7" s="48">
        <v>0</v>
      </c>
      <c r="AU7" s="48">
        <v>0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51">
        <v>0</v>
      </c>
    </row>
    <row r="8" spans="1:55" x14ac:dyDescent="0.25">
      <c r="A8" s="27">
        <v>63</v>
      </c>
      <c r="B8" s="27" t="s">
        <v>405</v>
      </c>
      <c r="C8" s="27" t="s">
        <v>405</v>
      </c>
      <c r="D8" s="27" t="s">
        <v>406</v>
      </c>
      <c r="E8" s="27" t="s">
        <v>407</v>
      </c>
      <c r="F8" s="17">
        <v>43579.129861111112</v>
      </c>
      <c r="G8" s="20">
        <v>-6</v>
      </c>
      <c r="H8" s="8">
        <f>F8+G8/24</f>
        <v>43578.879861111112</v>
      </c>
      <c r="I8" s="30">
        <v>500</v>
      </c>
      <c r="J8" s="30">
        <v>14000</v>
      </c>
      <c r="K8" s="26">
        <f>I8*J8^2/2/4.184/10^12</f>
        <v>1.1711281070745696E-2</v>
      </c>
      <c r="L8" s="30">
        <v>117</v>
      </c>
      <c r="M8" s="30">
        <v>17</v>
      </c>
      <c r="N8" s="30" t="s">
        <v>123</v>
      </c>
      <c r="O8" s="30">
        <v>10.414586</v>
      </c>
      <c r="P8" s="30">
        <v>-84.390457999999995</v>
      </c>
      <c r="Q8" s="30">
        <v>15000</v>
      </c>
      <c r="R8" s="30">
        <f>Q8</f>
        <v>15000</v>
      </c>
      <c r="S8" s="30">
        <f>J8</f>
        <v>14000</v>
      </c>
      <c r="T8" s="30">
        <f>M8</f>
        <v>17</v>
      </c>
      <c r="U8" s="30">
        <f>Q8</f>
        <v>15000</v>
      </c>
      <c r="V8" s="9" t="s">
        <v>114</v>
      </c>
      <c r="W8" s="9" t="s">
        <v>223</v>
      </c>
      <c r="X8" s="9">
        <v>0</v>
      </c>
      <c r="Y8" s="3">
        <v>85000</v>
      </c>
      <c r="Z8" s="3">
        <v>85000</v>
      </c>
      <c r="AA8" s="31">
        <v>1000</v>
      </c>
      <c r="AB8" s="31">
        <v>5</v>
      </c>
      <c r="AC8" s="31">
        <v>3</v>
      </c>
      <c r="AD8" s="31">
        <v>0</v>
      </c>
      <c r="AE8" s="31">
        <v>0</v>
      </c>
      <c r="AF8" s="31">
        <v>2000</v>
      </c>
      <c r="AG8" s="10">
        <v>-1.5</v>
      </c>
      <c r="AH8" s="10">
        <v>1.5</v>
      </c>
      <c r="AI8" s="55" t="s">
        <v>1338</v>
      </c>
      <c r="AJ8" s="55">
        <v>0</v>
      </c>
      <c r="AK8" s="55"/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5">
        <v>0</v>
      </c>
      <c r="AT8" s="48">
        <v>129</v>
      </c>
      <c r="AU8" s="48">
        <v>129</v>
      </c>
      <c r="AY8" s="48">
        <v>129</v>
      </c>
      <c r="BC8" s="50">
        <v>3</v>
      </c>
    </row>
    <row r="9" spans="1:55" x14ac:dyDescent="0.25">
      <c r="A9" s="7">
        <v>12</v>
      </c>
      <c r="B9" s="27" t="s">
        <v>101</v>
      </c>
      <c r="C9" s="27" t="s">
        <v>101</v>
      </c>
      <c r="D9" s="27" t="s">
        <v>102</v>
      </c>
      <c r="E9" s="27" t="s">
        <v>103</v>
      </c>
      <c r="F9" s="17">
        <v>43604.616006944445</v>
      </c>
      <c r="G9" s="20">
        <v>9.5</v>
      </c>
      <c r="H9" s="8">
        <f>F9+G9/24</f>
        <v>43605.011840277781</v>
      </c>
      <c r="I9" s="30">
        <v>3984</v>
      </c>
      <c r="J9" s="30">
        <v>15200</v>
      </c>
      <c r="K9" s="26">
        <f>I9*J9^2/2/4.184/10^12</f>
        <v>0.10999801147227532</v>
      </c>
      <c r="L9" s="30">
        <v>103.65805840961033</v>
      </c>
      <c r="M9" s="30">
        <v>11.474170043358667</v>
      </c>
      <c r="N9" s="30" t="s">
        <v>1279</v>
      </c>
      <c r="O9" s="30">
        <v>-23.6</v>
      </c>
      <c r="P9" s="30">
        <v>132.80000000000001</v>
      </c>
      <c r="Q9" s="30">
        <v>33300</v>
      </c>
      <c r="R9" s="30">
        <v>33300</v>
      </c>
      <c r="S9" s="30">
        <v>15200</v>
      </c>
      <c r="T9" s="30">
        <v>11.474170043358667</v>
      </c>
      <c r="U9" s="30">
        <v>20000</v>
      </c>
      <c r="V9" s="9" t="s">
        <v>83</v>
      </c>
      <c r="W9" s="9" t="s">
        <v>390</v>
      </c>
      <c r="X9" s="9">
        <v>0</v>
      </c>
      <c r="Y9" s="3">
        <v>85000</v>
      </c>
      <c r="Z9" s="3">
        <v>85000</v>
      </c>
      <c r="AA9" s="31">
        <v>500</v>
      </c>
      <c r="AB9" s="31">
        <v>3</v>
      </c>
      <c r="AC9" s="31">
        <v>3</v>
      </c>
      <c r="AD9" s="31">
        <v>0.05</v>
      </c>
      <c r="AE9" s="31">
        <v>0.05</v>
      </c>
      <c r="AF9" s="31">
        <v>500</v>
      </c>
      <c r="AG9" s="10">
        <v>-1.5</v>
      </c>
      <c r="AH9" s="10">
        <v>1.5</v>
      </c>
      <c r="AI9" s="55" t="s">
        <v>1338</v>
      </c>
      <c r="AJ9" s="55">
        <v>0</v>
      </c>
      <c r="AK9" s="55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BC9" s="50">
        <v>3</v>
      </c>
    </row>
    <row r="10" spans="1:55" x14ac:dyDescent="0.25">
      <c r="A10" s="7">
        <v>51</v>
      </c>
      <c r="B10" s="27" t="s">
        <v>237</v>
      </c>
      <c r="C10" s="27"/>
      <c r="D10" s="27"/>
      <c r="E10" s="27"/>
      <c r="F10" s="17">
        <v>39728.115034722221</v>
      </c>
      <c r="G10" s="20"/>
      <c r="H10" s="8"/>
      <c r="I10" s="30"/>
      <c r="J10" s="30">
        <v>12760</v>
      </c>
      <c r="K10" s="9"/>
      <c r="L10" s="30"/>
      <c r="M10" s="30"/>
      <c r="N10" s="30"/>
      <c r="O10" s="30">
        <v>20.858000000000001</v>
      </c>
      <c r="P10" s="30">
        <v>31.803999999999998</v>
      </c>
      <c r="Q10" s="30"/>
      <c r="R10" s="30"/>
      <c r="S10" s="30">
        <v>12760</v>
      </c>
      <c r="T10" s="30"/>
      <c r="U10" s="30"/>
      <c r="V10" s="30"/>
      <c r="W10" s="9" t="s">
        <v>255</v>
      </c>
      <c r="X10" s="30">
        <v>3100</v>
      </c>
      <c r="AA10" s="31">
        <v>1</v>
      </c>
      <c r="AB10" s="31"/>
      <c r="AC10" s="31"/>
      <c r="AD10" s="31"/>
      <c r="AE10" s="31"/>
      <c r="AF10" s="31"/>
      <c r="AG10" s="10"/>
      <c r="AH10" s="10"/>
      <c r="AI10" s="55" t="s">
        <v>1338</v>
      </c>
      <c r="AJ10" s="55">
        <v>0</v>
      </c>
      <c r="AK10" s="55"/>
      <c r="AS10" s="48">
        <v>19</v>
      </c>
      <c r="AT10" s="48">
        <v>5</v>
      </c>
      <c r="AU10" s="48">
        <v>6</v>
      </c>
      <c r="AV10" s="48">
        <v>63</v>
      </c>
      <c r="AW10" s="48">
        <v>64</v>
      </c>
      <c r="AX10" s="48" t="s">
        <v>267</v>
      </c>
      <c r="AY10" s="48">
        <v>6</v>
      </c>
      <c r="AZ10" s="48">
        <v>7</v>
      </c>
      <c r="BA10" s="48" t="s">
        <v>267</v>
      </c>
      <c r="BB10" s="48" t="s">
        <v>267</v>
      </c>
      <c r="BC10" s="50">
        <v>0</v>
      </c>
    </row>
    <row r="11" spans="1:55" x14ac:dyDescent="0.25">
      <c r="A11" s="27">
        <v>58</v>
      </c>
      <c r="B11" s="6" t="s">
        <v>244</v>
      </c>
      <c r="F11" s="17">
        <v>41747.926481481481</v>
      </c>
      <c r="G11" s="20"/>
      <c r="H11" s="8"/>
      <c r="J11" s="3">
        <v>24200</v>
      </c>
      <c r="K11" s="9"/>
      <c r="O11" s="3">
        <v>68.775000000000006</v>
      </c>
      <c r="P11" s="3">
        <v>30.786999999999999</v>
      </c>
      <c r="S11" s="3">
        <v>24200</v>
      </c>
      <c r="V11" s="30"/>
      <c r="W11" s="30" t="s">
        <v>247</v>
      </c>
      <c r="X11" s="30">
        <v>3500</v>
      </c>
      <c r="AA11" s="5">
        <v>500</v>
      </c>
      <c r="AG11" s="10"/>
      <c r="AH11" s="10"/>
      <c r="AI11" s="55" t="s">
        <v>1338</v>
      </c>
      <c r="AJ11" s="55">
        <v>0</v>
      </c>
      <c r="AK11" s="55"/>
      <c r="AS11" s="48">
        <v>30</v>
      </c>
      <c r="AT11" s="48">
        <v>5</v>
      </c>
      <c r="AU11" s="48">
        <v>77</v>
      </c>
      <c r="AV11" s="48">
        <v>77</v>
      </c>
      <c r="AW11" s="48">
        <v>77</v>
      </c>
      <c r="AX11" s="48" t="s">
        <v>267</v>
      </c>
      <c r="AY11" s="48">
        <v>8</v>
      </c>
      <c r="AZ11" s="48" t="s">
        <v>267</v>
      </c>
      <c r="BA11" s="48" t="s">
        <v>267</v>
      </c>
      <c r="BB11" s="48" t="s">
        <v>267</v>
      </c>
      <c r="BC11" s="50">
        <v>0</v>
      </c>
    </row>
    <row r="12" spans="1:55" x14ac:dyDescent="0.25">
      <c r="A12" s="7">
        <v>65</v>
      </c>
      <c r="B12" s="6" t="s">
        <v>1170</v>
      </c>
      <c r="C12" s="6" t="s">
        <v>1170</v>
      </c>
      <c r="D12" s="6" t="s">
        <v>1171</v>
      </c>
      <c r="E12" s="6" t="s">
        <v>1033</v>
      </c>
      <c r="F12" s="17">
        <v>43858.963888888888</v>
      </c>
      <c r="G12" s="20">
        <v>1</v>
      </c>
      <c r="H12" s="8">
        <f>F12+G12/24</f>
        <v>43859.005555555552</v>
      </c>
      <c r="I12" s="3">
        <v>300</v>
      </c>
      <c r="J12" s="3">
        <v>16944</v>
      </c>
      <c r="K12" s="9">
        <f>I12*J12^2/2/4.184/10^12</f>
        <v>1.0292751051625238E-2</v>
      </c>
      <c r="L12" s="3">
        <v>5.09</v>
      </c>
      <c r="M12" s="3">
        <v>31</v>
      </c>
      <c r="N12" s="3" t="s">
        <v>123</v>
      </c>
      <c r="O12" s="3">
        <v>37.256760999999997</v>
      </c>
      <c r="P12" s="3">
        <v>-5.5024499999999996</v>
      </c>
      <c r="Q12" s="3">
        <v>20000</v>
      </c>
      <c r="R12" s="3">
        <v>20500</v>
      </c>
      <c r="S12" s="3">
        <v>6</v>
      </c>
      <c r="T12" s="3">
        <v>31</v>
      </c>
      <c r="U12" s="3">
        <v>18000</v>
      </c>
      <c r="V12" s="3" t="s">
        <v>148</v>
      </c>
      <c r="W12" s="3" t="s">
        <v>390</v>
      </c>
      <c r="X12" s="3">
        <v>0</v>
      </c>
      <c r="Y12" s="3">
        <v>91000</v>
      </c>
      <c r="Z12" s="3">
        <v>91000</v>
      </c>
      <c r="AA12" s="5">
        <v>200</v>
      </c>
      <c r="AB12" s="5">
        <v>2</v>
      </c>
      <c r="AC12" s="5">
        <v>5</v>
      </c>
      <c r="AD12" s="5">
        <v>0.01</v>
      </c>
      <c r="AE12" s="5">
        <v>0.01</v>
      </c>
      <c r="AF12" s="5">
        <v>1000</v>
      </c>
      <c r="AG12" s="10">
        <v>-1.5</v>
      </c>
      <c r="AH12" s="10">
        <v>1.5</v>
      </c>
      <c r="AI12" s="55" t="s">
        <v>1338</v>
      </c>
      <c r="AJ12" s="55">
        <v>0</v>
      </c>
      <c r="AK12" s="55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5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</row>
    <row r="13" spans="1:55" x14ac:dyDescent="0.25">
      <c r="A13" s="27">
        <v>9</v>
      </c>
      <c r="B13" s="27" t="s">
        <v>69</v>
      </c>
      <c r="C13" s="27" t="s">
        <v>70</v>
      </c>
      <c r="D13" s="27" t="s">
        <v>71</v>
      </c>
      <c r="E13" s="27" t="s">
        <v>4</v>
      </c>
      <c r="F13" s="17">
        <v>39630.736331018517</v>
      </c>
      <c r="G13" s="20">
        <v>-7</v>
      </c>
      <c r="H13" s="8">
        <f>F13+G13/24</f>
        <v>39630.444664351853</v>
      </c>
      <c r="I13" s="30">
        <v>10455</v>
      </c>
      <c r="J13" s="30">
        <v>9800</v>
      </c>
      <c r="K13" s="26">
        <f>I13*J13^2/2/4.184/10^12</f>
        <v>0.11999261472275334</v>
      </c>
      <c r="L13" s="30">
        <v>162.55053012274499</v>
      </c>
      <c r="M13" s="30">
        <v>37.576681130695825</v>
      </c>
      <c r="N13" s="30" t="s">
        <v>1279</v>
      </c>
      <c r="O13" s="30">
        <v>37.1</v>
      </c>
      <c r="P13" s="30">
        <v>-115.7</v>
      </c>
      <c r="Q13" s="30">
        <v>36100</v>
      </c>
      <c r="R13" s="30">
        <v>36100</v>
      </c>
      <c r="S13" s="30">
        <v>9800</v>
      </c>
      <c r="T13" s="30">
        <v>37.576681130695825</v>
      </c>
      <c r="U13" s="30">
        <v>18000</v>
      </c>
      <c r="V13" s="30" t="s">
        <v>83</v>
      </c>
      <c r="W13" s="30" t="s">
        <v>390</v>
      </c>
      <c r="X13" s="30">
        <v>0</v>
      </c>
      <c r="Y13" s="3">
        <v>85000</v>
      </c>
      <c r="Z13" s="3">
        <v>85000</v>
      </c>
      <c r="AA13" s="31">
        <v>490</v>
      </c>
      <c r="AB13" s="31">
        <v>0</v>
      </c>
      <c r="AC13" s="31">
        <v>0</v>
      </c>
      <c r="AD13" s="31">
        <v>0.05</v>
      </c>
      <c r="AE13" s="31">
        <v>0.05</v>
      </c>
      <c r="AF13" s="31">
        <v>50</v>
      </c>
      <c r="AG13" s="10">
        <v>-1.5</v>
      </c>
      <c r="AH13" s="10">
        <v>1.5</v>
      </c>
      <c r="AI13" s="55" t="s">
        <v>1338</v>
      </c>
      <c r="AJ13" s="55">
        <v>0</v>
      </c>
      <c r="AK13" s="55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BC13" s="50">
        <v>2</v>
      </c>
    </row>
    <row r="14" spans="1:55" x14ac:dyDescent="0.25">
      <c r="A14" s="7">
        <v>47</v>
      </c>
      <c r="B14" s="6" t="s">
        <v>190</v>
      </c>
      <c r="F14" s="17">
        <v>33365.961018518516</v>
      </c>
      <c r="G14" s="20"/>
      <c r="H14" s="8"/>
      <c r="J14" s="3">
        <v>21272</v>
      </c>
      <c r="K14" s="9"/>
      <c r="O14" s="3">
        <v>49.661999999999999</v>
      </c>
      <c r="P14" s="3">
        <v>14.635</v>
      </c>
      <c r="S14" s="3">
        <v>21272</v>
      </c>
      <c r="W14" s="9" t="s">
        <v>249</v>
      </c>
      <c r="X14" s="3">
        <v>0</v>
      </c>
      <c r="AA14" s="5">
        <v>5</v>
      </c>
      <c r="AG14" s="10"/>
      <c r="AH14" s="10"/>
      <c r="AI14" s="55" t="s">
        <v>1338</v>
      </c>
      <c r="AJ14" s="55">
        <v>0</v>
      </c>
      <c r="AK14" s="55"/>
      <c r="AS14" s="48">
        <v>-1</v>
      </c>
      <c r="AT14" s="48">
        <v>5</v>
      </c>
      <c r="AU14" s="48">
        <v>81</v>
      </c>
      <c r="AV14" s="48" t="s">
        <v>267</v>
      </c>
      <c r="AW14" s="48" t="s">
        <v>267</v>
      </c>
      <c r="AX14" s="48" t="s">
        <v>267</v>
      </c>
      <c r="AY14" s="48">
        <v>9</v>
      </c>
      <c r="AZ14" s="48">
        <v>10</v>
      </c>
      <c r="BA14" s="48" t="s">
        <v>267</v>
      </c>
      <c r="BB14" s="48" t="s">
        <v>267</v>
      </c>
      <c r="BC14" s="50">
        <v>0</v>
      </c>
    </row>
    <row r="15" spans="1:55" x14ac:dyDescent="0.25">
      <c r="A15" s="6">
        <v>66</v>
      </c>
      <c r="B15" s="6" t="s">
        <v>1179</v>
      </c>
      <c r="C15" s="6" t="s">
        <v>1177</v>
      </c>
      <c r="D15" s="6" t="s">
        <v>1178</v>
      </c>
      <c r="E15" s="6" t="s">
        <v>718</v>
      </c>
      <c r="F15" s="17">
        <v>43871.991863425923</v>
      </c>
      <c r="G15" s="20">
        <v>5.5</v>
      </c>
      <c r="H15" s="8">
        <f>F15+G15/24</f>
        <v>43872.221030092587</v>
      </c>
      <c r="I15" s="3">
        <v>791</v>
      </c>
      <c r="J15" s="3">
        <v>31690</v>
      </c>
      <c r="K15" s="9">
        <f>I15*J15^2/2/4.184/10^12</f>
        <v>9.4929084022466539E-2</v>
      </c>
      <c r="L15" s="3">
        <v>78.099999999999994</v>
      </c>
      <c r="M15" s="3">
        <v>50.03</v>
      </c>
      <c r="N15" s="3" t="s">
        <v>1279</v>
      </c>
      <c r="O15" s="3">
        <v>28.192</v>
      </c>
      <c r="P15" s="3">
        <v>76.8005</v>
      </c>
      <c r="Q15" s="3">
        <v>39102</v>
      </c>
      <c r="R15" s="3">
        <v>39102</v>
      </c>
      <c r="S15" s="3">
        <v>31690</v>
      </c>
      <c r="T15" s="3">
        <v>50</v>
      </c>
      <c r="U15" s="3">
        <v>30000</v>
      </c>
      <c r="V15" s="3" t="s">
        <v>148</v>
      </c>
      <c r="W15" s="9" t="s">
        <v>390</v>
      </c>
      <c r="X15" s="3">
        <v>0</v>
      </c>
      <c r="Y15" s="3">
        <v>50000</v>
      </c>
      <c r="Z15" s="3">
        <v>50000</v>
      </c>
      <c r="AA15" s="5">
        <v>1000</v>
      </c>
      <c r="AB15" s="5">
        <v>4</v>
      </c>
      <c r="AC15" s="5">
        <v>4</v>
      </c>
      <c r="AD15" s="5">
        <v>3.5000000000000003E-2</v>
      </c>
      <c r="AE15" s="5">
        <v>3.5000000000000003E-2</v>
      </c>
      <c r="AF15" s="5">
        <v>1000</v>
      </c>
      <c r="AG15" s="10">
        <v>-1.5</v>
      </c>
      <c r="AH15" s="10">
        <v>1.5</v>
      </c>
      <c r="AI15" s="55" t="s">
        <v>1338</v>
      </c>
      <c r="AJ15" s="55">
        <v>0</v>
      </c>
      <c r="AK15" s="55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5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0">
        <v>0</v>
      </c>
    </row>
    <row r="16" spans="1:55" x14ac:dyDescent="0.25">
      <c r="A16" s="7">
        <v>67</v>
      </c>
      <c r="B16" s="6" t="s">
        <v>1180</v>
      </c>
      <c r="C16" s="6" t="s">
        <v>1180</v>
      </c>
      <c r="D16" s="6" t="s">
        <v>656</v>
      </c>
      <c r="E16" s="6" t="s">
        <v>4</v>
      </c>
      <c r="F16" s="17">
        <v>43868.986851851849</v>
      </c>
      <c r="G16" s="20">
        <v>-5</v>
      </c>
      <c r="H16" s="8">
        <f>F16+G16/24</f>
        <v>43868.778518518513</v>
      </c>
      <c r="I16" s="3">
        <v>150</v>
      </c>
      <c r="J16" s="3">
        <v>19080</v>
      </c>
      <c r="K16" s="9">
        <f>I16*J16^2/2/4.184/10^12</f>
        <v>6.5256883365200757E-3</v>
      </c>
      <c r="L16" s="3">
        <v>118.3</v>
      </c>
      <c r="M16" s="3">
        <v>33.299999999999997</v>
      </c>
      <c r="N16" s="3" t="s">
        <v>123</v>
      </c>
      <c r="O16" s="3">
        <v>33.475124000000001</v>
      </c>
      <c r="P16" s="3">
        <v>-85.222961999999995</v>
      </c>
      <c r="Q16" s="3">
        <v>31040</v>
      </c>
      <c r="R16" s="3">
        <v>31040</v>
      </c>
      <c r="S16" s="3">
        <v>19080</v>
      </c>
      <c r="T16" s="3">
        <v>33.299999999999997</v>
      </c>
      <c r="U16" s="3">
        <v>25000</v>
      </c>
      <c r="V16" s="3" t="s">
        <v>148</v>
      </c>
      <c r="W16" s="30" t="s">
        <v>390</v>
      </c>
      <c r="X16" s="3">
        <v>0</v>
      </c>
      <c r="Y16" s="3">
        <v>85000</v>
      </c>
      <c r="Z16" s="3">
        <v>85000</v>
      </c>
      <c r="AA16" s="5">
        <v>3000</v>
      </c>
      <c r="AB16" s="5">
        <v>10</v>
      </c>
      <c r="AC16" s="5">
        <v>10</v>
      </c>
      <c r="AD16" s="5">
        <v>0</v>
      </c>
      <c r="AE16" s="5">
        <v>0</v>
      </c>
      <c r="AF16" s="5">
        <v>5000</v>
      </c>
      <c r="AG16" s="10">
        <v>-1.5</v>
      </c>
      <c r="AH16" s="10">
        <v>1.5</v>
      </c>
      <c r="AI16" s="55" t="s">
        <v>1338</v>
      </c>
      <c r="AJ16" s="55">
        <v>0</v>
      </c>
      <c r="AK16" s="55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5">
        <v>0</v>
      </c>
      <c r="BC16" s="50">
        <v>1</v>
      </c>
    </row>
    <row r="17" spans="1:55" x14ac:dyDescent="0.25">
      <c r="A17" s="27">
        <v>29</v>
      </c>
      <c r="B17" s="6" t="s">
        <v>191</v>
      </c>
      <c r="F17" s="17">
        <v>39283.80128472222</v>
      </c>
      <c r="G17" s="20"/>
      <c r="H17" s="8"/>
      <c r="J17" s="3">
        <v>13395</v>
      </c>
      <c r="K17" s="9"/>
      <c r="O17" s="3">
        <v>-31.45</v>
      </c>
      <c r="P17" s="3">
        <v>129.827</v>
      </c>
      <c r="S17" s="3">
        <v>13395</v>
      </c>
      <c r="W17" s="9" t="s">
        <v>254</v>
      </c>
      <c r="X17" s="3">
        <v>0</v>
      </c>
      <c r="AA17" s="5">
        <v>7</v>
      </c>
      <c r="AG17" s="10"/>
      <c r="AH17" s="10"/>
      <c r="AI17" s="55" t="s">
        <v>1338</v>
      </c>
      <c r="AJ17" s="55">
        <v>0</v>
      </c>
      <c r="AK17" s="55"/>
      <c r="AS17" s="48">
        <v>22</v>
      </c>
      <c r="AT17" s="48">
        <v>5</v>
      </c>
      <c r="AU17" s="48">
        <v>61</v>
      </c>
      <c r="AV17" s="48" t="s">
        <v>267</v>
      </c>
      <c r="AW17" s="48">
        <v>62</v>
      </c>
      <c r="AX17" s="48" t="s">
        <v>267</v>
      </c>
      <c r="AY17" s="48">
        <v>11</v>
      </c>
      <c r="AZ17" s="48" t="s">
        <v>267</v>
      </c>
      <c r="BA17" s="48" t="s">
        <v>267</v>
      </c>
      <c r="BB17" s="48" t="s">
        <v>267</v>
      </c>
      <c r="BC17" s="50">
        <v>0</v>
      </c>
    </row>
    <row r="18" spans="1:55" x14ac:dyDescent="0.25">
      <c r="A18" s="7">
        <v>52</v>
      </c>
      <c r="B18" s="6" t="s">
        <v>238</v>
      </c>
      <c r="F18" s="17">
        <v>39773.018553240741</v>
      </c>
      <c r="G18" s="20"/>
      <c r="H18" s="8"/>
      <c r="J18" s="3">
        <v>18050</v>
      </c>
      <c r="K18" s="9"/>
      <c r="O18" s="3">
        <v>53.183</v>
      </c>
      <c r="P18" s="3">
        <v>-109.875</v>
      </c>
      <c r="S18" s="3">
        <v>18050</v>
      </c>
      <c r="W18" s="9" t="s">
        <v>222</v>
      </c>
      <c r="X18" s="3">
        <v>3460</v>
      </c>
      <c r="AA18" s="5">
        <v>400</v>
      </c>
      <c r="AG18" s="10"/>
      <c r="AH18" s="10"/>
      <c r="AI18" s="55" t="s">
        <v>1338</v>
      </c>
      <c r="AJ18" s="55">
        <v>0</v>
      </c>
      <c r="AK18" s="55"/>
      <c r="AS18" s="48">
        <v>-1</v>
      </c>
      <c r="AT18" s="48">
        <v>5</v>
      </c>
      <c r="AU18" s="48">
        <v>65</v>
      </c>
      <c r="AV18" s="48">
        <v>66</v>
      </c>
      <c r="AW18" s="48" t="s">
        <v>267</v>
      </c>
      <c r="AX18" s="48" t="s">
        <v>267</v>
      </c>
      <c r="AY18" s="48">
        <v>12</v>
      </c>
      <c r="AZ18" s="48">
        <v>13</v>
      </c>
      <c r="BA18" s="48" t="s">
        <v>267</v>
      </c>
      <c r="BB18" s="48" t="s">
        <v>267</v>
      </c>
      <c r="BC18" s="50">
        <v>0</v>
      </c>
    </row>
    <row r="19" spans="1:55" x14ac:dyDescent="0.25">
      <c r="A19" s="27">
        <v>30</v>
      </c>
      <c r="B19" s="6" t="s">
        <v>192</v>
      </c>
      <c r="G19" s="20"/>
      <c r="H19" s="8"/>
      <c r="K19" s="9"/>
      <c r="W19" s="9" t="s">
        <v>390</v>
      </c>
      <c r="X19" s="3">
        <v>0</v>
      </c>
      <c r="AG19" s="10"/>
      <c r="AH19" s="10"/>
      <c r="AI19" s="55" t="s">
        <v>1338</v>
      </c>
      <c r="AJ19" s="55">
        <v>0</v>
      </c>
      <c r="AK19" s="55"/>
      <c r="BC19" s="50">
        <v>0</v>
      </c>
    </row>
    <row r="20" spans="1:55" x14ac:dyDescent="0.25">
      <c r="A20" s="7">
        <v>31</v>
      </c>
      <c r="B20" s="6" t="s">
        <v>193</v>
      </c>
      <c r="G20" s="20"/>
      <c r="H20" s="8"/>
      <c r="K20" s="9"/>
      <c r="W20" s="30" t="s">
        <v>390</v>
      </c>
      <c r="X20" s="3">
        <v>0</v>
      </c>
      <c r="AG20" s="10"/>
      <c r="AH20" s="10"/>
      <c r="AI20" s="55" t="s">
        <v>1338</v>
      </c>
      <c r="AJ20" s="55">
        <v>0</v>
      </c>
      <c r="AK20" s="55"/>
      <c r="BC20" s="50">
        <v>0</v>
      </c>
    </row>
    <row r="21" spans="1:55" x14ac:dyDescent="0.25">
      <c r="A21" s="27">
        <v>15</v>
      </c>
      <c r="B21" s="27" t="s">
        <v>115</v>
      </c>
      <c r="C21" s="27" t="s">
        <v>115</v>
      </c>
      <c r="D21" s="27" t="s">
        <v>117</v>
      </c>
      <c r="E21" s="27" t="s">
        <v>116</v>
      </c>
      <c r="F21" s="17">
        <v>41320.139129629628</v>
      </c>
      <c r="G21" s="20">
        <v>5</v>
      </c>
      <c r="H21" s="8">
        <f>F21+G21/24</f>
        <v>41320.347462962964</v>
      </c>
      <c r="I21" s="30">
        <v>10642617</v>
      </c>
      <c r="J21" s="30">
        <v>19160</v>
      </c>
      <c r="K21" s="26">
        <f>I21*J21^2/2/4.184/10^12</f>
        <v>466.89343921548755</v>
      </c>
      <c r="L21" s="30">
        <v>283.2</v>
      </c>
      <c r="M21" s="30">
        <v>71.7</v>
      </c>
      <c r="N21" s="30" t="s">
        <v>1279</v>
      </c>
      <c r="O21" s="30">
        <v>54.859000000000002</v>
      </c>
      <c r="P21" s="30">
        <v>61.277999999999999</v>
      </c>
      <c r="Q21" s="30">
        <v>27000</v>
      </c>
      <c r="R21" s="30">
        <v>27100</v>
      </c>
      <c r="S21" s="30">
        <v>19200</v>
      </c>
      <c r="T21" s="30">
        <f>90-18.3</f>
        <v>71.7</v>
      </c>
      <c r="U21" s="30">
        <v>12600</v>
      </c>
      <c r="V21" s="30" t="s">
        <v>118</v>
      </c>
      <c r="W21" s="9" t="s">
        <v>256</v>
      </c>
      <c r="X21" s="30">
        <v>3325</v>
      </c>
      <c r="Y21" s="3">
        <v>97100</v>
      </c>
      <c r="Z21" s="3">
        <v>97100</v>
      </c>
      <c r="AA21" s="31">
        <v>150</v>
      </c>
      <c r="AB21" s="31">
        <v>0.18</v>
      </c>
      <c r="AC21" s="31">
        <v>0.2</v>
      </c>
      <c r="AD21" s="31">
        <v>0</v>
      </c>
      <c r="AE21" s="31">
        <v>0</v>
      </c>
      <c r="AF21" s="31">
        <v>700</v>
      </c>
      <c r="AG21" s="10">
        <v>-1.5</v>
      </c>
      <c r="AH21" s="10">
        <v>1.5</v>
      </c>
      <c r="AI21" s="55" t="s">
        <v>1338</v>
      </c>
      <c r="AJ21" s="55">
        <v>0</v>
      </c>
      <c r="AK21" s="55"/>
      <c r="AL21" s="23">
        <v>121</v>
      </c>
      <c r="AM21" s="23">
        <v>281</v>
      </c>
      <c r="AN21" s="23">
        <v>1000</v>
      </c>
      <c r="AO21" s="23">
        <v>640000</v>
      </c>
      <c r="AP21" s="23">
        <v>0</v>
      </c>
      <c r="AQ21" s="23">
        <v>0</v>
      </c>
      <c r="AR21" s="25">
        <f>AM21/AL21</f>
        <v>2.3223140495867769</v>
      </c>
      <c r="AS21" s="48">
        <v>1</v>
      </c>
      <c r="AT21" s="48">
        <v>5</v>
      </c>
      <c r="AU21" s="48">
        <v>75</v>
      </c>
      <c r="AV21" s="48">
        <v>75</v>
      </c>
      <c r="AW21" s="48">
        <v>76</v>
      </c>
      <c r="AX21" s="48" t="s">
        <v>267</v>
      </c>
      <c r="AY21" s="48">
        <v>14</v>
      </c>
      <c r="AZ21" s="48">
        <v>15</v>
      </c>
      <c r="BA21" s="48" t="s">
        <v>267</v>
      </c>
      <c r="BB21" s="48" t="s">
        <v>267</v>
      </c>
      <c r="BC21" s="50">
        <v>3</v>
      </c>
    </row>
    <row r="22" spans="1:55" x14ac:dyDescent="0.25">
      <c r="A22" s="7">
        <v>18</v>
      </c>
      <c r="B22" s="27" t="s">
        <v>142</v>
      </c>
      <c r="C22" s="27" t="s">
        <v>115</v>
      </c>
      <c r="D22" s="27" t="s">
        <v>117</v>
      </c>
      <c r="E22" s="27" t="s">
        <v>116</v>
      </c>
      <c r="F22" s="17">
        <v>41320.139270833337</v>
      </c>
      <c r="G22" s="28">
        <v>5</v>
      </c>
      <c r="H22" s="29">
        <v>41320.347222222226</v>
      </c>
      <c r="I22" s="30">
        <v>10626000</v>
      </c>
      <c r="J22" s="30">
        <v>18614.2</v>
      </c>
      <c r="K22" s="26">
        <f>I22*J22^2/2/4.184/10^12</f>
        <v>439.98400822976106</v>
      </c>
      <c r="L22" s="30">
        <v>279.89589999999998</v>
      </c>
      <c r="M22" s="30">
        <v>74.075699999999998</v>
      </c>
      <c r="N22" s="30" t="s">
        <v>1279</v>
      </c>
      <c r="O22" s="30">
        <v>54.8</v>
      </c>
      <c r="P22" s="30">
        <v>61.1</v>
      </c>
      <c r="Q22" s="30">
        <v>23300</v>
      </c>
      <c r="R22" s="30">
        <v>23300</v>
      </c>
      <c r="S22" s="30">
        <v>18614.2</v>
      </c>
      <c r="T22" s="30">
        <v>74.075699999999998</v>
      </c>
      <c r="U22" s="30">
        <v>12600</v>
      </c>
      <c r="V22" s="30" t="s">
        <v>83</v>
      </c>
      <c r="W22" s="9" t="s">
        <v>390</v>
      </c>
      <c r="X22" s="30">
        <v>0</v>
      </c>
      <c r="Y22" s="3">
        <v>85000</v>
      </c>
      <c r="Z22" s="3">
        <v>85000</v>
      </c>
      <c r="AA22" s="31">
        <v>50</v>
      </c>
      <c r="AB22" s="31">
        <v>0.5</v>
      </c>
      <c r="AC22" s="31">
        <v>0.5</v>
      </c>
      <c r="AD22" s="31">
        <v>0.05</v>
      </c>
      <c r="AE22" s="31">
        <v>0.03</v>
      </c>
      <c r="AF22" s="31">
        <v>50</v>
      </c>
      <c r="AG22" s="10">
        <v>-1.5</v>
      </c>
      <c r="AH22" s="10">
        <v>1.5</v>
      </c>
      <c r="AI22" s="55" t="s">
        <v>1338</v>
      </c>
      <c r="AJ22" s="55">
        <v>0</v>
      </c>
      <c r="AK22" s="55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BC22" s="50">
        <v>2</v>
      </c>
    </row>
    <row r="23" spans="1:55" x14ac:dyDescent="0.25">
      <c r="A23" s="27">
        <v>22</v>
      </c>
      <c r="B23" s="6" t="s">
        <v>150</v>
      </c>
      <c r="C23" s="6" t="s">
        <v>153</v>
      </c>
      <c r="D23" s="6" t="s">
        <v>151</v>
      </c>
      <c r="E23" s="6" t="s">
        <v>146</v>
      </c>
      <c r="F23" s="17">
        <v>43735.729155092595</v>
      </c>
      <c r="G23" s="28">
        <v>2</v>
      </c>
      <c r="H23" s="29">
        <f>F23+G23/24</f>
        <v>43735.81248842593</v>
      </c>
      <c r="I23" s="3">
        <v>50</v>
      </c>
      <c r="J23" s="3">
        <v>17965</v>
      </c>
      <c r="K23" s="9">
        <f>I23*J23^2/2/4.184/10^12</f>
        <v>1.928425101577438E-3</v>
      </c>
      <c r="L23" s="3">
        <v>278.18</v>
      </c>
      <c r="M23" s="3">
        <v>80.569999999999993</v>
      </c>
      <c r="N23" s="3" t="s">
        <v>152</v>
      </c>
      <c r="O23" s="3">
        <v>53.825000000000003</v>
      </c>
      <c r="P23" s="3">
        <v>13.124000000000001</v>
      </c>
      <c r="Q23" s="3">
        <v>25080</v>
      </c>
      <c r="R23" s="3">
        <v>25100</v>
      </c>
      <c r="S23" s="3">
        <v>17965</v>
      </c>
      <c r="T23" s="3">
        <v>80.569999999999993</v>
      </c>
      <c r="U23" s="3">
        <v>20000</v>
      </c>
      <c r="V23" s="3" t="s">
        <v>83</v>
      </c>
      <c r="W23" s="30" t="s">
        <v>390</v>
      </c>
      <c r="X23" s="3">
        <v>0</v>
      </c>
      <c r="Y23" s="3">
        <v>85000</v>
      </c>
      <c r="Z23" s="3">
        <v>85000</v>
      </c>
      <c r="AA23" s="5">
        <v>500</v>
      </c>
      <c r="AB23" s="5">
        <v>0.5</v>
      </c>
      <c r="AC23" s="5">
        <v>0.5</v>
      </c>
      <c r="AD23" s="5">
        <v>0</v>
      </c>
      <c r="AE23" s="5">
        <v>0</v>
      </c>
      <c r="AF23" s="5">
        <v>50</v>
      </c>
      <c r="AG23" s="10">
        <v>-1.5</v>
      </c>
      <c r="AH23" s="10">
        <v>1.5</v>
      </c>
      <c r="AI23" s="55" t="s">
        <v>1338</v>
      </c>
      <c r="AJ23" s="55">
        <v>0</v>
      </c>
      <c r="AK23" s="55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BC23" s="50">
        <v>2</v>
      </c>
    </row>
    <row r="24" spans="1:55" x14ac:dyDescent="0.25">
      <c r="A24" s="27">
        <v>17</v>
      </c>
      <c r="B24" s="27" t="s">
        <v>121</v>
      </c>
      <c r="C24" s="27" t="s">
        <v>121</v>
      </c>
      <c r="D24" s="27" t="s">
        <v>122</v>
      </c>
      <c r="E24" s="27" t="s">
        <v>106</v>
      </c>
      <c r="F24" s="17">
        <v>43709.183217592596</v>
      </c>
      <c r="G24" s="28">
        <v>-6</v>
      </c>
      <c r="H24" s="29">
        <f>F24+G24/24</f>
        <v>43708.933217592596</v>
      </c>
      <c r="I24" s="30">
        <v>50</v>
      </c>
      <c r="J24" s="30">
        <v>7827</v>
      </c>
      <c r="K24" s="26">
        <f>I24*J24^2/2/4.184/10^12</f>
        <v>3.6604881094646271E-4</v>
      </c>
      <c r="L24" s="30">
        <v>203.7</v>
      </c>
      <c r="M24" s="30">
        <v>48.67</v>
      </c>
      <c r="N24" s="30" t="s">
        <v>123</v>
      </c>
      <c r="O24" s="30">
        <v>53.283647999999999</v>
      </c>
      <c r="P24" s="30">
        <v>-113.083778</v>
      </c>
      <c r="Q24" s="30">
        <v>33500</v>
      </c>
      <c r="R24" s="30">
        <v>33500</v>
      </c>
      <c r="S24" s="30">
        <v>7827</v>
      </c>
      <c r="T24" s="30">
        <v>48.67</v>
      </c>
      <c r="U24" s="30">
        <v>29000</v>
      </c>
      <c r="V24" s="30" t="s">
        <v>83</v>
      </c>
      <c r="W24" s="30" t="s">
        <v>390</v>
      </c>
      <c r="X24" s="30">
        <v>0</v>
      </c>
      <c r="Y24" s="3">
        <v>85000</v>
      </c>
      <c r="Z24" s="3">
        <v>85000</v>
      </c>
      <c r="AA24" s="31">
        <v>400</v>
      </c>
      <c r="AB24" s="31">
        <v>0.4</v>
      </c>
      <c r="AC24" s="31">
        <v>0.5</v>
      </c>
      <c r="AD24" s="31">
        <v>0</v>
      </c>
      <c r="AE24" s="31">
        <v>0</v>
      </c>
      <c r="AF24" s="31">
        <v>1000</v>
      </c>
      <c r="AG24" s="31">
        <v>-1.5</v>
      </c>
      <c r="AH24" s="31">
        <v>1.5</v>
      </c>
      <c r="AI24" s="55" t="s">
        <v>1338</v>
      </c>
      <c r="AJ24" s="55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BC24" s="50">
        <v>2</v>
      </c>
    </row>
    <row r="25" spans="1:55" x14ac:dyDescent="0.25">
      <c r="A25" s="27">
        <v>60</v>
      </c>
      <c r="B25" s="6" t="s">
        <v>246</v>
      </c>
      <c r="F25" s="17">
        <v>42406.878125000003</v>
      </c>
      <c r="G25" s="28"/>
      <c r="H25" s="29"/>
      <c r="J25" s="3">
        <v>14500</v>
      </c>
      <c r="K25" s="9"/>
      <c r="O25" s="3">
        <v>55.448999999999998</v>
      </c>
      <c r="P25" s="3">
        <v>11.912000000000001</v>
      </c>
      <c r="S25" s="3">
        <v>14500</v>
      </c>
      <c r="W25" s="30" t="s">
        <v>258</v>
      </c>
      <c r="X25" s="3">
        <v>0</v>
      </c>
      <c r="AA25" s="5">
        <v>100</v>
      </c>
      <c r="AG25" s="31"/>
      <c r="AH25" s="31"/>
      <c r="AI25" s="55" t="s">
        <v>1338</v>
      </c>
      <c r="AJ25" s="55">
        <v>0</v>
      </c>
      <c r="AS25" s="48">
        <v>-1</v>
      </c>
      <c r="AT25" s="48">
        <v>5</v>
      </c>
      <c r="AU25" s="48">
        <v>16</v>
      </c>
      <c r="AV25" s="48" t="s">
        <v>267</v>
      </c>
      <c r="AW25" s="48" t="s">
        <v>267</v>
      </c>
      <c r="AX25" s="48" t="s">
        <v>267</v>
      </c>
      <c r="AY25" s="48">
        <v>16</v>
      </c>
      <c r="AZ25" s="48" t="s">
        <v>267</v>
      </c>
      <c r="BA25" s="48" t="s">
        <v>267</v>
      </c>
      <c r="BB25" s="48" t="s">
        <v>267</v>
      </c>
      <c r="BC25" s="50">
        <v>0</v>
      </c>
    </row>
    <row r="26" spans="1:55" x14ac:dyDescent="0.25">
      <c r="A26" s="27">
        <v>20</v>
      </c>
      <c r="B26" s="6" t="s">
        <v>149</v>
      </c>
      <c r="C26" s="6" t="s">
        <v>146</v>
      </c>
      <c r="D26" s="6" t="s">
        <v>147</v>
      </c>
      <c r="E26" s="6" t="s">
        <v>146</v>
      </c>
      <c r="F26" s="17">
        <v>43720.534583333334</v>
      </c>
      <c r="G26" s="28">
        <v>2</v>
      </c>
      <c r="H26" s="29">
        <f>F26+G26/24</f>
        <v>43720.61791666667</v>
      </c>
      <c r="I26" s="3">
        <v>10043.608621288173</v>
      </c>
      <c r="J26" s="3">
        <v>19998</v>
      </c>
      <c r="K26" s="9">
        <f>I26*J26^2/2/4.184/10^12</f>
        <v>0.48000000000000004</v>
      </c>
      <c r="L26" s="3">
        <v>8.3000000000000007</v>
      </c>
      <c r="M26" s="3">
        <v>65.459000000000003</v>
      </c>
      <c r="N26" s="3" t="s">
        <v>1279</v>
      </c>
      <c r="O26" s="3">
        <v>54.510938000000003</v>
      </c>
      <c r="P26" s="3">
        <v>9.179646</v>
      </c>
      <c r="Q26" s="3">
        <v>42000</v>
      </c>
      <c r="R26" s="3">
        <v>42000</v>
      </c>
      <c r="S26" s="3">
        <v>19998</v>
      </c>
      <c r="T26" s="3">
        <v>65.459000000000003</v>
      </c>
      <c r="U26" s="3">
        <v>20000</v>
      </c>
      <c r="V26" s="3" t="s">
        <v>114</v>
      </c>
      <c r="W26" s="30" t="s">
        <v>390</v>
      </c>
      <c r="X26" s="3">
        <v>1984</v>
      </c>
      <c r="Y26" s="3">
        <v>85000</v>
      </c>
      <c r="Z26" s="3">
        <v>85000</v>
      </c>
      <c r="AA26" s="5">
        <v>1600</v>
      </c>
      <c r="AB26" s="5">
        <v>0.5</v>
      </c>
      <c r="AC26" s="5">
        <v>0.15</v>
      </c>
      <c r="AD26" s="5">
        <v>0</v>
      </c>
      <c r="AE26" s="5">
        <v>0</v>
      </c>
      <c r="AF26" s="5">
        <v>50</v>
      </c>
      <c r="AG26" s="31">
        <v>-1.5</v>
      </c>
      <c r="AH26" s="31">
        <v>1.5</v>
      </c>
      <c r="AI26" s="55" t="s">
        <v>1338</v>
      </c>
      <c r="AJ26" s="55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BC26" s="50">
        <v>3</v>
      </c>
    </row>
    <row r="27" spans="1:55" x14ac:dyDescent="0.25">
      <c r="A27" s="27">
        <v>32</v>
      </c>
      <c r="B27" s="6" t="s">
        <v>194</v>
      </c>
      <c r="K27" s="9"/>
      <c r="W27" s="30" t="s">
        <v>390</v>
      </c>
      <c r="X27" s="3">
        <v>0</v>
      </c>
      <c r="AG27" s="10"/>
      <c r="AH27" s="10"/>
      <c r="AI27" s="55" t="s">
        <v>1338</v>
      </c>
      <c r="AJ27" s="55">
        <v>0</v>
      </c>
      <c r="AK27" s="55"/>
      <c r="BC27" s="50">
        <v>0</v>
      </c>
    </row>
    <row r="28" spans="1:55" x14ac:dyDescent="0.25">
      <c r="A28" s="27">
        <v>63</v>
      </c>
      <c r="B28" s="6" t="s">
        <v>403</v>
      </c>
      <c r="C28" s="6" t="s">
        <v>403</v>
      </c>
      <c r="D28" s="6" t="s">
        <v>404</v>
      </c>
      <c r="E28" s="6" t="s">
        <v>402</v>
      </c>
      <c r="F28" s="17">
        <v>43835.127986111111</v>
      </c>
      <c r="G28" s="28">
        <v>1</v>
      </c>
      <c r="H28" s="29">
        <f>F28+G28/24</f>
        <v>43835.169652777775</v>
      </c>
      <c r="I28" s="3">
        <v>150</v>
      </c>
      <c r="J28" s="3">
        <v>18000</v>
      </c>
      <c r="K28" s="46">
        <f>I28*J28^2/2/4.184/10^12</f>
        <v>5.8078393881453149E-3</v>
      </c>
      <c r="L28" s="3">
        <v>93</v>
      </c>
      <c r="M28" s="3">
        <v>72.849999999999994</v>
      </c>
      <c r="N28" s="3" t="s">
        <v>123</v>
      </c>
      <c r="O28" s="3">
        <v>51.702399999999997</v>
      </c>
      <c r="P28" s="3">
        <v>16.125699999999998</v>
      </c>
      <c r="Q28" s="3">
        <v>25435</v>
      </c>
      <c r="R28" s="3">
        <f>Q28+1500</f>
        <v>26935</v>
      </c>
      <c r="S28" s="3">
        <v>19000</v>
      </c>
      <c r="T28" s="3">
        <v>79</v>
      </c>
      <c r="U28" s="3">
        <v>22000</v>
      </c>
      <c r="V28" s="3" t="s">
        <v>148</v>
      </c>
      <c r="W28" s="30" t="s">
        <v>390</v>
      </c>
      <c r="X28" s="3">
        <v>0</v>
      </c>
      <c r="Y28" s="3">
        <v>85000</v>
      </c>
      <c r="Z28" s="3">
        <v>85000</v>
      </c>
      <c r="AA28" s="5">
        <v>1000</v>
      </c>
      <c r="AB28" s="5">
        <v>3</v>
      </c>
      <c r="AC28" s="5">
        <v>5</v>
      </c>
      <c r="AD28" s="5">
        <v>3.0000000000000001E-3</v>
      </c>
      <c r="AE28" s="5">
        <v>0.01</v>
      </c>
      <c r="AF28" s="5">
        <v>2000</v>
      </c>
      <c r="AG28" s="10">
        <v>-1.5</v>
      </c>
      <c r="AH28" s="10">
        <v>1.5</v>
      </c>
      <c r="AI28" s="55" t="s">
        <v>1338</v>
      </c>
      <c r="AJ28" s="55">
        <v>0</v>
      </c>
      <c r="AK28" s="55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BC28" s="50">
        <v>3</v>
      </c>
    </row>
    <row r="29" spans="1:55" x14ac:dyDescent="0.25">
      <c r="A29" s="6">
        <v>64</v>
      </c>
      <c r="B29" s="6" t="s">
        <v>1167</v>
      </c>
      <c r="C29" s="6" t="s">
        <v>403</v>
      </c>
      <c r="D29" s="6" t="s">
        <v>404</v>
      </c>
      <c r="E29" s="6" t="s">
        <v>402</v>
      </c>
      <c r="F29" s="17">
        <v>43835.127986111111</v>
      </c>
      <c r="G29" s="28">
        <v>1</v>
      </c>
      <c r="H29" s="29">
        <f>F29+G29/24</f>
        <v>43835.169652777775</v>
      </c>
      <c r="I29" s="3">
        <v>150</v>
      </c>
      <c r="J29" s="3">
        <v>18000</v>
      </c>
      <c r="K29" s="46">
        <f>I29*J29^2/2/4.184/10^12</f>
        <v>5.8078393881453149E-3</v>
      </c>
      <c r="L29" s="3">
        <v>93</v>
      </c>
      <c r="M29" s="3">
        <v>72.849999999999994</v>
      </c>
      <c r="N29" s="3" t="s">
        <v>123</v>
      </c>
      <c r="O29" s="3">
        <v>51.702399999999997</v>
      </c>
      <c r="P29" s="3">
        <v>16.125699999999998</v>
      </c>
      <c r="Q29" s="3">
        <v>25435</v>
      </c>
      <c r="R29" s="3">
        <f>Q29+1500</f>
        <v>26935</v>
      </c>
      <c r="S29" s="3">
        <v>19000</v>
      </c>
      <c r="T29" s="3">
        <v>79</v>
      </c>
      <c r="U29" s="3">
        <v>22000</v>
      </c>
      <c r="V29" s="3" t="s">
        <v>148</v>
      </c>
      <c r="W29" s="30" t="s">
        <v>390</v>
      </c>
      <c r="X29" s="3">
        <v>0</v>
      </c>
      <c r="Y29" s="3">
        <v>85000</v>
      </c>
      <c r="Z29" s="3">
        <v>85000</v>
      </c>
      <c r="AA29" s="5">
        <v>1000</v>
      </c>
      <c r="AB29" s="5">
        <v>3</v>
      </c>
      <c r="AC29" s="5">
        <v>5</v>
      </c>
      <c r="AD29" s="5">
        <v>3.0000000000000001E-3</v>
      </c>
      <c r="AE29" s="5">
        <v>0.01</v>
      </c>
      <c r="AF29" s="5">
        <v>2000</v>
      </c>
      <c r="AG29" s="10">
        <v>1.9</v>
      </c>
      <c r="AH29" s="10">
        <v>2.2000000000000002</v>
      </c>
      <c r="AI29" s="55" t="s">
        <v>1338</v>
      </c>
      <c r="AJ29" s="55">
        <v>0</v>
      </c>
      <c r="AK29" s="55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BC29" s="50">
        <v>3</v>
      </c>
    </row>
    <row r="30" spans="1:55" x14ac:dyDescent="0.25">
      <c r="A30" s="27">
        <v>63</v>
      </c>
      <c r="B30" s="6" t="s">
        <v>1173</v>
      </c>
      <c r="C30" s="6" t="s">
        <v>403</v>
      </c>
      <c r="D30" s="6" t="s">
        <v>404</v>
      </c>
      <c r="E30" s="6" t="s">
        <v>402</v>
      </c>
      <c r="F30" s="17">
        <v>43835.127986111111</v>
      </c>
      <c r="G30" s="28">
        <v>1</v>
      </c>
      <c r="H30" s="29">
        <f>F30+G30/24</f>
        <v>43835.169652777775</v>
      </c>
      <c r="I30" s="3">
        <v>150</v>
      </c>
      <c r="J30" s="3">
        <v>18000</v>
      </c>
      <c r="K30" s="46">
        <f>I30*J30^2/2/4.184/10^12</f>
        <v>5.8078393881453149E-3</v>
      </c>
      <c r="L30" s="3">
        <v>93</v>
      </c>
      <c r="M30" s="3">
        <v>72.849999999999994</v>
      </c>
      <c r="N30" s="3" t="s">
        <v>123</v>
      </c>
      <c r="O30" s="3">
        <v>51.702399999999997</v>
      </c>
      <c r="P30" s="3">
        <v>16.125699999999998</v>
      </c>
      <c r="Q30" s="3">
        <v>25435</v>
      </c>
      <c r="R30" s="3">
        <f>Q30+1500</f>
        <v>26935</v>
      </c>
      <c r="S30" s="3">
        <v>19000</v>
      </c>
      <c r="T30" s="3">
        <v>79</v>
      </c>
      <c r="U30" s="3">
        <v>22000</v>
      </c>
      <c r="V30" s="3" t="s">
        <v>114</v>
      </c>
      <c r="W30" s="9" t="s">
        <v>390</v>
      </c>
      <c r="X30" s="3">
        <v>0</v>
      </c>
      <c r="Y30" s="3">
        <v>85000</v>
      </c>
      <c r="Z30" s="3">
        <v>85000</v>
      </c>
      <c r="AA30" s="5">
        <v>1000</v>
      </c>
      <c r="AB30" s="5">
        <v>3</v>
      </c>
      <c r="AC30" s="5">
        <v>5</v>
      </c>
      <c r="AD30" s="5">
        <v>3.0000000000000001E-3</v>
      </c>
      <c r="AE30" s="5">
        <v>0.01</v>
      </c>
      <c r="AF30" s="5">
        <v>2000</v>
      </c>
      <c r="AG30" s="10">
        <v>-1.5</v>
      </c>
      <c r="AH30" s="10">
        <v>1.5</v>
      </c>
      <c r="AI30" s="55" t="s">
        <v>1338</v>
      </c>
      <c r="AJ30" s="55">
        <v>0</v>
      </c>
      <c r="AK30" s="55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BC30" s="50">
        <v>3</v>
      </c>
    </row>
    <row r="31" spans="1:55" x14ac:dyDescent="0.25">
      <c r="A31" s="27">
        <v>33</v>
      </c>
      <c r="B31" s="6" t="s">
        <v>195</v>
      </c>
      <c r="F31" s="17">
        <v>40082.043726851851</v>
      </c>
      <c r="J31" s="3">
        <v>20950</v>
      </c>
      <c r="K31" s="30"/>
      <c r="O31" s="3">
        <v>43.533999999999999</v>
      </c>
      <c r="P31" s="3">
        <v>-80.194000000000003</v>
      </c>
      <c r="S31" s="3">
        <v>20950</v>
      </c>
      <c r="W31" s="9" t="s">
        <v>247</v>
      </c>
      <c r="X31" s="3">
        <v>3355</v>
      </c>
      <c r="AA31" s="5">
        <v>190</v>
      </c>
      <c r="AG31" s="31"/>
      <c r="AH31" s="31"/>
      <c r="AI31" s="55" t="s">
        <v>1338</v>
      </c>
      <c r="AJ31" s="55">
        <v>0</v>
      </c>
      <c r="AS31" s="48">
        <v>23.5</v>
      </c>
      <c r="AT31" s="48">
        <v>5</v>
      </c>
      <c r="AU31" s="48">
        <v>69</v>
      </c>
      <c r="AV31" s="48">
        <v>69</v>
      </c>
      <c r="AW31" s="48">
        <v>18</v>
      </c>
      <c r="AX31" s="48" t="s">
        <v>267</v>
      </c>
      <c r="AY31" s="48">
        <v>17</v>
      </c>
      <c r="AZ31" s="48" t="s">
        <v>267</v>
      </c>
      <c r="BA31" s="48" t="s">
        <v>267</v>
      </c>
      <c r="BB31" s="48" t="s">
        <v>267</v>
      </c>
      <c r="BC31" s="50">
        <v>0</v>
      </c>
    </row>
    <row r="32" spans="1:55" x14ac:dyDescent="0.25">
      <c r="A32" s="6">
        <v>73</v>
      </c>
      <c r="B32" s="6" t="s">
        <v>1337</v>
      </c>
      <c r="C32" s="6" t="s">
        <v>1337</v>
      </c>
      <c r="D32" s="6" t="s">
        <v>1339</v>
      </c>
      <c r="E32" s="6" t="s">
        <v>458</v>
      </c>
      <c r="F32" s="17">
        <v>43927.564930555556</v>
      </c>
      <c r="G32" s="21">
        <v>2</v>
      </c>
      <c r="H32" s="29">
        <f>F32+G32/24</f>
        <v>43927.648263888892</v>
      </c>
      <c r="I32" s="3">
        <v>1500</v>
      </c>
      <c r="J32" s="3">
        <v>17000</v>
      </c>
      <c r="K32" s="30">
        <f>I32*J32^2/2/4.184/10^12</f>
        <v>5.1804493307839386E-2</v>
      </c>
      <c r="L32" s="3">
        <v>48</v>
      </c>
      <c r="M32" s="3">
        <v>55</v>
      </c>
      <c r="N32" s="3" t="s">
        <v>123</v>
      </c>
      <c r="O32" s="3">
        <v>47.548974000000001</v>
      </c>
      <c r="P32" s="3">
        <v>12.920945</v>
      </c>
      <c r="Q32" s="3">
        <v>33000</v>
      </c>
      <c r="R32" s="3">
        <v>33000</v>
      </c>
      <c r="S32" s="3">
        <f>J32</f>
        <v>17000</v>
      </c>
      <c r="T32" s="3">
        <f>M32</f>
        <v>55</v>
      </c>
      <c r="U32" s="3">
        <v>32000</v>
      </c>
      <c r="V32" s="3" t="s">
        <v>148</v>
      </c>
      <c r="W32" s="3" t="s">
        <v>390</v>
      </c>
      <c r="X32" s="3">
        <v>0</v>
      </c>
      <c r="Y32" s="3">
        <v>60000</v>
      </c>
      <c r="Z32" s="3">
        <v>60000</v>
      </c>
      <c r="AA32" s="5">
        <v>2000</v>
      </c>
      <c r="AB32" s="5">
        <v>2.5</v>
      </c>
      <c r="AC32" s="5">
        <v>10</v>
      </c>
      <c r="AD32" s="5">
        <v>0.02</v>
      </c>
      <c r="AE32" s="5">
        <v>4.4999999999999998E-2</v>
      </c>
      <c r="AF32" s="5">
        <v>1000</v>
      </c>
      <c r="AG32" s="5">
        <v>-1.5</v>
      </c>
      <c r="AH32" s="5">
        <v>1.5</v>
      </c>
      <c r="AI32" s="55" t="s">
        <v>1338</v>
      </c>
      <c r="AJ32" s="55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5">
        <v>0</v>
      </c>
      <c r="BC32" s="50">
        <v>3</v>
      </c>
    </row>
    <row r="33" spans="1:55" x14ac:dyDescent="0.25">
      <c r="A33" s="27">
        <v>2</v>
      </c>
      <c r="B33" s="27" t="s">
        <v>2</v>
      </c>
      <c r="C33" s="27" t="s">
        <v>2</v>
      </c>
      <c r="D33" s="27" t="s">
        <v>5</v>
      </c>
      <c r="E33" s="27" t="s">
        <v>4</v>
      </c>
      <c r="F33" s="17">
        <v>43117.047581018516</v>
      </c>
      <c r="G33" s="28">
        <v>-5</v>
      </c>
      <c r="H33" s="29">
        <f>F33+G33/24</f>
        <v>43116.83924768518</v>
      </c>
      <c r="I33" s="30">
        <v>150</v>
      </c>
      <c r="J33" s="30">
        <v>15830</v>
      </c>
      <c r="K33" s="46">
        <f>I33*J33^2/2/4.184/10^12</f>
        <v>4.4919138384321225E-3</v>
      </c>
      <c r="L33" s="30">
        <v>301.56</v>
      </c>
      <c r="M33" s="30">
        <v>23.86</v>
      </c>
      <c r="N33" s="30" t="s">
        <v>95</v>
      </c>
      <c r="O33" s="30">
        <v>42.451000000000001</v>
      </c>
      <c r="P33" s="30">
        <v>-83.856999999999999</v>
      </c>
      <c r="Q33" s="30">
        <v>19730</v>
      </c>
      <c r="R33" s="30">
        <v>20067</v>
      </c>
      <c r="S33" s="30">
        <v>6</v>
      </c>
      <c r="T33" s="30">
        <v>23.86</v>
      </c>
      <c r="U33" s="30">
        <v>19730</v>
      </c>
      <c r="V33" s="30" t="s">
        <v>81</v>
      </c>
      <c r="W33" s="9" t="s">
        <v>222</v>
      </c>
      <c r="X33" s="30">
        <v>3697</v>
      </c>
      <c r="Y33" s="3">
        <v>85000</v>
      </c>
      <c r="Z33" s="3">
        <v>85000</v>
      </c>
      <c r="AA33" s="31">
        <v>50</v>
      </c>
      <c r="AB33" s="31">
        <v>1.2</v>
      </c>
      <c r="AC33" s="31">
        <v>0.28999999999999998</v>
      </c>
      <c r="AD33" s="31">
        <v>1E-4</v>
      </c>
      <c r="AE33" s="31">
        <v>2.0000000000000001E-4</v>
      </c>
      <c r="AF33" s="31">
        <v>10</v>
      </c>
      <c r="AG33" s="31">
        <v>-0.28000000000000003</v>
      </c>
      <c r="AH33" s="31">
        <v>0.72</v>
      </c>
      <c r="AI33" s="55" t="s">
        <v>1338</v>
      </c>
      <c r="AJ33" s="55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BC33" s="50">
        <v>4</v>
      </c>
    </row>
    <row r="34" spans="1:55" x14ac:dyDescent="0.25">
      <c r="A34" s="27">
        <v>34</v>
      </c>
      <c r="B34" s="6" t="s">
        <v>196</v>
      </c>
      <c r="W34" s="9" t="s">
        <v>390</v>
      </c>
      <c r="X34" s="3">
        <v>0</v>
      </c>
      <c r="AG34" s="31"/>
      <c r="AH34" s="31"/>
      <c r="AI34" s="55" t="s">
        <v>1338</v>
      </c>
      <c r="AJ34" s="55">
        <v>0</v>
      </c>
      <c r="BC34" s="50">
        <v>0</v>
      </c>
    </row>
    <row r="35" spans="1:55" x14ac:dyDescent="0.25">
      <c r="A35" s="27">
        <v>35</v>
      </c>
      <c r="B35" s="6" t="s">
        <v>197</v>
      </c>
      <c r="W35" s="9" t="s">
        <v>390</v>
      </c>
      <c r="X35" s="3">
        <v>0</v>
      </c>
      <c r="AG35" s="31"/>
      <c r="AH35" s="31"/>
      <c r="AI35" s="55" t="s">
        <v>1338</v>
      </c>
      <c r="AJ35" s="55">
        <v>0</v>
      </c>
      <c r="BC35" s="50">
        <v>0</v>
      </c>
    </row>
    <row r="36" spans="1:55" x14ac:dyDescent="0.25">
      <c r="A36" s="27">
        <v>46</v>
      </c>
      <c r="B36" s="6" t="s">
        <v>233</v>
      </c>
      <c r="F36" s="17">
        <v>28162.095578703702</v>
      </c>
      <c r="G36" s="28"/>
      <c r="H36" s="29"/>
      <c r="J36" s="3">
        <v>14500</v>
      </c>
      <c r="K36" s="30"/>
      <c r="O36" s="3">
        <v>53.414999999999999</v>
      </c>
      <c r="P36" s="3">
        <v>-111.33799999999999</v>
      </c>
      <c r="S36" s="3">
        <v>14500</v>
      </c>
      <c r="W36" s="30" t="s">
        <v>248</v>
      </c>
      <c r="X36" s="3">
        <v>0</v>
      </c>
      <c r="AA36" s="5">
        <v>100</v>
      </c>
      <c r="AG36" s="31"/>
      <c r="AH36" s="31"/>
      <c r="AI36" s="55" t="s">
        <v>1338</v>
      </c>
      <c r="AJ36" s="55">
        <v>0</v>
      </c>
      <c r="AS36" s="48">
        <v>27</v>
      </c>
      <c r="AT36" s="48">
        <v>5</v>
      </c>
      <c r="AU36" s="48">
        <v>80</v>
      </c>
      <c r="AV36" s="48" t="s">
        <v>267</v>
      </c>
      <c r="AW36" s="48">
        <v>54</v>
      </c>
      <c r="AX36" s="48" t="s">
        <v>267</v>
      </c>
      <c r="AY36" s="48">
        <v>18</v>
      </c>
      <c r="AZ36" s="48">
        <v>19</v>
      </c>
      <c r="BA36" s="48" t="s">
        <v>267</v>
      </c>
      <c r="BB36" s="48" t="s">
        <v>267</v>
      </c>
      <c r="BC36" s="50">
        <v>0</v>
      </c>
    </row>
    <row r="37" spans="1:55" x14ac:dyDescent="0.25">
      <c r="A37" s="27">
        <v>23</v>
      </c>
      <c r="B37" s="6" t="s">
        <v>154</v>
      </c>
      <c r="C37" s="6" t="s">
        <v>155</v>
      </c>
      <c r="D37" s="6" t="s">
        <v>156</v>
      </c>
      <c r="E37" s="6" t="s">
        <v>4</v>
      </c>
      <c r="F37" s="17">
        <v>43739.208321759259</v>
      </c>
      <c r="G37" s="28">
        <v>-4</v>
      </c>
      <c r="H37" s="29">
        <f>F37+G37/24</f>
        <v>43739.041655092595</v>
      </c>
      <c r="I37" s="3">
        <v>100</v>
      </c>
      <c r="J37" s="3">
        <v>59700</v>
      </c>
      <c r="K37" s="30">
        <f>I37*J37^2/2/4.184/10^12</f>
        <v>4.2591897705544932E-2</v>
      </c>
      <c r="L37" s="3">
        <v>298.82</v>
      </c>
      <c r="M37" s="3">
        <f>DEGREES(ATAN(204/85))</f>
        <v>67.38013505195957</v>
      </c>
      <c r="N37" s="3" t="s">
        <v>107</v>
      </c>
      <c r="O37" s="3">
        <v>34.494300000000003</v>
      </c>
      <c r="P37" s="3">
        <v>-83.309599999999989</v>
      </c>
      <c r="Q37" s="3">
        <v>14600</v>
      </c>
      <c r="R37" s="3">
        <v>15000</v>
      </c>
      <c r="S37" s="3">
        <v>59700</v>
      </c>
      <c r="T37" s="3">
        <v>67.38013505195957</v>
      </c>
      <c r="U37" s="3">
        <v>14000</v>
      </c>
      <c r="V37" s="3" t="s">
        <v>83</v>
      </c>
      <c r="W37" s="30" t="s">
        <v>390</v>
      </c>
      <c r="X37" s="3">
        <v>0</v>
      </c>
      <c r="Y37" s="3">
        <v>100000</v>
      </c>
      <c r="Z37" s="3">
        <v>100000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31">
        <v>-1.5</v>
      </c>
      <c r="AH37" s="31">
        <v>1.5</v>
      </c>
      <c r="AI37" s="55" t="s">
        <v>1338</v>
      </c>
      <c r="AJ37" s="55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5">
        <v>0</v>
      </c>
      <c r="BC37" s="50">
        <v>2</v>
      </c>
    </row>
    <row r="38" spans="1:55" x14ac:dyDescent="0.25">
      <c r="A38" s="27">
        <v>7</v>
      </c>
      <c r="B38" s="6" t="s">
        <v>62</v>
      </c>
      <c r="C38" s="6" t="s">
        <v>64</v>
      </c>
      <c r="D38" s="6" t="s">
        <v>63</v>
      </c>
      <c r="E38" s="6" t="s">
        <v>63</v>
      </c>
      <c r="F38" s="17">
        <v>41647.712199074071</v>
      </c>
      <c r="G38" s="28">
        <v>10</v>
      </c>
      <c r="H38" s="29">
        <f>F38+G38/24</f>
        <v>41648.128865740735</v>
      </c>
      <c r="I38" s="3">
        <v>460</v>
      </c>
      <c r="J38" s="3">
        <v>44800</v>
      </c>
      <c r="K38" s="46">
        <f>I38*J38^2/2/4.184/10^12</f>
        <v>0.11032963671128107</v>
      </c>
      <c r="L38" s="3">
        <v>105.5968</v>
      </c>
      <c r="M38" s="3">
        <v>63.221283423682337</v>
      </c>
      <c r="N38" s="3" t="s">
        <v>1279</v>
      </c>
      <c r="O38" s="3">
        <v>-1.3</v>
      </c>
      <c r="P38" s="3">
        <v>147.6</v>
      </c>
      <c r="Q38" s="3">
        <v>18700</v>
      </c>
      <c r="R38" s="3">
        <v>18700</v>
      </c>
      <c r="S38" s="3">
        <v>44800</v>
      </c>
      <c r="T38" s="3">
        <v>63.221283423682337</v>
      </c>
      <c r="U38" s="3">
        <v>10000</v>
      </c>
      <c r="V38" s="3" t="s">
        <v>83</v>
      </c>
      <c r="W38" s="9" t="s">
        <v>390</v>
      </c>
      <c r="X38" s="3">
        <v>0</v>
      </c>
      <c r="Y38" s="3">
        <v>85000</v>
      </c>
      <c r="Z38" s="3">
        <v>85000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31">
        <v>-1.5</v>
      </c>
      <c r="AH38" s="31">
        <v>1.5</v>
      </c>
      <c r="AI38" s="55" t="s">
        <v>1338</v>
      </c>
      <c r="AJ38" s="55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BC38" s="50">
        <v>2</v>
      </c>
    </row>
    <row r="39" spans="1:55" x14ac:dyDescent="0.25">
      <c r="A39" s="27">
        <v>53</v>
      </c>
      <c r="B39" s="6" t="s">
        <v>239</v>
      </c>
      <c r="F39" s="17">
        <v>39912.04142361111</v>
      </c>
      <c r="G39" s="28"/>
      <c r="H39" s="29"/>
      <c r="J39" s="3">
        <v>13800</v>
      </c>
      <c r="K39" s="30"/>
      <c r="O39" s="3">
        <v>46.661999999999999</v>
      </c>
      <c r="P39" s="3">
        <v>13.692</v>
      </c>
      <c r="S39" s="3">
        <v>13800</v>
      </c>
      <c r="W39" s="9" t="s">
        <v>253</v>
      </c>
      <c r="X39" s="3">
        <v>0</v>
      </c>
      <c r="AA39" s="5">
        <v>250</v>
      </c>
      <c r="AG39" s="31"/>
      <c r="AH39" s="31"/>
      <c r="AI39" s="55" t="s">
        <v>1338</v>
      </c>
      <c r="AJ39" s="55">
        <v>0</v>
      </c>
      <c r="AS39" s="48">
        <v>4</v>
      </c>
      <c r="AT39" s="48">
        <v>5</v>
      </c>
      <c r="AU39" s="48">
        <v>68</v>
      </c>
      <c r="AV39" s="48" t="s">
        <v>267</v>
      </c>
      <c r="AW39" s="48">
        <v>68</v>
      </c>
      <c r="AX39" s="48" t="s">
        <v>267</v>
      </c>
      <c r="AY39" s="48">
        <v>20</v>
      </c>
      <c r="AZ39" s="48" t="s">
        <v>267</v>
      </c>
      <c r="BA39" s="48" t="s">
        <v>267</v>
      </c>
      <c r="BB39" s="48" t="s">
        <v>267</v>
      </c>
      <c r="BC39" s="50">
        <v>0</v>
      </c>
    </row>
    <row r="40" spans="1:55" x14ac:dyDescent="0.25">
      <c r="A40" s="27">
        <v>24</v>
      </c>
      <c r="B40" s="6" t="s">
        <v>161</v>
      </c>
      <c r="C40" s="6" t="s">
        <v>160</v>
      </c>
      <c r="D40" s="6" t="s">
        <v>161</v>
      </c>
      <c r="E40" s="6" t="s">
        <v>65</v>
      </c>
      <c r="F40" s="17">
        <v>43748.678194444445</v>
      </c>
      <c r="G40" s="28">
        <v>8</v>
      </c>
      <c r="H40" s="29">
        <f>F40+G40/24</f>
        <v>43749.01152777778</v>
      </c>
      <c r="I40" s="3">
        <v>24111</v>
      </c>
      <c r="J40" s="3">
        <v>14065</v>
      </c>
      <c r="K40" s="30">
        <f>I40*J40^2/2/4.184/10^12</f>
        <v>0.56999759667483263</v>
      </c>
      <c r="L40" s="3">
        <v>72.319999999999993</v>
      </c>
      <c r="M40" s="3">
        <v>40</v>
      </c>
      <c r="N40" s="3" t="s">
        <v>1279</v>
      </c>
      <c r="O40" s="3">
        <v>45.071176999999999</v>
      </c>
      <c r="P40" s="3">
        <v>124.47472</v>
      </c>
      <c r="Q40" s="3">
        <v>14716</v>
      </c>
      <c r="R40" s="3">
        <v>15000</v>
      </c>
      <c r="S40" s="3">
        <v>14065</v>
      </c>
      <c r="T40" s="3">
        <v>40</v>
      </c>
      <c r="U40" s="3">
        <v>12000</v>
      </c>
      <c r="V40" s="3" t="s">
        <v>148</v>
      </c>
      <c r="W40" s="9" t="s">
        <v>390</v>
      </c>
      <c r="X40" s="3">
        <v>0</v>
      </c>
      <c r="Y40" s="3">
        <v>100000</v>
      </c>
      <c r="Z40" s="3">
        <v>100000</v>
      </c>
      <c r="AA40" s="5">
        <v>500</v>
      </c>
      <c r="AB40" s="5">
        <v>2</v>
      </c>
      <c r="AC40" s="5">
        <v>10</v>
      </c>
      <c r="AD40" s="5">
        <v>4.0000000000000001E-3</v>
      </c>
      <c r="AE40" s="5">
        <v>1.4999999999999999E-2</v>
      </c>
      <c r="AF40" s="5">
        <v>500</v>
      </c>
      <c r="AG40" s="31">
        <v>-1.5</v>
      </c>
      <c r="AH40" s="31">
        <v>1.5</v>
      </c>
      <c r="AI40" s="55" t="s">
        <v>1338</v>
      </c>
      <c r="AJ40" s="55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5">
        <v>0</v>
      </c>
      <c r="BC40" s="50">
        <v>3</v>
      </c>
    </row>
    <row r="41" spans="1:55" x14ac:dyDescent="0.25">
      <c r="A41" s="27">
        <v>36</v>
      </c>
      <c r="B41" s="6" t="s">
        <v>198</v>
      </c>
      <c r="W41" s="30" t="s">
        <v>390</v>
      </c>
      <c r="X41" s="3">
        <v>0</v>
      </c>
      <c r="AA41" s="31"/>
      <c r="AB41" s="31"/>
      <c r="AC41" s="31"/>
      <c r="AD41" s="31"/>
      <c r="AE41" s="31"/>
      <c r="AF41" s="31"/>
      <c r="AG41" s="31"/>
      <c r="AH41" s="31"/>
      <c r="AI41" s="55" t="s">
        <v>1338</v>
      </c>
      <c r="AJ41" s="55">
        <v>0</v>
      </c>
      <c r="BC41" s="50">
        <v>0</v>
      </c>
    </row>
    <row r="42" spans="1:55" x14ac:dyDescent="0.25">
      <c r="A42" s="27">
        <v>37</v>
      </c>
      <c r="B42" s="6" t="s">
        <v>199</v>
      </c>
      <c r="W42" s="30" t="s">
        <v>390</v>
      </c>
      <c r="X42" s="3">
        <v>0</v>
      </c>
      <c r="AI42" s="55" t="s">
        <v>1338</v>
      </c>
      <c r="AJ42" s="55">
        <v>0</v>
      </c>
      <c r="BC42" s="50">
        <v>0</v>
      </c>
    </row>
    <row r="43" spans="1:55" x14ac:dyDescent="0.25">
      <c r="A43" s="27">
        <v>54</v>
      </c>
      <c r="B43" s="6" t="s">
        <v>240</v>
      </c>
      <c r="F43" s="17">
        <v>40237.933865740742</v>
      </c>
      <c r="J43" s="3">
        <v>14900</v>
      </c>
      <c r="K43" s="30"/>
      <c r="O43" s="3">
        <v>20.704999999999998</v>
      </c>
      <c r="P43" s="3">
        <v>48.667000000000002</v>
      </c>
      <c r="S43" s="3">
        <v>14900</v>
      </c>
      <c r="W43" s="9" t="s">
        <v>247</v>
      </c>
      <c r="X43" s="3">
        <v>3430</v>
      </c>
      <c r="AA43" s="5">
        <v>350</v>
      </c>
      <c r="AG43" s="31"/>
      <c r="AH43" s="31"/>
      <c r="AI43" s="55" t="s">
        <v>1338</v>
      </c>
      <c r="AJ43" s="55">
        <v>0</v>
      </c>
      <c r="AS43" s="48">
        <v>6</v>
      </c>
      <c r="AT43" s="48">
        <v>5</v>
      </c>
      <c r="AU43" s="48">
        <v>70</v>
      </c>
      <c r="AV43" s="48">
        <v>71</v>
      </c>
      <c r="AW43" s="48">
        <v>83</v>
      </c>
      <c r="AX43" s="48" t="s">
        <v>267</v>
      </c>
      <c r="AY43" s="48">
        <v>21</v>
      </c>
      <c r="AZ43" s="48" t="s">
        <v>267</v>
      </c>
      <c r="BA43" s="48" t="s">
        <v>267</v>
      </c>
      <c r="BB43" s="48" t="s">
        <v>267</v>
      </c>
      <c r="BC43" s="50">
        <v>0</v>
      </c>
    </row>
    <row r="44" spans="1:55" x14ac:dyDescent="0.25">
      <c r="A44" s="27">
        <v>56</v>
      </c>
      <c r="B44" s="6" t="s">
        <v>242</v>
      </c>
      <c r="F44" s="17">
        <v>40578.972673611112</v>
      </c>
      <c r="J44" s="3">
        <v>18210</v>
      </c>
      <c r="O44" s="3">
        <v>45.732999999999997</v>
      </c>
      <c r="P44" s="3">
        <v>16.43</v>
      </c>
      <c r="S44" s="3">
        <v>18210</v>
      </c>
      <c r="W44" s="30" t="s">
        <v>250</v>
      </c>
      <c r="X44" s="3">
        <v>0</v>
      </c>
      <c r="AA44" s="5">
        <v>70</v>
      </c>
      <c r="AI44" s="55" t="s">
        <v>1338</v>
      </c>
      <c r="AJ44" s="55">
        <v>0</v>
      </c>
      <c r="AS44" s="48">
        <v>-1</v>
      </c>
      <c r="AT44" s="48">
        <v>5</v>
      </c>
      <c r="AU44" s="48">
        <v>73</v>
      </c>
      <c r="AV44" s="48" t="s">
        <v>267</v>
      </c>
      <c r="AW44" s="48" t="s">
        <v>267</v>
      </c>
      <c r="AX44" s="48" t="s">
        <v>267</v>
      </c>
      <c r="AY44" s="48">
        <v>22</v>
      </c>
      <c r="AZ44" s="48" t="s">
        <v>267</v>
      </c>
      <c r="BA44" s="48" t="s">
        <v>267</v>
      </c>
      <c r="BB44" s="48" t="s">
        <v>267</v>
      </c>
      <c r="BC44" s="50">
        <v>0</v>
      </c>
    </row>
    <row r="45" spans="1:55" x14ac:dyDescent="0.25">
      <c r="A45" s="6">
        <v>71</v>
      </c>
      <c r="B45" s="6" t="s">
        <v>1269</v>
      </c>
      <c r="C45" s="6" t="s">
        <v>1269</v>
      </c>
      <c r="D45" s="6" t="s">
        <v>1270</v>
      </c>
      <c r="E45" s="6" t="s">
        <v>1271</v>
      </c>
      <c r="F45" s="17">
        <v>43882.3125</v>
      </c>
      <c r="G45" s="21">
        <v>-4</v>
      </c>
      <c r="H45" s="4">
        <f>F45+G45/24</f>
        <v>43882.145833333336</v>
      </c>
      <c r="I45" s="3">
        <v>500</v>
      </c>
      <c r="J45" s="3">
        <v>35000</v>
      </c>
      <c r="K45" s="3">
        <f>I45*J45^2/2/4.184/10^12</f>
        <v>7.3195506692160614E-2</v>
      </c>
      <c r="L45" s="3">
        <v>192</v>
      </c>
      <c r="M45" s="3">
        <v>13.5</v>
      </c>
      <c r="N45" s="3" t="s">
        <v>123</v>
      </c>
      <c r="O45" s="3">
        <v>18.423999999999999</v>
      </c>
      <c r="P45" s="3">
        <v>-69</v>
      </c>
      <c r="Q45" s="3">
        <v>22500</v>
      </c>
      <c r="R45" s="3">
        <v>22500</v>
      </c>
      <c r="S45" s="3">
        <v>22500</v>
      </c>
      <c r="T45" s="3">
        <v>13.5</v>
      </c>
      <c r="U45" s="3">
        <v>15000</v>
      </c>
      <c r="V45" s="3" t="s">
        <v>148</v>
      </c>
      <c r="W45" s="9" t="s">
        <v>390</v>
      </c>
      <c r="X45" s="3">
        <v>0</v>
      </c>
      <c r="Y45" s="3">
        <v>50000</v>
      </c>
      <c r="Z45" s="3">
        <v>50000</v>
      </c>
      <c r="AA45" s="5">
        <v>5000</v>
      </c>
      <c r="AB45" s="5">
        <v>5</v>
      </c>
      <c r="AC45" s="5">
        <v>4</v>
      </c>
      <c r="AD45" s="5">
        <v>2E-3</v>
      </c>
      <c r="AE45" s="5">
        <v>2E-3</v>
      </c>
      <c r="AF45" s="5">
        <v>5000</v>
      </c>
      <c r="AG45" s="5">
        <v>-1.5</v>
      </c>
      <c r="AH45" s="5">
        <v>1.5</v>
      </c>
      <c r="AI45" s="55" t="s">
        <v>1338</v>
      </c>
      <c r="AJ45" s="55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5">
        <v>0</v>
      </c>
    </row>
    <row r="46" spans="1:55" x14ac:dyDescent="0.25">
      <c r="A46" s="27">
        <v>6</v>
      </c>
      <c r="B46" s="27" t="s">
        <v>59</v>
      </c>
      <c r="C46" s="27" t="s">
        <v>59</v>
      </c>
      <c r="D46" s="27" t="s">
        <v>55</v>
      </c>
      <c r="E46" s="27" t="s">
        <v>4</v>
      </c>
      <c r="F46" s="17">
        <v>43606.107303240744</v>
      </c>
      <c r="G46" s="28">
        <v>-4</v>
      </c>
      <c r="H46" s="29">
        <f>F46+G46/24</f>
        <v>43605.94063657408</v>
      </c>
      <c r="I46" s="30">
        <v>3</v>
      </c>
      <c r="J46" s="30">
        <v>13600</v>
      </c>
      <c r="K46" s="46">
        <f>I46*J46^2/2/4.184/10^12</f>
        <v>6.6309751434034413E-5</v>
      </c>
      <c r="L46" s="30">
        <v>47</v>
      </c>
      <c r="M46" s="30">
        <v>22</v>
      </c>
      <c r="N46" s="30" t="s">
        <v>107</v>
      </c>
      <c r="O46" s="30">
        <v>36.756078000000002</v>
      </c>
      <c r="P46" s="30">
        <v>-82.269024999999999</v>
      </c>
      <c r="Q46" s="30">
        <v>59200</v>
      </c>
      <c r="R46" s="30">
        <v>59200</v>
      </c>
      <c r="S46" s="30">
        <v>13600</v>
      </c>
      <c r="T46" s="30">
        <v>22</v>
      </c>
      <c r="U46" s="30">
        <v>20000</v>
      </c>
      <c r="V46" s="30" t="s">
        <v>83</v>
      </c>
      <c r="W46" s="30" t="s">
        <v>390</v>
      </c>
      <c r="X46" s="30">
        <v>0</v>
      </c>
      <c r="Y46" s="3">
        <v>85000</v>
      </c>
      <c r="Z46" s="3">
        <v>85000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-1.5</v>
      </c>
      <c r="AH46" s="31">
        <v>1.5</v>
      </c>
      <c r="AI46" s="55" t="s">
        <v>1338</v>
      </c>
      <c r="AJ46" s="55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BC46" s="50">
        <v>3</v>
      </c>
    </row>
    <row r="47" spans="1:55" x14ac:dyDescent="0.25">
      <c r="A47" s="27">
        <v>19</v>
      </c>
      <c r="B47" s="6" t="s">
        <v>157</v>
      </c>
      <c r="C47" s="6" t="s">
        <v>157</v>
      </c>
      <c r="D47" s="6" t="s">
        <v>158</v>
      </c>
      <c r="E47" s="6" t="s">
        <v>4</v>
      </c>
      <c r="F47" s="17">
        <v>43743.966782407406</v>
      </c>
      <c r="G47" s="28">
        <v>-4</v>
      </c>
      <c r="H47" s="29">
        <f>F47+G47/24</f>
        <v>43743.800115740742</v>
      </c>
      <c r="I47" s="3">
        <v>100</v>
      </c>
      <c r="J47" s="3">
        <v>14000</v>
      </c>
      <c r="K47" s="30">
        <f>I47*J47^2/2/4.184/10^12</f>
        <v>2.3422562141491394E-3</v>
      </c>
      <c r="L47" s="3">
        <v>1.8779999999999999</v>
      </c>
      <c r="M47" s="3">
        <v>58.131999999999998</v>
      </c>
      <c r="N47" s="3" t="s">
        <v>159</v>
      </c>
      <c r="O47" s="3">
        <v>40.653500000000001</v>
      </c>
      <c r="P47" s="3">
        <v>-84.091899999999995</v>
      </c>
      <c r="Q47" s="3">
        <v>58165</v>
      </c>
      <c r="R47" s="3">
        <v>58168</v>
      </c>
      <c r="S47" s="3">
        <v>14000</v>
      </c>
      <c r="T47" s="3">
        <v>58.131999999999998</v>
      </c>
      <c r="U47" s="3">
        <v>20000</v>
      </c>
      <c r="V47" s="3" t="s">
        <v>83</v>
      </c>
      <c r="W47" s="30" t="s">
        <v>390</v>
      </c>
      <c r="X47" s="3">
        <v>0</v>
      </c>
      <c r="Y47" s="3">
        <v>85000</v>
      </c>
      <c r="Z47" s="3">
        <v>85000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31">
        <v>-1.5</v>
      </c>
      <c r="AH47" s="31">
        <v>1.5</v>
      </c>
      <c r="AI47" s="55" t="s">
        <v>1338</v>
      </c>
      <c r="AJ47" s="55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5">
        <v>0</v>
      </c>
      <c r="BC47" s="50">
        <v>2</v>
      </c>
    </row>
    <row r="48" spans="1:55" x14ac:dyDescent="0.25">
      <c r="A48" s="27">
        <v>27</v>
      </c>
      <c r="B48" s="6" t="s">
        <v>179</v>
      </c>
      <c r="C48" s="6" t="s">
        <v>179</v>
      </c>
      <c r="D48" s="6" t="s">
        <v>56</v>
      </c>
      <c r="E48" s="6" t="s">
        <v>158</v>
      </c>
      <c r="F48" s="17">
        <v>43803.011435185188</v>
      </c>
      <c r="G48" s="28">
        <v>-5</v>
      </c>
      <c r="H48" s="29">
        <f>F48+G48/24</f>
        <v>43802.803101851852</v>
      </c>
      <c r="I48" s="3">
        <v>50</v>
      </c>
      <c r="J48" s="3">
        <v>20000</v>
      </c>
      <c r="K48" s="30">
        <f>I48*J48^2/2/4.184/10^12</f>
        <v>2.3900573613766726E-3</v>
      </c>
      <c r="L48" s="3">
        <v>31.736000000000001</v>
      </c>
      <c r="M48" s="3">
        <v>55</v>
      </c>
      <c r="N48" s="3" t="s">
        <v>95</v>
      </c>
      <c r="O48" s="3">
        <v>40.910291000000001</v>
      </c>
      <c r="P48" s="3">
        <v>-86.613352000000006</v>
      </c>
      <c r="Q48" s="3">
        <v>18000</v>
      </c>
      <c r="R48" s="3">
        <v>18000</v>
      </c>
      <c r="S48" s="3">
        <v>20000</v>
      </c>
      <c r="T48" s="3">
        <v>55</v>
      </c>
      <c r="U48" s="3">
        <v>18000</v>
      </c>
      <c r="V48" s="3" t="s">
        <v>148</v>
      </c>
      <c r="W48" s="9" t="s">
        <v>390</v>
      </c>
      <c r="X48" s="3">
        <v>0</v>
      </c>
      <c r="Y48" s="3">
        <v>85000</v>
      </c>
      <c r="Z48" s="3">
        <v>85000</v>
      </c>
      <c r="AA48" s="5">
        <v>3000</v>
      </c>
      <c r="AB48" s="5">
        <v>10</v>
      </c>
      <c r="AC48" s="5">
        <v>10</v>
      </c>
      <c r="AD48" s="5">
        <v>0.01</v>
      </c>
      <c r="AE48" s="5">
        <v>0.05</v>
      </c>
      <c r="AF48" s="5">
        <v>2000</v>
      </c>
      <c r="AG48" s="31">
        <v>-1.5</v>
      </c>
      <c r="AH48" s="31">
        <v>1.5</v>
      </c>
      <c r="AI48" s="55" t="s">
        <v>1338</v>
      </c>
      <c r="AJ48" s="55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5">
        <v>0</v>
      </c>
      <c r="BC48" s="50">
        <v>2</v>
      </c>
    </row>
    <row r="49" spans="1:55" x14ac:dyDescent="0.25">
      <c r="A49" s="27">
        <v>45</v>
      </c>
      <c r="B49" s="6" t="s">
        <v>232</v>
      </c>
      <c r="F49" s="17">
        <v>25572.09304398148</v>
      </c>
      <c r="G49" s="28"/>
      <c r="H49" s="29"/>
      <c r="J49" s="3">
        <v>14235</v>
      </c>
      <c r="K49" s="30"/>
      <c r="O49" s="3">
        <v>36.005000000000003</v>
      </c>
      <c r="P49" s="3">
        <v>-95.09</v>
      </c>
      <c r="S49" s="3">
        <v>14235</v>
      </c>
      <c r="W49" s="30" t="s">
        <v>247</v>
      </c>
      <c r="X49" s="3">
        <v>0</v>
      </c>
      <c r="AA49" s="5">
        <v>2</v>
      </c>
      <c r="AG49" s="31"/>
      <c r="AH49" s="31"/>
      <c r="AI49" s="55" t="s">
        <v>1338</v>
      </c>
      <c r="AJ49" s="55">
        <v>0</v>
      </c>
      <c r="AS49" s="48">
        <v>8</v>
      </c>
      <c r="AT49" s="48">
        <v>5</v>
      </c>
      <c r="AU49" s="48">
        <v>79</v>
      </c>
      <c r="AV49" s="48" t="s">
        <v>267</v>
      </c>
      <c r="AW49" s="48">
        <v>53</v>
      </c>
      <c r="AX49" s="48" t="s">
        <v>267</v>
      </c>
      <c r="AY49" s="48">
        <v>23</v>
      </c>
      <c r="AZ49" s="48">
        <v>24</v>
      </c>
      <c r="BA49" s="48">
        <v>25</v>
      </c>
      <c r="BB49" s="48" t="s">
        <v>267</v>
      </c>
      <c r="BC49" s="50">
        <v>0</v>
      </c>
    </row>
    <row r="50" spans="1:55" x14ac:dyDescent="0.25">
      <c r="A50" s="27">
        <v>38</v>
      </c>
      <c r="B50" s="6" t="s">
        <v>200</v>
      </c>
      <c r="F50" s="17">
        <v>39830.797534722224</v>
      </c>
      <c r="J50" s="3">
        <v>28300</v>
      </c>
      <c r="O50" s="3">
        <v>54.585000000000001</v>
      </c>
      <c r="P50" s="3">
        <v>13.657</v>
      </c>
      <c r="S50" s="3">
        <v>28300</v>
      </c>
      <c r="W50" s="9" t="s">
        <v>223</v>
      </c>
      <c r="X50" s="3">
        <v>0</v>
      </c>
      <c r="AA50" s="5">
        <v>200</v>
      </c>
      <c r="AI50" s="55" t="s">
        <v>1338</v>
      </c>
      <c r="AJ50" s="55">
        <v>0</v>
      </c>
      <c r="AS50" s="48">
        <v>1.1000000000000001</v>
      </c>
      <c r="AT50" s="48">
        <v>5</v>
      </c>
      <c r="AU50" s="48">
        <v>67</v>
      </c>
      <c r="AV50" s="48" t="s">
        <v>267</v>
      </c>
      <c r="AW50" s="48">
        <v>67</v>
      </c>
      <c r="AX50" s="48" t="s">
        <v>267</v>
      </c>
      <c r="AY50" s="48">
        <v>26</v>
      </c>
      <c r="AZ50" s="48">
        <v>27</v>
      </c>
      <c r="BA50" s="48">
        <v>28</v>
      </c>
      <c r="BB50" s="48">
        <v>29</v>
      </c>
      <c r="BC50" s="50">
        <v>0</v>
      </c>
    </row>
    <row r="51" spans="1:55" x14ac:dyDescent="0.25">
      <c r="A51" s="27">
        <v>11</v>
      </c>
      <c r="B51" s="6" t="s">
        <v>93</v>
      </c>
      <c r="C51" s="6" t="s">
        <v>94</v>
      </c>
      <c r="D51" s="6" t="s">
        <v>58</v>
      </c>
      <c r="E51" s="6" t="s">
        <v>4</v>
      </c>
      <c r="F51" s="17">
        <v>40000.211631944447</v>
      </c>
      <c r="G51" s="28">
        <v>-4</v>
      </c>
      <c r="H51" s="29">
        <f>F51+G51/24</f>
        <v>40000.044965277782</v>
      </c>
      <c r="I51" s="3">
        <v>370</v>
      </c>
      <c r="J51" s="3">
        <v>11000</v>
      </c>
      <c r="K51" s="46">
        <f>I51*J51^2/2/4.184/10^12</f>
        <v>5.3501434034416828E-3</v>
      </c>
      <c r="L51" s="3">
        <v>26.15</v>
      </c>
      <c r="M51" s="3">
        <v>49.556575067343871</v>
      </c>
      <c r="N51" s="3" t="s">
        <v>95</v>
      </c>
      <c r="O51" s="3">
        <v>39.905811999999997</v>
      </c>
      <c r="P51" s="3">
        <v>-76.219842</v>
      </c>
      <c r="Q51" s="3">
        <v>24091.116192321384</v>
      </c>
      <c r="R51" s="3">
        <v>25000</v>
      </c>
      <c r="S51" s="3">
        <v>11000</v>
      </c>
      <c r="T51" s="3">
        <v>49.556575067343871</v>
      </c>
      <c r="U51" s="3">
        <v>20000</v>
      </c>
      <c r="V51" s="30" t="s">
        <v>83</v>
      </c>
      <c r="W51" s="9" t="s">
        <v>390</v>
      </c>
      <c r="X51" s="30">
        <v>0</v>
      </c>
      <c r="Y51" s="3">
        <v>90000</v>
      </c>
      <c r="Z51" s="3">
        <v>85000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31">
        <v>-1.5</v>
      </c>
      <c r="AH51" s="31">
        <v>1.5</v>
      </c>
      <c r="AI51" s="55" t="s">
        <v>1338</v>
      </c>
      <c r="AJ51" s="55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BC51" s="50">
        <v>3</v>
      </c>
    </row>
    <row r="52" spans="1:55" x14ac:dyDescent="0.25">
      <c r="A52" s="27">
        <v>55</v>
      </c>
      <c r="B52" s="6" t="s">
        <v>241</v>
      </c>
      <c r="F52" s="17">
        <v>40281.441805555558</v>
      </c>
      <c r="G52" s="28"/>
      <c r="H52" s="29"/>
      <c r="J52" s="3">
        <v>14680</v>
      </c>
      <c r="K52" s="30"/>
      <c r="O52" s="3">
        <v>-30.274999999999999</v>
      </c>
      <c r="P52" s="3">
        <v>128.215</v>
      </c>
      <c r="S52" s="3">
        <v>14680</v>
      </c>
      <c r="W52" s="30" t="s">
        <v>247</v>
      </c>
      <c r="X52" s="3">
        <v>3320</v>
      </c>
      <c r="AA52" s="5">
        <v>11</v>
      </c>
      <c r="AG52" s="31"/>
      <c r="AH52" s="31"/>
      <c r="AI52" s="55" t="s">
        <v>1338</v>
      </c>
      <c r="AJ52" s="55">
        <v>0</v>
      </c>
      <c r="AS52" s="48">
        <v>-1</v>
      </c>
      <c r="AT52" s="48">
        <v>5</v>
      </c>
      <c r="AU52" s="48">
        <v>72</v>
      </c>
      <c r="AV52" s="48">
        <v>59</v>
      </c>
      <c r="AW52" s="48" t="s">
        <v>267</v>
      </c>
      <c r="AX52" s="48" t="s">
        <v>267</v>
      </c>
      <c r="AY52" s="48">
        <v>30</v>
      </c>
      <c r="AZ52" s="48" t="s">
        <v>267</v>
      </c>
      <c r="BA52" s="48" t="s">
        <v>267</v>
      </c>
      <c r="BB52" s="48" t="s">
        <v>267</v>
      </c>
      <c r="BC52" s="50">
        <v>0</v>
      </c>
    </row>
    <row r="53" spans="1:55" x14ac:dyDescent="0.25">
      <c r="A53" s="27">
        <v>8</v>
      </c>
      <c r="B53" s="6" t="s">
        <v>66</v>
      </c>
      <c r="C53" s="6" t="s">
        <v>66</v>
      </c>
      <c r="D53" s="6" t="s">
        <v>68</v>
      </c>
      <c r="E53" s="6" t="s">
        <v>65</v>
      </c>
      <c r="F53" s="17">
        <v>42189.069571759261</v>
      </c>
      <c r="G53" s="28">
        <v>8</v>
      </c>
      <c r="H53" s="29">
        <f>F53+G53/24</f>
        <v>42189.402905092596</v>
      </c>
      <c r="I53" s="3">
        <v>627</v>
      </c>
      <c r="J53" s="3">
        <v>49000</v>
      </c>
      <c r="K53" s="46">
        <f>I53*J53^2/2/4.184/10^12</f>
        <v>0.17990284416826005</v>
      </c>
      <c r="L53" s="3">
        <v>69.91273267281943</v>
      </c>
      <c r="M53" s="3">
        <v>10.367100934087659</v>
      </c>
      <c r="N53" s="3" t="s">
        <v>1279</v>
      </c>
      <c r="O53" s="3">
        <v>38.6</v>
      </c>
      <c r="P53" s="3">
        <v>103.1</v>
      </c>
      <c r="Q53" s="3">
        <v>46300</v>
      </c>
      <c r="R53" s="3">
        <v>46300</v>
      </c>
      <c r="S53" s="3">
        <v>49000</v>
      </c>
      <c r="T53" s="3">
        <v>10.367100934087659</v>
      </c>
      <c r="U53" s="3">
        <v>10000</v>
      </c>
      <c r="V53" s="3" t="s">
        <v>83</v>
      </c>
      <c r="W53" s="30" t="s">
        <v>390</v>
      </c>
      <c r="X53" s="3">
        <v>0</v>
      </c>
      <c r="Y53" s="3">
        <v>85000</v>
      </c>
      <c r="Z53" s="3">
        <v>85000</v>
      </c>
      <c r="AA53" s="5">
        <f>J53*0.05</f>
        <v>2450</v>
      </c>
      <c r="AB53" s="5">
        <v>15</v>
      </c>
      <c r="AC53" s="5">
        <v>1.2</v>
      </c>
      <c r="AD53" s="5">
        <v>0.05</v>
      </c>
      <c r="AE53" s="5">
        <v>0.05</v>
      </c>
      <c r="AF53" s="5">
        <f>0.05*Q53</f>
        <v>2315</v>
      </c>
      <c r="AG53" s="31">
        <v>-1.5</v>
      </c>
      <c r="AH53" s="31">
        <v>1.5</v>
      </c>
      <c r="AI53" s="55" t="s">
        <v>1338</v>
      </c>
      <c r="AJ53" s="55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BC53" s="50">
        <v>2</v>
      </c>
    </row>
    <row r="54" spans="1:55" x14ac:dyDescent="0.25">
      <c r="A54" s="27">
        <v>49</v>
      </c>
      <c r="B54" s="6" t="s">
        <v>235</v>
      </c>
      <c r="F54" s="17">
        <v>36652.494328703702</v>
      </c>
      <c r="J54" s="3">
        <v>22500</v>
      </c>
      <c r="O54" s="3">
        <v>50.23</v>
      </c>
      <c r="P54" s="3">
        <v>18.45</v>
      </c>
      <c r="S54" s="3">
        <v>22500</v>
      </c>
      <c r="W54" s="30" t="s">
        <v>247</v>
      </c>
      <c r="X54" s="3">
        <v>3590</v>
      </c>
      <c r="AA54" s="5">
        <v>300</v>
      </c>
      <c r="AI54" s="55" t="s">
        <v>1338</v>
      </c>
      <c r="AJ54" s="55">
        <v>0</v>
      </c>
      <c r="AS54" s="48">
        <v>6.7</v>
      </c>
      <c r="AT54" s="48">
        <v>5</v>
      </c>
      <c r="AU54" s="48">
        <v>33</v>
      </c>
      <c r="AV54" s="48">
        <v>33</v>
      </c>
      <c r="AW54" s="48">
        <v>33</v>
      </c>
      <c r="AX54" s="48" t="s">
        <v>267</v>
      </c>
      <c r="AY54" s="48">
        <v>31</v>
      </c>
      <c r="AZ54" s="48">
        <v>31</v>
      </c>
      <c r="BA54" s="48" t="s">
        <v>267</v>
      </c>
      <c r="BB54" s="48" t="s">
        <v>267</v>
      </c>
      <c r="BC54" s="50">
        <v>0</v>
      </c>
    </row>
    <row r="55" spans="1:55" x14ac:dyDescent="0.25">
      <c r="A55" s="27">
        <v>39</v>
      </c>
      <c r="B55" s="6" t="s">
        <v>201</v>
      </c>
      <c r="F55" s="17">
        <v>37352.847418981481</v>
      </c>
      <c r="J55" s="3">
        <v>20960</v>
      </c>
      <c r="O55" s="3">
        <v>47.304000000000002</v>
      </c>
      <c r="P55" s="3">
        <v>11.552</v>
      </c>
      <c r="S55" s="3">
        <v>20960</v>
      </c>
      <c r="W55" s="9" t="s">
        <v>251</v>
      </c>
      <c r="X55" s="3">
        <v>3500</v>
      </c>
      <c r="AA55" s="5">
        <v>40</v>
      </c>
      <c r="AI55" s="55" t="s">
        <v>1338</v>
      </c>
      <c r="AJ55" s="55">
        <v>0</v>
      </c>
      <c r="AS55" s="48">
        <v>47</v>
      </c>
      <c r="AT55" s="48">
        <v>5</v>
      </c>
      <c r="AU55" s="48">
        <v>57</v>
      </c>
      <c r="AV55" s="48">
        <v>58</v>
      </c>
      <c r="AW55" s="48">
        <v>57</v>
      </c>
      <c r="AX55" s="48" t="s">
        <v>267</v>
      </c>
      <c r="AY55" s="48">
        <v>33</v>
      </c>
      <c r="AZ55" s="48">
        <v>34</v>
      </c>
      <c r="BA55" s="48" t="s">
        <v>267</v>
      </c>
      <c r="BB55" s="48" t="s">
        <v>267</v>
      </c>
      <c r="BC55" s="50">
        <v>0</v>
      </c>
    </row>
    <row r="56" spans="1:55" x14ac:dyDescent="0.25">
      <c r="A56" s="27">
        <v>16</v>
      </c>
      <c r="B56" s="6" t="s">
        <v>119</v>
      </c>
      <c r="C56" s="6" t="s">
        <v>119</v>
      </c>
      <c r="D56" s="6" t="s">
        <v>120</v>
      </c>
      <c r="E56" s="6" t="s">
        <v>4</v>
      </c>
      <c r="F56" s="17">
        <v>43671.127083333333</v>
      </c>
      <c r="G56" s="28">
        <v>-4</v>
      </c>
      <c r="H56" s="29">
        <f>F56+G56/24</f>
        <v>43670.960416666669</v>
      </c>
      <c r="I56" s="3">
        <v>10</v>
      </c>
      <c r="J56" s="3">
        <v>30400</v>
      </c>
      <c r="K56" s="46">
        <f>I56*J56^2/2/4.184/10^12</f>
        <v>1.104397705544933E-3</v>
      </c>
      <c r="L56" s="3">
        <v>298.16000000000003</v>
      </c>
      <c r="M56" s="3">
        <v>70.900000000000006</v>
      </c>
      <c r="N56" s="3" t="s">
        <v>95</v>
      </c>
      <c r="O56" s="3">
        <v>41.158000000000001</v>
      </c>
      <c r="P56" s="3">
        <v>-72.394000000000005</v>
      </c>
      <c r="Q56" s="3">
        <v>26370</v>
      </c>
      <c r="R56" s="3">
        <v>26370</v>
      </c>
      <c r="S56" s="3">
        <v>30400</v>
      </c>
      <c r="T56" s="3">
        <v>70.900000000000006</v>
      </c>
      <c r="U56" s="3">
        <v>26300</v>
      </c>
      <c r="V56" s="30" t="s">
        <v>83</v>
      </c>
      <c r="W56" s="9" t="s">
        <v>390</v>
      </c>
      <c r="X56" s="30">
        <v>0</v>
      </c>
      <c r="Y56" s="3">
        <v>85000</v>
      </c>
      <c r="Z56" s="3">
        <v>85000</v>
      </c>
      <c r="AA56" s="5">
        <v>3000</v>
      </c>
      <c r="AB56" s="5">
        <v>2</v>
      </c>
      <c r="AC56" s="5">
        <v>0.3</v>
      </c>
      <c r="AD56" s="5">
        <v>0</v>
      </c>
      <c r="AE56" s="5">
        <v>0</v>
      </c>
      <c r="AF56" s="5">
        <v>1000</v>
      </c>
      <c r="AG56" s="31">
        <v>-1.5</v>
      </c>
      <c r="AH56" s="31">
        <v>1.5</v>
      </c>
      <c r="AI56" s="55" t="s">
        <v>1338</v>
      </c>
      <c r="AJ56" s="55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5">
        <v>0</v>
      </c>
      <c r="BC56" s="50">
        <v>3</v>
      </c>
    </row>
    <row r="57" spans="1:55" x14ac:dyDescent="0.25">
      <c r="A57" s="27">
        <v>57</v>
      </c>
      <c r="B57" s="6" t="s">
        <v>243</v>
      </c>
      <c r="F57" s="17">
        <v>41200.114236111112</v>
      </c>
      <c r="G57" s="28"/>
      <c r="H57" s="29"/>
      <c r="J57" s="3">
        <v>13750</v>
      </c>
      <c r="K57" s="30"/>
      <c r="O57" s="3">
        <v>36.295000000000002</v>
      </c>
      <c r="P57" s="3">
        <v>-123.46299999999999</v>
      </c>
      <c r="S57" s="3">
        <v>13750</v>
      </c>
      <c r="W57" s="9" t="s">
        <v>253</v>
      </c>
      <c r="X57" s="3">
        <v>3270</v>
      </c>
      <c r="AA57" s="5">
        <v>120</v>
      </c>
      <c r="AG57" s="31"/>
      <c r="AH57" s="31"/>
      <c r="AI57" s="55" t="s">
        <v>1338</v>
      </c>
      <c r="AJ57" s="55">
        <v>0</v>
      </c>
      <c r="AS57" s="48">
        <v>9</v>
      </c>
      <c r="AT57" s="48">
        <v>5</v>
      </c>
      <c r="AU57" s="48">
        <v>36</v>
      </c>
      <c r="AV57" s="48">
        <v>36</v>
      </c>
      <c r="AW57" s="48">
        <v>36</v>
      </c>
      <c r="AX57" s="48" t="s">
        <v>267</v>
      </c>
      <c r="AY57" s="48">
        <v>35</v>
      </c>
      <c r="AZ57" s="48" t="s">
        <v>267</v>
      </c>
      <c r="BA57" s="48" t="s">
        <v>267</v>
      </c>
      <c r="BB57" s="48" t="s">
        <v>267</v>
      </c>
      <c r="BC57" s="50">
        <v>0</v>
      </c>
    </row>
    <row r="58" spans="1:55" x14ac:dyDescent="0.25">
      <c r="A58" s="6">
        <v>72</v>
      </c>
      <c r="B58" s="6" t="s">
        <v>1273</v>
      </c>
      <c r="C58" s="6" t="s">
        <v>1273</v>
      </c>
      <c r="D58" s="6" t="s">
        <v>1272</v>
      </c>
      <c r="E58" s="6" t="s">
        <v>1015</v>
      </c>
      <c r="F58" s="17">
        <v>43889.396226851852</v>
      </c>
      <c r="G58" s="21">
        <v>1</v>
      </c>
      <c r="H58" s="4">
        <f>F58+G58/24</f>
        <v>43889.437893518516</v>
      </c>
      <c r="I58" s="3">
        <v>6141</v>
      </c>
      <c r="J58" s="3">
        <v>21530</v>
      </c>
      <c r="K58" s="3">
        <f>I58*J58^2/2/4.184/10^12</f>
        <v>0.34017742195267686</v>
      </c>
      <c r="L58" s="3">
        <v>339</v>
      </c>
      <c r="M58" s="3">
        <v>41.86</v>
      </c>
      <c r="N58" s="3" t="s">
        <v>123</v>
      </c>
      <c r="O58" s="3">
        <v>45.821150000000003</v>
      </c>
      <c r="P58" s="3">
        <v>15.09</v>
      </c>
      <c r="Q58" s="3">
        <v>24350</v>
      </c>
      <c r="R58" s="3">
        <v>24350</v>
      </c>
      <c r="S58" s="3">
        <v>21530</v>
      </c>
      <c r="T58" s="3">
        <v>42.465000000000003</v>
      </c>
      <c r="U58" s="3">
        <v>24000</v>
      </c>
      <c r="V58" s="3" t="s">
        <v>83</v>
      </c>
      <c r="W58" s="9" t="s">
        <v>390</v>
      </c>
      <c r="X58" s="3">
        <v>0</v>
      </c>
      <c r="Y58" s="3">
        <v>50000</v>
      </c>
      <c r="Z58" s="3">
        <v>50000</v>
      </c>
      <c r="AA58" s="5">
        <v>2000</v>
      </c>
      <c r="AB58" s="5">
        <v>1</v>
      </c>
      <c r="AC58" s="5">
        <v>0.04</v>
      </c>
      <c r="AD58" s="5">
        <v>3.949999999999676E-3</v>
      </c>
      <c r="AE58" s="5">
        <f>15.09-15.083</f>
        <v>6.9999999999996732E-3</v>
      </c>
      <c r="AF58" s="5">
        <v>2000</v>
      </c>
      <c r="AG58" s="5">
        <v>-1.5</v>
      </c>
      <c r="AH58" s="5">
        <v>1.5</v>
      </c>
      <c r="AI58" s="55" t="s">
        <v>1338</v>
      </c>
      <c r="AJ58" s="55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5">
        <v>0</v>
      </c>
    </row>
    <row r="59" spans="1:55" x14ac:dyDescent="0.25">
      <c r="A59" s="6">
        <v>72</v>
      </c>
      <c r="B59" s="6" t="s">
        <v>1328</v>
      </c>
      <c r="C59" s="6" t="s">
        <v>1273</v>
      </c>
      <c r="D59" s="6" t="s">
        <v>1272</v>
      </c>
      <c r="E59" s="6" t="s">
        <v>1015</v>
      </c>
      <c r="F59" s="17">
        <v>43889.396226851852</v>
      </c>
      <c r="G59" s="21">
        <v>1</v>
      </c>
      <c r="H59" s="4">
        <f>F59+G59/24</f>
        <v>43889.437893518516</v>
      </c>
      <c r="I59" s="3">
        <v>6141</v>
      </c>
      <c r="J59" s="3">
        <v>21530</v>
      </c>
      <c r="K59" s="3">
        <f>I59*J59^2/2/4.184/10^12</f>
        <v>0.34017742195267686</v>
      </c>
      <c r="L59" s="3">
        <v>335</v>
      </c>
      <c r="M59" s="3">
        <v>41.86</v>
      </c>
      <c r="N59" s="3" t="s">
        <v>123</v>
      </c>
      <c r="O59" s="3">
        <v>45.821150000000003</v>
      </c>
      <c r="P59" s="3">
        <v>15.09</v>
      </c>
      <c r="Q59" s="3">
        <v>24350</v>
      </c>
      <c r="R59" s="3">
        <v>24350</v>
      </c>
      <c r="S59" s="3">
        <v>21530</v>
      </c>
      <c r="T59" s="3">
        <v>42.465000000000003</v>
      </c>
      <c r="U59" s="3">
        <v>24000</v>
      </c>
      <c r="V59" s="3" t="s">
        <v>83</v>
      </c>
      <c r="W59" s="9" t="s">
        <v>390</v>
      </c>
      <c r="X59" s="3">
        <v>0</v>
      </c>
      <c r="Y59" s="3">
        <v>50000</v>
      </c>
      <c r="Z59" s="3">
        <v>50000</v>
      </c>
      <c r="AA59" s="5">
        <v>2000</v>
      </c>
      <c r="AB59" s="5">
        <v>1</v>
      </c>
      <c r="AC59" s="5">
        <v>0.04</v>
      </c>
      <c r="AD59" s="5">
        <v>3.949999999999676E-3</v>
      </c>
      <c r="AE59" s="5">
        <f>15.09-15.083</f>
        <v>6.9999999999996732E-3</v>
      </c>
      <c r="AF59" s="5">
        <v>2000</v>
      </c>
      <c r="AG59" s="5">
        <v>-1.5</v>
      </c>
      <c r="AH59" s="5">
        <v>1.5</v>
      </c>
      <c r="AI59" s="55" t="s">
        <v>1338</v>
      </c>
      <c r="AJ59" s="55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5">
        <v>0</v>
      </c>
    </row>
    <row r="60" spans="1:55" x14ac:dyDescent="0.25">
      <c r="A60" s="27">
        <v>13</v>
      </c>
      <c r="B60" s="6" t="s">
        <v>104</v>
      </c>
      <c r="C60" s="6" t="s">
        <v>105</v>
      </c>
      <c r="D60" s="6" t="s">
        <v>104</v>
      </c>
      <c r="E60" s="6" t="s">
        <v>106</v>
      </c>
      <c r="F60" s="17">
        <v>43670.280324074076</v>
      </c>
      <c r="G60" s="28">
        <v>-4</v>
      </c>
      <c r="H60" s="29">
        <f>F60+G60/24</f>
        <v>43670.113657407412</v>
      </c>
      <c r="I60" s="3">
        <v>50</v>
      </c>
      <c r="J60" s="3">
        <v>20200</v>
      </c>
      <c r="K60" s="46">
        <f>I60*J60^2/2/4.184/10^12</f>
        <v>2.4380975143403439E-3</v>
      </c>
      <c r="L60" s="3">
        <v>18.690000000000001</v>
      </c>
      <c r="M60" s="3">
        <v>63.103499999999997</v>
      </c>
      <c r="N60" s="3" t="s">
        <v>107</v>
      </c>
      <c r="O60" s="3">
        <v>44.828000000000003</v>
      </c>
      <c r="P60" s="3">
        <v>-78.153000000000006</v>
      </c>
      <c r="Q60" s="3">
        <v>28900</v>
      </c>
      <c r="R60" s="3">
        <v>29000</v>
      </c>
      <c r="S60" s="3">
        <v>20200</v>
      </c>
      <c r="T60" s="3">
        <v>63.103499999999997</v>
      </c>
      <c r="U60" s="3">
        <v>25000</v>
      </c>
      <c r="V60" s="3" t="s">
        <v>83</v>
      </c>
      <c r="W60" s="9" t="s">
        <v>390</v>
      </c>
      <c r="X60" s="3">
        <v>0</v>
      </c>
      <c r="Y60" s="3">
        <v>85000</v>
      </c>
      <c r="Z60" s="3">
        <v>85000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31">
        <v>-1.5</v>
      </c>
      <c r="AH60" s="31">
        <v>1.5</v>
      </c>
      <c r="AI60" s="55" t="s">
        <v>1338</v>
      </c>
      <c r="AJ60" s="55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BC60" s="50">
        <v>2</v>
      </c>
    </row>
    <row r="61" spans="1:55" x14ac:dyDescent="0.25">
      <c r="A61" s="27">
        <v>40</v>
      </c>
      <c r="B61" s="6" t="s">
        <v>202</v>
      </c>
      <c r="W61" s="9" t="s">
        <v>390</v>
      </c>
      <c r="X61" s="3">
        <v>0</v>
      </c>
      <c r="AI61" s="55" t="s">
        <v>1338</v>
      </c>
      <c r="AJ61" s="55">
        <v>0</v>
      </c>
      <c r="BC61" s="50">
        <v>0</v>
      </c>
    </row>
    <row r="62" spans="1:55" x14ac:dyDescent="0.25">
      <c r="A62" s="27">
        <v>4</v>
      </c>
      <c r="B62" s="6" t="s">
        <v>60</v>
      </c>
      <c r="C62" s="6" t="s">
        <v>60</v>
      </c>
      <c r="D62" s="6" t="s">
        <v>61</v>
      </c>
      <c r="E62" s="6" t="s">
        <v>4</v>
      </c>
      <c r="F62" s="17">
        <v>37707.243361111112</v>
      </c>
      <c r="G62" s="28">
        <v>-6</v>
      </c>
      <c r="H62" s="29">
        <f>F62+G62/24</f>
        <v>37706.993361111112</v>
      </c>
      <c r="I62" s="3">
        <v>9023</v>
      </c>
      <c r="J62" s="3">
        <v>19500</v>
      </c>
      <c r="K62" s="46">
        <f>I62*J62^2/2/4.184/10^12</f>
        <v>0.41001383245697892</v>
      </c>
      <c r="L62" s="3">
        <v>21</v>
      </c>
      <c r="M62" s="3">
        <v>29</v>
      </c>
      <c r="N62" s="3" t="s">
        <v>95</v>
      </c>
      <c r="O62" s="3">
        <v>41.46</v>
      </c>
      <c r="P62" s="3">
        <v>-87.73</v>
      </c>
      <c r="Q62" s="3">
        <v>18000</v>
      </c>
      <c r="R62" s="3">
        <v>19000</v>
      </c>
      <c r="S62" s="3">
        <v>19500</v>
      </c>
      <c r="T62" s="3">
        <v>29</v>
      </c>
      <c r="U62" s="3">
        <v>17000</v>
      </c>
      <c r="V62" s="30" t="s">
        <v>83</v>
      </c>
      <c r="W62" s="9" t="s">
        <v>252</v>
      </c>
      <c r="X62" s="30">
        <v>3370</v>
      </c>
      <c r="Y62" s="3">
        <v>85000</v>
      </c>
      <c r="Z62" s="3">
        <v>85000</v>
      </c>
      <c r="AA62" s="5">
        <v>300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31">
        <v>-1.5</v>
      </c>
      <c r="AH62" s="31">
        <v>1.5</v>
      </c>
      <c r="AI62" s="55" t="s">
        <v>1338</v>
      </c>
      <c r="AJ62" s="55">
        <v>0</v>
      </c>
      <c r="AL62" s="23">
        <v>34.17</v>
      </c>
      <c r="AM62" s="23">
        <v>133</v>
      </c>
      <c r="AN62" s="23">
        <v>0</v>
      </c>
      <c r="AO62" s="23">
        <v>0</v>
      </c>
      <c r="AP62" s="23">
        <v>0</v>
      </c>
      <c r="AQ62" s="23">
        <v>0</v>
      </c>
      <c r="AR62" s="25">
        <f>AM62/AL62</f>
        <v>3.8923031899326892</v>
      </c>
      <c r="AS62" s="48">
        <v>14</v>
      </c>
      <c r="AT62" s="48">
        <v>5</v>
      </c>
      <c r="AU62" s="48">
        <v>24</v>
      </c>
      <c r="AV62" s="48">
        <v>59</v>
      </c>
      <c r="AW62" s="48">
        <v>60</v>
      </c>
      <c r="AX62" s="48" t="s">
        <v>267</v>
      </c>
      <c r="AY62" s="48">
        <v>36</v>
      </c>
      <c r="AZ62" s="48" t="s">
        <v>267</v>
      </c>
      <c r="BA62" s="48" t="s">
        <v>267</v>
      </c>
      <c r="BB62" s="48" t="s">
        <v>267</v>
      </c>
      <c r="BC62" s="50">
        <v>3</v>
      </c>
    </row>
    <row r="63" spans="1:55" x14ac:dyDescent="0.25">
      <c r="A63" s="27">
        <v>48</v>
      </c>
      <c r="B63" s="6" t="s">
        <v>234</v>
      </c>
      <c r="F63" s="17">
        <v>33886.991666666669</v>
      </c>
      <c r="G63" s="28"/>
      <c r="H63" s="29"/>
      <c r="J63" s="3">
        <v>14720</v>
      </c>
      <c r="K63" s="30"/>
      <c r="M63" s="3">
        <v>76</v>
      </c>
      <c r="O63" s="3">
        <v>39.662999999999997</v>
      </c>
      <c r="P63" s="3">
        <v>-78.206000000000003</v>
      </c>
      <c r="S63" s="3">
        <v>14720</v>
      </c>
      <c r="W63" s="9" t="s">
        <v>250</v>
      </c>
      <c r="X63" s="3">
        <v>0</v>
      </c>
      <c r="AA63" s="5">
        <v>50</v>
      </c>
      <c r="AG63" s="31"/>
      <c r="AH63" s="31"/>
      <c r="AI63" s="55" t="s">
        <v>1338</v>
      </c>
      <c r="AJ63" s="55">
        <v>0</v>
      </c>
      <c r="AS63" s="48">
        <v>31</v>
      </c>
      <c r="AT63" s="48">
        <v>5</v>
      </c>
      <c r="AU63" s="48">
        <v>82</v>
      </c>
      <c r="AV63" s="48" t="s">
        <v>267</v>
      </c>
      <c r="AW63" s="48">
        <v>55</v>
      </c>
      <c r="AX63" s="48" t="s">
        <v>267</v>
      </c>
      <c r="AY63" s="48">
        <v>31</v>
      </c>
      <c r="AZ63" s="48">
        <v>37</v>
      </c>
      <c r="BA63" s="48">
        <v>24</v>
      </c>
      <c r="BB63" s="48" t="s">
        <v>267</v>
      </c>
      <c r="BC63" s="50">
        <v>0</v>
      </c>
    </row>
    <row r="64" spans="1:55" x14ac:dyDescent="0.25">
      <c r="A64" s="6">
        <v>68</v>
      </c>
      <c r="B64" s="6" t="s">
        <v>1234</v>
      </c>
      <c r="C64" s="6" t="s">
        <v>1235</v>
      </c>
      <c r="D64" s="6" t="s">
        <v>1236</v>
      </c>
      <c r="E64" s="6" t="s">
        <v>4</v>
      </c>
      <c r="F64" s="17">
        <v>43877.59542824074</v>
      </c>
      <c r="G64" s="21">
        <v>-7</v>
      </c>
      <c r="H64" s="4">
        <f>F64+G64/24</f>
        <v>43877.303761574076</v>
      </c>
      <c r="I64" s="3">
        <v>150</v>
      </c>
      <c r="J64" s="3">
        <v>23000</v>
      </c>
      <c r="K64" s="3">
        <f>I64*J64^2/2/4.184/10^12</f>
        <v>9.48255258126195E-3</v>
      </c>
      <c r="L64" s="3">
        <v>252.25</v>
      </c>
      <c r="M64" s="3">
        <v>69</v>
      </c>
      <c r="N64" s="3" t="s">
        <v>123</v>
      </c>
      <c r="O64" s="3">
        <v>34.81814</v>
      </c>
      <c r="P64" s="3">
        <v>-112.53377999999999</v>
      </c>
      <c r="Q64" s="3">
        <v>28900</v>
      </c>
      <c r="R64" s="3">
        <v>29000</v>
      </c>
      <c r="S64" s="3">
        <v>22000</v>
      </c>
      <c r="T64" s="3">
        <v>53.4</v>
      </c>
      <c r="U64" s="3">
        <v>19000</v>
      </c>
      <c r="V64" s="3" t="s">
        <v>148</v>
      </c>
      <c r="W64" s="9" t="s">
        <v>390</v>
      </c>
      <c r="X64" s="3">
        <v>0</v>
      </c>
      <c r="Y64" s="3">
        <v>60000</v>
      </c>
      <c r="Z64" s="3">
        <v>60000</v>
      </c>
      <c r="AA64" s="5">
        <v>5000</v>
      </c>
      <c r="AB64" s="5">
        <v>1</v>
      </c>
      <c r="AC64" s="5">
        <v>7</v>
      </c>
      <c r="AD64" s="5">
        <v>5.0000000000000001E-3</v>
      </c>
      <c r="AE64" s="5">
        <v>5.0000000000000001E-3</v>
      </c>
      <c r="AF64" s="5">
        <v>200</v>
      </c>
      <c r="AG64" s="5">
        <v>-1.5</v>
      </c>
      <c r="AH64" s="5">
        <v>1.5</v>
      </c>
      <c r="AI64" s="55" t="s">
        <v>1338</v>
      </c>
      <c r="AJ64" s="55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</row>
    <row r="65" spans="1:55" x14ac:dyDescent="0.25">
      <c r="A65" s="6">
        <v>69</v>
      </c>
      <c r="B65" s="6" t="s">
        <v>1238</v>
      </c>
      <c r="C65" s="6" t="s">
        <v>1235</v>
      </c>
      <c r="D65" s="6" t="s">
        <v>1236</v>
      </c>
      <c r="E65" s="6" t="s">
        <v>4</v>
      </c>
      <c r="F65" s="17">
        <v>43877.59542824074</v>
      </c>
      <c r="G65" s="21">
        <v>-7</v>
      </c>
      <c r="H65" s="4">
        <v>43877.303761574076</v>
      </c>
      <c r="I65" s="3">
        <v>0.1</v>
      </c>
      <c r="J65" s="3">
        <v>50</v>
      </c>
      <c r="K65" s="3">
        <f>I65*J65^2/2/4.184/10^12</f>
        <v>2.9875717017208414E-11</v>
      </c>
      <c r="L65" s="3">
        <v>282.5</v>
      </c>
      <c r="M65" s="3">
        <v>0</v>
      </c>
      <c r="N65" s="3" t="s">
        <v>123</v>
      </c>
      <c r="O65" s="3">
        <v>34.772824</v>
      </c>
      <c r="P65" s="3">
        <v>-112.717595</v>
      </c>
      <c r="Q65" s="3">
        <v>11527</v>
      </c>
      <c r="R65" s="3">
        <v>11527</v>
      </c>
      <c r="S65" s="3">
        <v>80</v>
      </c>
      <c r="T65" s="3">
        <v>2</v>
      </c>
      <c r="U65" s="3">
        <v>11527</v>
      </c>
      <c r="V65" s="3" t="s">
        <v>148</v>
      </c>
      <c r="W65" s="30" t="s">
        <v>390</v>
      </c>
      <c r="X65" s="3">
        <v>0</v>
      </c>
      <c r="Y65" s="3">
        <v>11527</v>
      </c>
      <c r="Z65" s="3">
        <v>11527</v>
      </c>
      <c r="AA65" s="5">
        <v>30</v>
      </c>
      <c r="AB65" s="5">
        <v>3</v>
      </c>
      <c r="AC65" s="5">
        <v>1</v>
      </c>
      <c r="AD65" s="5">
        <v>0</v>
      </c>
      <c r="AE65" s="5">
        <v>0</v>
      </c>
      <c r="AF65" s="5">
        <v>1150</v>
      </c>
      <c r="AG65" s="5">
        <v>-1.5</v>
      </c>
      <c r="AH65" s="5">
        <v>1.5</v>
      </c>
      <c r="AI65" s="55" t="s">
        <v>1338</v>
      </c>
      <c r="AJ65" s="55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</row>
    <row r="66" spans="1:55" x14ac:dyDescent="0.25">
      <c r="A66" s="6">
        <v>70</v>
      </c>
      <c r="B66" s="6" t="s">
        <v>1239</v>
      </c>
      <c r="C66" s="6" t="s">
        <v>1235</v>
      </c>
      <c r="D66" s="6" t="s">
        <v>1236</v>
      </c>
      <c r="E66" s="6" t="s">
        <v>4</v>
      </c>
      <c r="F66" s="17">
        <v>43877.59542824074</v>
      </c>
      <c r="G66" s="21">
        <v>-7</v>
      </c>
      <c r="H66" s="4">
        <v>43877.303761574076</v>
      </c>
      <c r="I66" s="3">
        <v>0.1</v>
      </c>
      <c r="J66" s="3">
        <v>50</v>
      </c>
      <c r="K66" s="3">
        <v>4.5889101338432122E-9</v>
      </c>
      <c r="L66" s="3">
        <v>282.5</v>
      </c>
      <c r="M66" s="3">
        <v>0</v>
      </c>
      <c r="N66" s="3" t="s">
        <v>123</v>
      </c>
      <c r="O66" s="3">
        <v>34.784137999999999</v>
      </c>
      <c r="P66" s="3">
        <v>-112.640496</v>
      </c>
      <c r="Q66" s="3">
        <v>13723</v>
      </c>
      <c r="R66" s="3">
        <v>13723</v>
      </c>
      <c r="S66" s="3">
        <v>50</v>
      </c>
      <c r="T66" s="3">
        <v>2</v>
      </c>
      <c r="U66" s="3">
        <v>13723</v>
      </c>
      <c r="V66" s="3" t="s">
        <v>148</v>
      </c>
      <c r="W66" s="30" t="s">
        <v>390</v>
      </c>
      <c r="X66" s="3">
        <v>0</v>
      </c>
      <c r="Y66" s="3">
        <v>13723</v>
      </c>
      <c r="Z66" s="3">
        <v>13723</v>
      </c>
      <c r="AA66" s="5">
        <v>30</v>
      </c>
      <c r="AB66" s="5">
        <v>3</v>
      </c>
      <c r="AC66" s="5">
        <v>1</v>
      </c>
      <c r="AD66" s="5">
        <v>0</v>
      </c>
      <c r="AE66" s="5">
        <v>0</v>
      </c>
      <c r="AF66" s="5">
        <v>1150</v>
      </c>
      <c r="AG66" s="5">
        <v>-1.5</v>
      </c>
      <c r="AH66" s="5">
        <v>1.5</v>
      </c>
      <c r="AI66" s="55" t="s">
        <v>1338</v>
      </c>
      <c r="AJ66" s="55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</row>
    <row r="67" spans="1:55" x14ac:dyDescent="0.25">
      <c r="A67" s="27">
        <v>41</v>
      </c>
      <c r="B67" s="6" t="s">
        <v>203</v>
      </c>
      <c r="F67" s="17">
        <v>21647.812627314815</v>
      </c>
      <c r="J67" s="3">
        <v>20930</v>
      </c>
      <c r="O67" s="3">
        <v>49.51</v>
      </c>
      <c r="P67" s="3">
        <v>14.83</v>
      </c>
      <c r="S67" s="3">
        <v>20930</v>
      </c>
      <c r="W67" s="30" t="s">
        <v>247</v>
      </c>
      <c r="X67" s="3">
        <v>3570</v>
      </c>
      <c r="AA67" s="5">
        <v>10</v>
      </c>
      <c r="AB67" s="5">
        <v>0</v>
      </c>
      <c r="AI67" s="55" t="s">
        <v>1338</v>
      </c>
      <c r="AJ67" s="55">
        <v>0</v>
      </c>
      <c r="AS67" s="48">
        <v>12</v>
      </c>
      <c r="AT67" s="48">
        <v>5</v>
      </c>
      <c r="AU67" s="48">
        <v>78</v>
      </c>
      <c r="AV67" s="48">
        <v>51</v>
      </c>
      <c r="AW67" s="48">
        <v>52</v>
      </c>
      <c r="AX67" s="48" t="s">
        <v>267</v>
      </c>
      <c r="AY67" s="48">
        <v>31</v>
      </c>
      <c r="AZ67" s="48">
        <v>39</v>
      </c>
      <c r="BA67" s="48">
        <v>40</v>
      </c>
      <c r="BB67" s="48" t="s">
        <v>267</v>
      </c>
      <c r="BC67" s="50">
        <v>0</v>
      </c>
    </row>
    <row r="68" spans="1:55" x14ac:dyDescent="0.25">
      <c r="A68" s="27">
        <v>42</v>
      </c>
      <c r="B68" s="6" t="s">
        <v>204</v>
      </c>
      <c r="W68" s="30" t="s">
        <v>390</v>
      </c>
      <c r="X68" s="3">
        <v>0</v>
      </c>
      <c r="AI68" s="55" t="s">
        <v>1338</v>
      </c>
      <c r="AJ68" s="55">
        <v>0</v>
      </c>
      <c r="BC68" s="50">
        <v>0</v>
      </c>
    </row>
    <row r="69" spans="1:55" x14ac:dyDescent="0.25">
      <c r="A69" s="27">
        <v>10</v>
      </c>
      <c r="B69" s="6" t="s">
        <v>92</v>
      </c>
      <c r="C69" s="6" t="s">
        <v>92</v>
      </c>
      <c r="D69" s="6" t="s">
        <v>72</v>
      </c>
      <c r="E69" s="6" t="s">
        <v>73</v>
      </c>
      <c r="F69" s="17">
        <v>43623.061111111114</v>
      </c>
      <c r="G69" s="28">
        <v>-3</v>
      </c>
      <c r="H69" s="29">
        <f>F69+G69/24</f>
        <v>43622.936111111114</v>
      </c>
      <c r="I69" s="3">
        <v>3249</v>
      </c>
      <c r="J69" s="3">
        <v>14800</v>
      </c>
      <c r="K69" s="46">
        <f>I69*J69^2/2/4.184/10^12</f>
        <v>8.504552581261951E-2</v>
      </c>
      <c r="L69" s="3">
        <v>149.93</v>
      </c>
      <c r="M69" s="3">
        <v>79.048165062751124</v>
      </c>
      <c r="N69" s="3" t="s">
        <v>74</v>
      </c>
      <c r="O69" s="3">
        <v>-29.29626</v>
      </c>
      <c r="P69" s="3">
        <v>-54.297049999999999</v>
      </c>
      <c r="Q69" s="3">
        <v>27170</v>
      </c>
      <c r="R69" s="3">
        <v>30100</v>
      </c>
      <c r="S69" s="3">
        <v>14800</v>
      </c>
      <c r="T69" s="3">
        <v>79.048165062751124</v>
      </c>
      <c r="U69" s="3">
        <v>26500</v>
      </c>
      <c r="V69" s="3" t="s">
        <v>83</v>
      </c>
      <c r="W69" s="30" t="s">
        <v>390</v>
      </c>
      <c r="X69" s="3">
        <v>0</v>
      </c>
      <c r="Y69" s="3">
        <v>104690</v>
      </c>
      <c r="Z69" s="3">
        <v>85000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31">
        <v>-1.5</v>
      </c>
      <c r="AH69" s="31">
        <v>1.5</v>
      </c>
      <c r="AI69" s="55" t="s">
        <v>1338</v>
      </c>
      <c r="AJ69" s="55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BC69" s="50">
        <v>3</v>
      </c>
    </row>
    <row r="70" spans="1:55" x14ac:dyDescent="0.25">
      <c r="A70" s="27">
        <v>62</v>
      </c>
      <c r="B70" s="6" t="s">
        <v>398</v>
      </c>
      <c r="C70" s="6" t="s">
        <v>398</v>
      </c>
      <c r="D70" s="6" t="s">
        <v>401</v>
      </c>
      <c r="E70" s="6" t="s">
        <v>399</v>
      </c>
      <c r="F70" s="17">
        <v>42249.84058935185</v>
      </c>
      <c r="G70" s="28">
        <v>2</v>
      </c>
      <c r="H70" s="29">
        <f>F70+G70/24</f>
        <v>42249.923922685186</v>
      </c>
      <c r="I70" s="47">
        <v>1879</v>
      </c>
      <c r="J70" s="3">
        <v>17100</v>
      </c>
      <c r="K70" s="30">
        <f>I70*J70^2/2/4.184/10^12</f>
        <v>6.5659463432122367E-2</v>
      </c>
      <c r="L70" s="3">
        <v>140.69999999999999</v>
      </c>
      <c r="M70" s="3">
        <v>36.6</v>
      </c>
      <c r="N70" s="3" t="s">
        <v>1279</v>
      </c>
      <c r="O70" s="3">
        <v>38.9268</v>
      </c>
      <c r="P70" s="3">
        <v>40.568300000000001</v>
      </c>
      <c r="Q70" s="3">
        <v>21300</v>
      </c>
      <c r="R70" s="3">
        <v>21300</v>
      </c>
      <c r="S70" s="3">
        <v>17100</v>
      </c>
      <c r="T70" s="3">
        <v>36.6</v>
      </c>
      <c r="U70" s="3">
        <v>21300</v>
      </c>
      <c r="V70" s="30" t="s">
        <v>83</v>
      </c>
      <c r="W70" s="30" t="s">
        <v>400</v>
      </c>
      <c r="X70" s="30">
        <v>3209</v>
      </c>
      <c r="Y70" s="3">
        <v>85000</v>
      </c>
      <c r="Z70" s="3">
        <v>85000</v>
      </c>
      <c r="AA70" s="10">
        <v>800</v>
      </c>
      <c r="AB70" s="10">
        <v>1</v>
      </c>
      <c r="AC70" s="10">
        <v>0.8</v>
      </c>
      <c r="AD70" s="10">
        <v>8.9999999999999993E-3</v>
      </c>
      <c r="AE70" s="10">
        <v>8.9999999999999993E-3</v>
      </c>
      <c r="AF70" s="10">
        <v>500</v>
      </c>
      <c r="AG70" s="10">
        <v>-1.5</v>
      </c>
      <c r="AH70" s="10">
        <v>1.5</v>
      </c>
      <c r="AI70" s="55" t="s">
        <v>1338</v>
      </c>
      <c r="AJ70" s="55">
        <v>0</v>
      </c>
      <c r="AK70" s="55"/>
      <c r="AL70" s="22">
        <v>0</v>
      </c>
      <c r="AM70" s="22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BC70" s="50">
        <v>3</v>
      </c>
    </row>
    <row r="71" spans="1:55" x14ac:dyDescent="0.25">
      <c r="A71" s="27">
        <v>43</v>
      </c>
      <c r="B71" s="6" t="s">
        <v>205</v>
      </c>
      <c r="W71" s="30" t="s">
        <v>390</v>
      </c>
      <c r="X71" s="3">
        <v>0</v>
      </c>
      <c r="AA71" s="31"/>
      <c r="AB71" s="31"/>
      <c r="AC71" s="31"/>
      <c r="AD71" s="31"/>
      <c r="AE71" s="31"/>
      <c r="AF71" s="31"/>
      <c r="AG71" s="31"/>
      <c r="AH71" s="31"/>
      <c r="AI71" s="55" t="s">
        <v>1338</v>
      </c>
      <c r="AJ71" s="55">
        <v>0</v>
      </c>
      <c r="BC71" s="50">
        <v>0</v>
      </c>
    </row>
    <row r="72" spans="1:55" x14ac:dyDescent="0.25">
      <c r="A72" s="27">
        <v>5</v>
      </c>
      <c r="B72" s="6" t="s">
        <v>388</v>
      </c>
      <c r="C72" s="6" t="s">
        <v>388</v>
      </c>
      <c r="D72" s="6" t="s">
        <v>58</v>
      </c>
      <c r="E72" s="6" t="s">
        <v>4</v>
      </c>
      <c r="F72" s="17">
        <v>40763.223611111112</v>
      </c>
      <c r="G72" s="28">
        <v>-4</v>
      </c>
      <c r="H72" s="29">
        <f>F72+G72/24</f>
        <v>40763.056944444448</v>
      </c>
      <c r="I72" s="3">
        <v>5</v>
      </c>
      <c r="J72" s="3">
        <v>25000</v>
      </c>
      <c r="K72" s="46">
        <f>I72*J72^2/2/4.184/10^12</f>
        <v>3.7344646271510515E-4</v>
      </c>
      <c r="L72" s="3">
        <v>158.80000000000001</v>
      </c>
      <c r="M72" s="3">
        <v>52.4</v>
      </c>
      <c r="N72" s="3" t="s">
        <v>95</v>
      </c>
      <c r="O72" s="3">
        <v>41.411000000000001</v>
      </c>
      <c r="P72" s="3">
        <v>-80.667000000000002</v>
      </c>
      <c r="Q72" s="3">
        <v>38000</v>
      </c>
      <c r="R72" s="3">
        <v>39000</v>
      </c>
      <c r="S72" s="3">
        <v>25000</v>
      </c>
      <c r="T72" s="3">
        <v>52.4</v>
      </c>
      <c r="U72" s="3">
        <v>21000</v>
      </c>
      <c r="V72" s="30" t="s">
        <v>83</v>
      </c>
      <c r="W72" s="30" t="s">
        <v>390</v>
      </c>
      <c r="X72" s="30">
        <v>0</v>
      </c>
      <c r="Y72" s="3">
        <v>85000</v>
      </c>
      <c r="Z72" s="3">
        <v>85000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-1.5</v>
      </c>
      <c r="AH72" s="31">
        <v>1.5</v>
      </c>
      <c r="AI72" s="55" t="s">
        <v>1338</v>
      </c>
      <c r="AJ72" s="55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BC72" s="50">
        <v>3</v>
      </c>
    </row>
    <row r="73" spans="1:55" x14ac:dyDescent="0.25">
      <c r="A73" s="27">
        <v>44</v>
      </c>
      <c r="B73" s="6" t="s">
        <v>206</v>
      </c>
      <c r="W73" s="30" t="s">
        <v>390</v>
      </c>
      <c r="X73" s="3">
        <v>0</v>
      </c>
      <c r="AA73" s="31"/>
      <c r="AB73" s="31"/>
      <c r="AC73" s="31"/>
      <c r="AD73" s="31"/>
      <c r="AE73" s="31"/>
      <c r="AF73" s="31"/>
      <c r="AG73" s="31"/>
      <c r="AH73" s="31"/>
      <c r="AI73" s="55" t="s">
        <v>1338</v>
      </c>
      <c r="AJ73" s="55">
        <v>0</v>
      </c>
      <c r="BC73" s="50">
        <v>0</v>
      </c>
    </row>
    <row r="74" spans="1:55" x14ac:dyDescent="0.25">
      <c r="A74" s="27">
        <v>3</v>
      </c>
      <c r="B74" s="6" t="s">
        <v>57</v>
      </c>
      <c r="C74" s="6" t="s">
        <v>57</v>
      </c>
      <c r="D74" s="6" t="s">
        <v>56</v>
      </c>
      <c r="E74" s="6" t="s">
        <v>4</v>
      </c>
      <c r="F74" s="17">
        <v>43596.196527777778</v>
      </c>
      <c r="G74" s="28">
        <v>-4</v>
      </c>
      <c r="H74" s="29">
        <f>F74+G74/24</f>
        <v>43596.029861111114</v>
      </c>
      <c r="I74" s="3">
        <v>20</v>
      </c>
      <c r="J74" s="3">
        <v>21500</v>
      </c>
      <c r="K74" s="46">
        <f>I74*J74^2/2/4.184/10^12</f>
        <v>1.1048040152963671E-3</v>
      </c>
      <c r="L74" s="3">
        <v>165.6</v>
      </c>
      <c r="M74" s="3">
        <v>70</v>
      </c>
      <c r="N74" s="3" t="s">
        <v>95</v>
      </c>
      <c r="O74" s="3">
        <v>41.573880000000003</v>
      </c>
      <c r="P74" s="3">
        <v>-86.422524999999993</v>
      </c>
      <c r="Q74" s="3">
        <v>28580</v>
      </c>
      <c r="R74" s="3">
        <v>29580</v>
      </c>
      <c r="S74" s="3">
        <v>21500</v>
      </c>
      <c r="T74" s="3">
        <v>70</v>
      </c>
      <c r="U74" s="3">
        <v>28000</v>
      </c>
      <c r="V74" s="30" t="s">
        <v>83</v>
      </c>
      <c r="W74" s="30" t="s">
        <v>390</v>
      </c>
      <c r="X74" s="30">
        <v>0</v>
      </c>
      <c r="Y74" s="3">
        <v>85000</v>
      </c>
      <c r="Z74" s="3">
        <v>85000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-1.5</v>
      </c>
      <c r="AH74" s="31">
        <v>1.5</v>
      </c>
      <c r="AI74" s="55" t="s">
        <v>1338</v>
      </c>
      <c r="AJ74" s="55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BC74" s="50">
        <v>3</v>
      </c>
    </row>
    <row r="75" spans="1:55" x14ac:dyDescent="0.25">
      <c r="A75" s="27">
        <v>26</v>
      </c>
      <c r="B75" s="6" t="s">
        <v>167</v>
      </c>
      <c r="C75" s="6" t="s">
        <v>167</v>
      </c>
      <c r="D75" s="6" t="s">
        <v>168</v>
      </c>
      <c r="E75" s="6" t="s">
        <v>4</v>
      </c>
      <c r="F75" s="17">
        <v>43781.119270833333</v>
      </c>
      <c r="G75" s="28">
        <v>-6</v>
      </c>
      <c r="H75" s="29">
        <f>F75+G75/24</f>
        <v>43780.869270833333</v>
      </c>
      <c r="I75" s="3">
        <v>86</v>
      </c>
      <c r="J75" s="3">
        <v>15300</v>
      </c>
      <c r="K75" s="30">
        <f>I75*J75^2/2/4.184/10^12</f>
        <v>2.4058006692160611E-3</v>
      </c>
      <c r="L75" s="3">
        <v>303.66000000000003</v>
      </c>
      <c r="M75" s="3">
        <v>38</v>
      </c>
      <c r="N75" s="3" t="s">
        <v>123</v>
      </c>
      <c r="O75" s="3">
        <v>38.763585999999997</v>
      </c>
      <c r="P75" s="3">
        <v>-91.385735999999994</v>
      </c>
      <c r="Q75" s="3">
        <v>16400</v>
      </c>
      <c r="R75" s="3">
        <v>17500</v>
      </c>
      <c r="S75" s="3">
        <v>15300</v>
      </c>
      <c r="T75" s="3">
        <v>38</v>
      </c>
      <c r="U75" s="3">
        <v>16400</v>
      </c>
      <c r="V75" s="3" t="s">
        <v>148</v>
      </c>
      <c r="W75" s="30" t="s">
        <v>390</v>
      </c>
      <c r="X75" s="3">
        <v>0</v>
      </c>
      <c r="Y75" s="3">
        <v>60000</v>
      </c>
      <c r="Z75" s="3">
        <v>30000</v>
      </c>
      <c r="AA75" s="31">
        <v>500</v>
      </c>
      <c r="AB75" s="31">
        <v>0.5</v>
      </c>
      <c r="AC75" s="31">
        <v>2</v>
      </c>
      <c r="AD75" s="31">
        <v>0</v>
      </c>
      <c r="AE75" s="31">
        <v>0</v>
      </c>
      <c r="AF75" s="31">
        <v>0</v>
      </c>
      <c r="AG75" s="31">
        <v>-1.5</v>
      </c>
      <c r="AH75" s="31">
        <v>1.5</v>
      </c>
      <c r="AI75" s="55" t="s">
        <v>1338</v>
      </c>
      <c r="AJ75" s="55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BC75" s="50">
        <v>3</v>
      </c>
    </row>
    <row r="76" spans="1:55" x14ac:dyDescent="0.25">
      <c r="A76" s="6">
        <v>78</v>
      </c>
      <c r="B76" s="6" t="s">
        <v>1353</v>
      </c>
      <c r="C76" s="6" t="s">
        <v>1354</v>
      </c>
      <c r="D76" s="6" t="s">
        <v>168</v>
      </c>
      <c r="E76" s="6" t="s">
        <v>4</v>
      </c>
      <c r="F76" s="17">
        <v>43781.119270833333</v>
      </c>
      <c r="G76" s="28">
        <v>-6</v>
      </c>
      <c r="H76" s="29">
        <f>F76+G76/24</f>
        <v>43780.869270833333</v>
      </c>
      <c r="I76" s="3">
        <v>86</v>
      </c>
      <c r="J76" s="3">
        <v>15300</v>
      </c>
      <c r="K76" s="30">
        <f>I76*J76^2/2/4.184/10^12</f>
        <v>2.4058006692160611E-3</v>
      </c>
      <c r="L76" s="3">
        <v>303.66000000000003</v>
      </c>
      <c r="M76" s="3">
        <v>38</v>
      </c>
      <c r="N76" s="3" t="s">
        <v>123</v>
      </c>
      <c r="O76" s="3">
        <v>38.769644999999997</v>
      </c>
      <c r="P76" s="3">
        <v>-91.324388999999996</v>
      </c>
      <c r="Q76" s="3">
        <v>17695</v>
      </c>
      <c r="R76" s="3">
        <v>17695</v>
      </c>
      <c r="S76" s="3">
        <v>15300</v>
      </c>
      <c r="T76" s="3">
        <v>38</v>
      </c>
      <c r="U76" s="3">
        <v>16400</v>
      </c>
      <c r="V76" s="3" t="s">
        <v>148</v>
      </c>
      <c r="W76" s="30" t="s">
        <v>390</v>
      </c>
      <c r="X76" s="3">
        <v>0</v>
      </c>
      <c r="Y76" s="3">
        <v>60000</v>
      </c>
      <c r="Z76" s="3">
        <v>30000</v>
      </c>
      <c r="AA76" s="5">
        <v>500</v>
      </c>
      <c r="AB76" s="5">
        <v>0.5</v>
      </c>
      <c r="AC76" s="5">
        <v>2</v>
      </c>
      <c r="AD76" s="5">
        <v>0.01</v>
      </c>
      <c r="AE76" s="5">
        <v>0.01</v>
      </c>
      <c r="AF76" s="5">
        <v>4936</v>
      </c>
      <c r="AG76" s="5">
        <v>-1.5</v>
      </c>
      <c r="AH76" s="5">
        <v>1.5</v>
      </c>
      <c r="AI76" s="55" t="s">
        <v>1338</v>
      </c>
      <c r="AJ76" s="55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BC76" s="50">
        <v>3</v>
      </c>
    </row>
    <row r="77" spans="1:55" x14ac:dyDescent="0.25">
      <c r="A77" s="27">
        <v>14</v>
      </c>
      <c r="B77" s="6" t="s">
        <v>111</v>
      </c>
      <c r="C77" s="6" t="s">
        <v>113</v>
      </c>
      <c r="D77" s="6" t="s">
        <v>112</v>
      </c>
      <c r="E77" s="6" t="s">
        <v>4</v>
      </c>
      <c r="F77" s="17">
        <v>41021.618888888886</v>
      </c>
      <c r="G77" s="28">
        <v>-7</v>
      </c>
      <c r="H77" s="29">
        <f>F77+G77/24</f>
        <v>41021.327222222222</v>
      </c>
      <c r="I77" s="3">
        <v>40000</v>
      </c>
      <c r="J77" s="3">
        <v>28600</v>
      </c>
      <c r="K77" s="46">
        <f>I77*J77^2/2/4.184/10^12</f>
        <v>3.9099426386233267</v>
      </c>
      <c r="L77" s="3">
        <v>272.5</v>
      </c>
      <c r="M77" s="3">
        <v>63.7</v>
      </c>
      <c r="N77" s="3" t="s">
        <v>1279</v>
      </c>
      <c r="O77" s="3">
        <v>38.75</v>
      </c>
      <c r="P77" s="3">
        <v>-120.904</v>
      </c>
      <c r="Q77" s="3">
        <v>30100</v>
      </c>
      <c r="R77" s="3">
        <v>30100</v>
      </c>
      <c r="S77" s="3">
        <v>28600</v>
      </c>
      <c r="T77" s="3">
        <v>63.7</v>
      </c>
      <c r="U77" s="3">
        <v>28000</v>
      </c>
      <c r="V77" s="30" t="s">
        <v>114</v>
      </c>
      <c r="W77" s="30" t="s">
        <v>223</v>
      </c>
      <c r="X77" s="30">
        <v>2257</v>
      </c>
      <c r="Y77" s="3">
        <v>85000</v>
      </c>
      <c r="Z77" s="3">
        <v>85000</v>
      </c>
      <c r="AA77" s="31">
        <v>600</v>
      </c>
      <c r="AB77" s="31">
        <v>0.4</v>
      </c>
      <c r="AC77" s="31">
        <v>0.5</v>
      </c>
      <c r="AD77" s="31">
        <v>0</v>
      </c>
      <c r="AE77" s="31">
        <v>0</v>
      </c>
      <c r="AF77" s="31">
        <v>0</v>
      </c>
      <c r="AG77" s="31">
        <v>-1.2</v>
      </c>
      <c r="AH77" s="31">
        <v>0.2</v>
      </c>
      <c r="AI77" s="55" t="s">
        <v>1338</v>
      </c>
      <c r="AJ77" s="55">
        <v>0</v>
      </c>
      <c r="AL77" s="23">
        <v>54.6</v>
      </c>
      <c r="AM77" s="23">
        <v>78</v>
      </c>
      <c r="AN77" s="23">
        <v>0.99199999999999999</v>
      </c>
      <c r="AO77" s="23">
        <v>205.2</v>
      </c>
      <c r="AP77" s="23">
        <v>7.1</v>
      </c>
      <c r="AQ77" s="23">
        <v>12.2</v>
      </c>
      <c r="AR77" s="25">
        <f>AM77/AL77</f>
        <v>1.4285714285714286</v>
      </c>
      <c r="AS77" s="48">
        <v>8.2000000000000003E-2</v>
      </c>
      <c r="AT77" s="48">
        <v>5</v>
      </c>
      <c r="AU77" s="48">
        <v>74</v>
      </c>
      <c r="AV77" s="48">
        <v>43</v>
      </c>
      <c r="AW77" s="48">
        <v>44</v>
      </c>
      <c r="AX77" s="48">
        <v>0</v>
      </c>
      <c r="AY77" s="48">
        <v>41</v>
      </c>
      <c r="AZ77" s="48">
        <v>42</v>
      </c>
      <c r="BA77" s="48">
        <v>0</v>
      </c>
      <c r="BB77" s="48">
        <v>0</v>
      </c>
      <c r="BC77" s="50">
        <v>3</v>
      </c>
    </row>
    <row r="78" spans="1:55" x14ac:dyDescent="0.25">
      <c r="A78" s="27">
        <v>28</v>
      </c>
      <c r="B78" s="6" t="s">
        <v>181</v>
      </c>
      <c r="C78" s="6" t="s">
        <v>189</v>
      </c>
      <c r="D78" s="6" t="s">
        <v>187</v>
      </c>
      <c r="E78" s="6" t="s">
        <v>106</v>
      </c>
      <c r="F78" s="17">
        <v>36543.697025462963</v>
      </c>
      <c r="G78" s="28">
        <v>-8</v>
      </c>
      <c r="H78" s="29">
        <f>F78+G78/24</f>
        <v>36543.363692129627</v>
      </c>
      <c r="I78" s="3">
        <v>58500</v>
      </c>
      <c r="J78" s="3">
        <v>15800</v>
      </c>
      <c r="K78" s="30">
        <f>I78*J78^2/2/4.184/10^12</f>
        <v>1.7452127151051624</v>
      </c>
      <c r="L78" s="3">
        <v>150.69999999999999</v>
      </c>
      <c r="M78" s="3">
        <v>72.2</v>
      </c>
      <c r="N78" s="3" t="s">
        <v>188</v>
      </c>
      <c r="O78" s="3">
        <v>60.04</v>
      </c>
      <c r="P78" s="3">
        <v>-134.64500000000001</v>
      </c>
      <c r="Q78" s="3">
        <v>37600</v>
      </c>
      <c r="R78" s="3">
        <v>37600</v>
      </c>
      <c r="S78" s="3">
        <v>15800</v>
      </c>
      <c r="T78" s="3">
        <v>72.2</v>
      </c>
      <c r="U78" s="3">
        <v>29000</v>
      </c>
      <c r="V78" s="3" t="s">
        <v>114</v>
      </c>
      <c r="W78" s="30" t="s">
        <v>224</v>
      </c>
      <c r="X78" s="3">
        <v>1640</v>
      </c>
      <c r="Y78" s="3">
        <v>85000</v>
      </c>
      <c r="Z78" s="3">
        <v>85000</v>
      </c>
      <c r="AA78" s="31">
        <v>600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-1.5</v>
      </c>
      <c r="AH78" s="31">
        <v>1.5</v>
      </c>
      <c r="AI78" s="55" t="s">
        <v>1338</v>
      </c>
      <c r="AJ78" s="55">
        <v>0</v>
      </c>
      <c r="AL78" s="23">
        <v>23.65</v>
      </c>
      <c r="AM78" s="23">
        <v>424</v>
      </c>
      <c r="AN78" s="23">
        <v>16.3</v>
      </c>
      <c r="AO78" s="23">
        <v>2</v>
      </c>
      <c r="AP78" s="23">
        <v>0</v>
      </c>
      <c r="AQ78" s="23">
        <v>0</v>
      </c>
      <c r="AR78" s="25">
        <f>AM78/AL78</f>
        <v>17.928118393234673</v>
      </c>
      <c r="AS78" s="48">
        <v>3</v>
      </c>
      <c r="AT78" s="48">
        <v>5</v>
      </c>
      <c r="AU78" s="48">
        <v>45</v>
      </c>
      <c r="AV78" s="48">
        <v>44</v>
      </c>
      <c r="AW78" s="48">
        <v>56</v>
      </c>
      <c r="AX78" s="48" t="s">
        <v>267</v>
      </c>
      <c r="AY78" s="48">
        <v>43</v>
      </c>
      <c r="AZ78" s="48">
        <v>44</v>
      </c>
      <c r="BA78" s="48">
        <v>45</v>
      </c>
      <c r="BB78" s="48" t="s">
        <v>267</v>
      </c>
      <c r="BC78" s="50">
        <v>3</v>
      </c>
    </row>
    <row r="79" spans="1:55" x14ac:dyDescent="0.25">
      <c r="A79" s="27">
        <v>50</v>
      </c>
      <c r="B79" s="6" t="s">
        <v>236</v>
      </c>
      <c r="F79" s="17">
        <v>37990.699131944442</v>
      </c>
      <c r="J79" s="3">
        <v>16900</v>
      </c>
      <c r="O79" s="3">
        <v>42.771000000000001</v>
      </c>
      <c r="P79" s="3">
        <v>-4.7889999999999997</v>
      </c>
      <c r="S79" s="3">
        <v>16900</v>
      </c>
      <c r="W79" s="3" t="s">
        <v>253</v>
      </c>
      <c r="X79" s="3">
        <v>3420</v>
      </c>
      <c r="AA79" s="31">
        <v>40</v>
      </c>
      <c r="AB79" s="31"/>
      <c r="AC79" s="31"/>
      <c r="AD79" s="31"/>
      <c r="AE79" s="31"/>
      <c r="AF79" s="31"/>
      <c r="AG79" s="31"/>
      <c r="AH79" s="31"/>
      <c r="AI79" s="55" t="s">
        <v>1338</v>
      </c>
      <c r="AJ79" s="55">
        <v>0</v>
      </c>
      <c r="AS79" s="48">
        <v>48</v>
      </c>
      <c r="AT79" s="48">
        <v>5</v>
      </c>
      <c r="AU79" s="48">
        <v>47</v>
      </c>
      <c r="AV79" s="48">
        <v>47</v>
      </c>
      <c r="AW79" s="48">
        <v>47</v>
      </c>
      <c r="AX79" s="48" t="s">
        <v>267</v>
      </c>
      <c r="AY79" s="48">
        <v>46</v>
      </c>
      <c r="AZ79" s="48">
        <v>47</v>
      </c>
      <c r="BA79" s="48" t="s">
        <v>267</v>
      </c>
      <c r="BB79" s="48" t="s">
        <v>267</v>
      </c>
      <c r="BC79" s="50">
        <v>0</v>
      </c>
    </row>
    <row r="80" spans="1:55" x14ac:dyDescent="0.25">
      <c r="A80" s="27">
        <v>59</v>
      </c>
      <c r="B80" s="6" t="s">
        <v>245</v>
      </c>
      <c r="C80" s="6" t="s">
        <v>245</v>
      </c>
      <c r="D80" s="6" t="s">
        <v>1175</v>
      </c>
      <c r="E80" s="6" t="s">
        <v>1176</v>
      </c>
      <c r="F80" s="17">
        <v>41982.678356481483</v>
      </c>
      <c r="G80" s="21">
        <v>1</v>
      </c>
      <c r="H80" s="29">
        <f>F80+G80/24</f>
        <v>41982.720023148147</v>
      </c>
      <c r="I80" s="3">
        <v>150</v>
      </c>
      <c r="J80" s="3">
        <v>21890</v>
      </c>
      <c r="K80" s="30">
        <f>I80*J80^2/2/4.184/10^12</f>
        <v>8.589366037284895E-3</v>
      </c>
      <c r="L80" s="3">
        <v>252.833</v>
      </c>
      <c r="M80" s="3">
        <v>63.965000000000003</v>
      </c>
      <c r="N80" s="3" t="s">
        <v>123</v>
      </c>
      <c r="O80" s="3">
        <v>49.516089999999998</v>
      </c>
      <c r="P80" s="3">
        <v>15.9909</v>
      </c>
      <c r="Q80" s="3">
        <v>24710</v>
      </c>
      <c r="R80" s="3">
        <v>24710</v>
      </c>
      <c r="S80" s="3">
        <v>21970</v>
      </c>
      <c r="T80" s="3">
        <v>64.704999999999998</v>
      </c>
      <c r="U80" s="3">
        <v>24600</v>
      </c>
      <c r="V80" s="3" t="s">
        <v>118</v>
      </c>
      <c r="W80" s="30" t="s">
        <v>257</v>
      </c>
      <c r="X80" s="3">
        <v>3050</v>
      </c>
      <c r="Y80" s="3">
        <v>98062</v>
      </c>
      <c r="Z80" s="3">
        <v>98062</v>
      </c>
      <c r="AA80" s="31">
        <v>20</v>
      </c>
      <c r="AB80" s="31">
        <v>4.0000000000000001E-3</v>
      </c>
      <c r="AC80" s="31">
        <v>4.0000000000000001E-3</v>
      </c>
      <c r="AD80" s="31">
        <v>6.0000000000000002E-5</v>
      </c>
      <c r="AE80" s="31">
        <v>4.0000000000000003E-5</v>
      </c>
      <c r="AF80" s="31">
        <v>20</v>
      </c>
      <c r="AG80" s="31">
        <v>-1.5</v>
      </c>
      <c r="AH80" s="31">
        <v>1.5</v>
      </c>
      <c r="AI80" s="55" t="s">
        <v>1338</v>
      </c>
      <c r="AJ80" s="5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48">
        <v>-1</v>
      </c>
      <c r="AT80" s="48">
        <v>132</v>
      </c>
      <c r="AU80" s="48">
        <v>48</v>
      </c>
      <c r="AV80" s="48">
        <v>48</v>
      </c>
      <c r="AW80" s="48" t="s">
        <v>267</v>
      </c>
      <c r="AX80" s="48">
        <v>132</v>
      </c>
      <c r="AY80" s="48">
        <v>132</v>
      </c>
      <c r="AZ80" s="48">
        <v>48</v>
      </c>
      <c r="BA80" s="48" t="s">
        <v>267</v>
      </c>
      <c r="BB80" s="48" t="s">
        <v>267</v>
      </c>
      <c r="BC80" s="50">
        <v>0</v>
      </c>
    </row>
    <row r="81" spans="1:56" x14ac:dyDescent="0.25">
      <c r="A81" s="6">
        <v>74</v>
      </c>
      <c r="B81" s="6" t="s">
        <v>1340</v>
      </c>
      <c r="C81" s="6" t="s">
        <v>1340</v>
      </c>
      <c r="D81" s="6" t="s">
        <v>1341</v>
      </c>
      <c r="E81" s="6" t="s">
        <v>4</v>
      </c>
      <c r="F81" s="17">
        <v>14152.625</v>
      </c>
      <c r="G81" s="21">
        <v>-6</v>
      </c>
      <c r="H81" s="4">
        <v>14152.375</v>
      </c>
      <c r="I81" s="3">
        <v>25</v>
      </c>
      <c r="J81" s="3">
        <v>20000</v>
      </c>
      <c r="K81" s="3">
        <f>I81*J81^2/2/4.184/10^12</f>
        <v>1.1950286806883363E-3</v>
      </c>
      <c r="L81" s="3">
        <v>244.77</v>
      </c>
      <c r="M81" s="3">
        <v>35</v>
      </c>
      <c r="N81" s="3" t="s">
        <v>128</v>
      </c>
      <c r="O81" s="3">
        <v>39.142685999999998</v>
      </c>
      <c r="P81" s="3">
        <v>-89.669224999999997</v>
      </c>
      <c r="Q81" s="3">
        <v>210</v>
      </c>
      <c r="R81" s="3">
        <v>210</v>
      </c>
      <c r="S81" s="3">
        <v>225</v>
      </c>
      <c r="T81" s="3">
        <v>12.4833</v>
      </c>
      <c r="U81" s="3">
        <v>20000</v>
      </c>
      <c r="V81" s="3" t="s">
        <v>81</v>
      </c>
      <c r="W81" s="3" t="s">
        <v>250</v>
      </c>
      <c r="X81" s="3">
        <v>3690</v>
      </c>
      <c r="Y81" s="3">
        <v>60000</v>
      </c>
      <c r="Z81" s="3">
        <v>60000</v>
      </c>
      <c r="AA81" s="5">
        <v>10000</v>
      </c>
      <c r="AB81" s="5">
        <v>1</v>
      </c>
      <c r="AC81" s="5">
        <v>20</v>
      </c>
      <c r="AD81" s="5">
        <v>0</v>
      </c>
      <c r="AE81" s="5">
        <v>0</v>
      </c>
      <c r="AF81" s="5">
        <v>0</v>
      </c>
      <c r="AG81" s="5">
        <v>-1.5</v>
      </c>
      <c r="AH81" s="5">
        <v>1.5</v>
      </c>
      <c r="AI81" s="56" t="s">
        <v>1342</v>
      </c>
      <c r="AJ81" s="56">
        <v>15</v>
      </c>
      <c r="AM81" s="23">
        <v>1</v>
      </c>
      <c r="AN81" s="23">
        <v>1.7709999999999999</v>
      </c>
      <c r="AO81" s="23">
        <v>1771</v>
      </c>
      <c r="AP81" s="23">
        <v>1771</v>
      </c>
      <c r="AQ81" s="25">
        <v>1771</v>
      </c>
      <c r="BA81" s="50"/>
      <c r="BB81"/>
      <c r="BC81"/>
    </row>
    <row r="82" spans="1:56" x14ac:dyDescent="0.25">
      <c r="A82" s="6">
        <v>75</v>
      </c>
      <c r="B82" s="6" t="s">
        <v>1343</v>
      </c>
      <c r="C82" s="6" t="s">
        <v>1343</v>
      </c>
      <c r="D82" s="6" t="s">
        <v>1344</v>
      </c>
      <c r="E82" s="6" t="s">
        <v>4</v>
      </c>
      <c r="F82" s="17">
        <v>40283.129861111112</v>
      </c>
      <c r="G82" s="21">
        <v>-5</v>
      </c>
      <c r="H82" s="4">
        <v>40282.921527777777</v>
      </c>
      <c r="I82" s="3">
        <v>1800</v>
      </c>
      <c r="J82" s="3">
        <v>15000</v>
      </c>
      <c r="K82" s="3">
        <v>4.8399999999999999E-2</v>
      </c>
      <c r="L82" s="3">
        <v>114.5</v>
      </c>
      <c r="M82" s="3">
        <v>72</v>
      </c>
      <c r="N82" s="3" t="s">
        <v>1345</v>
      </c>
      <c r="O82" s="3">
        <v>42.934342999999998</v>
      </c>
      <c r="P82" s="3">
        <v>-90.509808000000007</v>
      </c>
      <c r="Q82" s="3">
        <v>28000</v>
      </c>
      <c r="R82" s="3">
        <v>28000</v>
      </c>
      <c r="S82" s="3">
        <v>15000</v>
      </c>
      <c r="T82" s="3">
        <v>50</v>
      </c>
      <c r="U82" s="3">
        <v>28000</v>
      </c>
      <c r="V82" s="3" t="s">
        <v>118</v>
      </c>
      <c r="W82" s="3" t="s">
        <v>252</v>
      </c>
      <c r="X82" s="3">
        <v>0</v>
      </c>
      <c r="Y82" s="3">
        <v>60000</v>
      </c>
      <c r="Z82" s="3">
        <v>60000</v>
      </c>
      <c r="AA82" s="5">
        <v>2000</v>
      </c>
      <c r="AB82" s="5">
        <v>3</v>
      </c>
      <c r="AC82" s="5">
        <v>6</v>
      </c>
      <c r="AD82" s="5">
        <v>0</v>
      </c>
      <c r="AE82" s="5">
        <v>0</v>
      </c>
      <c r="AF82" s="5">
        <v>1000</v>
      </c>
      <c r="AG82" s="5">
        <v>-1</v>
      </c>
      <c r="AH82" s="5">
        <v>1</v>
      </c>
      <c r="AI82" s="56" t="s">
        <v>1338</v>
      </c>
      <c r="AJ82" s="56">
        <v>0</v>
      </c>
      <c r="AK82" s="56" t="s">
        <v>1338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48">
        <v>0</v>
      </c>
      <c r="AT82" s="48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48">
        <v>0</v>
      </c>
      <c r="BB82" s="48">
        <v>0</v>
      </c>
      <c r="BC82" s="50">
        <v>0</v>
      </c>
      <c r="BD82" s="48"/>
    </row>
    <row r="83" spans="1:56" x14ac:dyDescent="0.25">
      <c r="A83" s="6">
        <v>76</v>
      </c>
      <c r="B83" s="6" t="s">
        <v>1346</v>
      </c>
      <c r="C83" s="6" t="s">
        <v>1347</v>
      </c>
      <c r="D83" s="6" t="s">
        <v>1348</v>
      </c>
      <c r="E83" s="6" t="s">
        <v>757</v>
      </c>
      <c r="F83" s="17">
        <v>43945.708333333336</v>
      </c>
      <c r="G83" s="21">
        <v>3</v>
      </c>
      <c r="H83" s="4">
        <v>43945.833333333336</v>
      </c>
      <c r="I83" s="3">
        <v>100</v>
      </c>
      <c r="J83" s="3">
        <v>20000</v>
      </c>
      <c r="K83" s="3">
        <v>3.8240917782026762E-2</v>
      </c>
      <c r="L83" s="3">
        <v>18</v>
      </c>
      <c r="M83" s="3">
        <v>40</v>
      </c>
      <c r="N83" s="3" t="s">
        <v>1349</v>
      </c>
      <c r="O83" s="3">
        <v>-0.61</v>
      </c>
      <c r="P83" s="3">
        <v>37.26</v>
      </c>
      <c r="Q83" s="3">
        <v>0</v>
      </c>
      <c r="R83" s="3">
        <v>20000</v>
      </c>
      <c r="S83" s="3">
        <v>300</v>
      </c>
      <c r="T83" s="3">
        <v>0</v>
      </c>
      <c r="U83" s="3">
        <v>15000</v>
      </c>
      <c r="V83" s="3" t="s">
        <v>83</v>
      </c>
      <c r="W83" s="3" t="s">
        <v>390</v>
      </c>
      <c r="X83" s="3">
        <v>0</v>
      </c>
      <c r="Y83" s="3">
        <v>60000</v>
      </c>
      <c r="Z83" s="3">
        <v>60000</v>
      </c>
      <c r="AA83" s="5">
        <v>5000</v>
      </c>
      <c r="AB83" s="5">
        <v>3</v>
      </c>
      <c r="AC83" s="5">
        <v>10</v>
      </c>
      <c r="AD83" s="5">
        <v>5.0000000000000001E-3</v>
      </c>
      <c r="AE83" s="5">
        <v>5.0000000000000001E-3</v>
      </c>
      <c r="AF83" s="5">
        <v>0</v>
      </c>
      <c r="AG83" s="5">
        <v>-1.5</v>
      </c>
      <c r="AH83" s="5">
        <v>1.5</v>
      </c>
      <c r="AI83" s="56">
        <v>0</v>
      </c>
      <c r="AJ83" s="56">
        <v>0</v>
      </c>
      <c r="AK83" s="56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48">
        <v>0</v>
      </c>
      <c r="AT83" s="48">
        <v>0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48">
        <v>0</v>
      </c>
      <c r="BB83" s="48">
        <v>0</v>
      </c>
      <c r="BC83" s="50">
        <v>0</v>
      </c>
      <c r="BD83" s="48"/>
    </row>
    <row r="84" spans="1:56" x14ac:dyDescent="0.25">
      <c r="A84" s="6">
        <v>77</v>
      </c>
      <c r="B84" s="6" t="s">
        <v>1350</v>
      </c>
      <c r="C84" s="6" t="s">
        <v>1351</v>
      </c>
      <c r="D84" s="6" t="s">
        <v>1350</v>
      </c>
      <c r="E84" s="6" t="s">
        <v>73</v>
      </c>
      <c r="F84" s="17">
        <v>43959.267534722225</v>
      </c>
      <c r="G84" s="21">
        <v>-3</v>
      </c>
      <c r="H84" s="29">
        <f>F84+G84/24</f>
        <v>43959.142534722225</v>
      </c>
      <c r="I84" s="3">
        <v>100</v>
      </c>
      <c r="J84" s="3">
        <v>15000</v>
      </c>
      <c r="K84" s="3">
        <f>I84*J84^2/2/4.184/10^12</f>
        <v>2.6888145315487571E-3</v>
      </c>
      <c r="L84" s="3">
        <v>53.6</v>
      </c>
      <c r="M84" s="3">
        <v>70</v>
      </c>
      <c r="N84" s="3" t="s">
        <v>1352</v>
      </c>
      <c r="O84" s="3">
        <v>-18.879745</v>
      </c>
      <c r="P84" s="3">
        <v>-46.146782000000002</v>
      </c>
      <c r="Q84" s="3">
        <v>30860</v>
      </c>
      <c r="R84" s="3">
        <v>30860</v>
      </c>
      <c r="S84" s="3">
        <v>15000</v>
      </c>
      <c r="T84" s="3">
        <v>70</v>
      </c>
      <c r="U84" s="3">
        <v>30860</v>
      </c>
      <c r="V84" s="3" t="s">
        <v>148</v>
      </c>
      <c r="W84" s="3" t="s">
        <v>390</v>
      </c>
      <c r="X84" s="3">
        <v>0</v>
      </c>
      <c r="Y84" s="3">
        <v>60000</v>
      </c>
      <c r="Z84" s="3">
        <v>60000</v>
      </c>
      <c r="AA84" s="5">
        <v>2000</v>
      </c>
      <c r="AB84" s="5">
        <v>3</v>
      </c>
      <c r="AC84" s="5">
        <v>10</v>
      </c>
      <c r="AD84" s="5">
        <v>5.0000000000000001E-3</v>
      </c>
      <c r="AE84" s="5">
        <v>5.0000000000000001E-3</v>
      </c>
      <c r="AF84" s="5">
        <v>1000</v>
      </c>
      <c r="AG84" s="5">
        <v>-1.5</v>
      </c>
      <c r="AH84" s="5">
        <v>1.5</v>
      </c>
      <c r="AI84" s="56">
        <v>0</v>
      </c>
      <c r="AJ84" s="56">
        <v>0</v>
      </c>
      <c r="AK84" s="56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48">
        <v>0</v>
      </c>
      <c r="AT84" s="48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48">
        <v>0</v>
      </c>
      <c r="BB84" s="48">
        <v>0</v>
      </c>
      <c r="BC84" s="50">
        <v>3</v>
      </c>
    </row>
    <row r="85" spans="1:56" x14ac:dyDescent="0.25">
      <c r="A85" s="6">
        <v>79</v>
      </c>
      <c r="B85" s="6" t="s">
        <v>1356</v>
      </c>
      <c r="C85" s="6" t="s">
        <v>1356</v>
      </c>
      <c r="D85" s="6" t="s">
        <v>1355</v>
      </c>
      <c r="E85" s="6" t="s">
        <v>399</v>
      </c>
      <c r="F85" s="17">
        <v>43978.729375000003</v>
      </c>
      <c r="G85" s="21">
        <v>3</v>
      </c>
      <c r="H85" s="29">
        <v>43978.854375000003</v>
      </c>
      <c r="I85" s="3">
        <v>6799</v>
      </c>
      <c r="J85" s="3">
        <v>14880</v>
      </c>
      <c r="K85" s="3">
        <v>0.17989920000000001</v>
      </c>
      <c r="L85" s="3">
        <v>209.3</v>
      </c>
      <c r="M85" s="3">
        <v>11.6</v>
      </c>
      <c r="N85" s="3" t="s">
        <v>1279</v>
      </c>
      <c r="O85" s="3">
        <v>40.764209999999999</v>
      </c>
      <c r="P85" s="3">
        <v>41.688222000000003</v>
      </c>
      <c r="Q85" s="3">
        <v>29425</v>
      </c>
      <c r="R85" s="3">
        <v>29425</v>
      </c>
      <c r="S85" s="3">
        <v>14880</v>
      </c>
      <c r="T85" s="3">
        <v>11.6</v>
      </c>
      <c r="U85" s="3">
        <v>25000</v>
      </c>
      <c r="V85" s="3" t="s">
        <v>148</v>
      </c>
      <c r="W85" s="3" t="s">
        <v>390</v>
      </c>
      <c r="X85" s="3">
        <v>0</v>
      </c>
      <c r="Y85" s="3">
        <v>60000</v>
      </c>
      <c r="Z85" s="3">
        <v>60000</v>
      </c>
      <c r="AA85" s="5">
        <v>500</v>
      </c>
      <c r="AB85" s="5">
        <v>2</v>
      </c>
      <c r="AC85" s="5">
        <v>4</v>
      </c>
      <c r="AD85" s="5">
        <v>2.5000000000000001E-3</v>
      </c>
      <c r="AE85" s="5">
        <v>7.0000000000000001E-3</v>
      </c>
      <c r="AF85" s="5">
        <v>325</v>
      </c>
      <c r="AG85" s="5">
        <v>-1.5</v>
      </c>
      <c r="AH85" s="5">
        <v>1.5</v>
      </c>
      <c r="AI85" s="56">
        <v>0</v>
      </c>
      <c r="AJ85" s="56">
        <v>0</v>
      </c>
      <c r="AK85" s="56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48">
        <v>0</v>
      </c>
      <c r="AT85" s="48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48">
        <v>0</v>
      </c>
      <c r="BB85" s="48">
        <v>0</v>
      </c>
      <c r="BC85" s="50">
        <v>2</v>
      </c>
    </row>
    <row r="86" spans="1:56" x14ac:dyDescent="0.25">
      <c r="A86" s="6">
        <v>80</v>
      </c>
      <c r="B86" s="6" t="s">
        <v>1359</v>
      </c>
      <c r="C86" s="6" t="s">
        <v>1359</v>
      </c>
      <c r="D86" s="6" t="s">
        <v>1358</v>
      </c>
      <c r="E86" s="6" t="s">
        <v>745</v>
      </c>
      <c r="F86" s="17">
        <v>44013.730590277781</v>
      </c>
      <c r="G86" s="21">
        <v>9</v>
      </c>
      <c r="H86" s="29">
        <f>F86+G86/24</f>
        <v>44014.105590277781</v>
      </c>
      <c r="I86" s="3">
        <v>6400</v>
      </c>
      <c r="J86" s="3">
        <v>14646</v>
      </c>
      <c r="K86" s="3">
        <f>I86*J86^2/2/4.184/10^12</f>
        <v>0.16405760305927342</v>
      </c>
      <c r="L86" s="3">
        <v>66.900000000000006</v>
      </c>
      <c r="M86" s="3">
        <v>53.652999999999999</v>
      </c>
      <c r="N86" s="3" t="s">
        <v>1352</v>
      </c>
      <c r="O86" s="3">
        <v>35.627000000000002</v>
      </c>
      <c r="P86" s="3">
        <v>139.93600000000001</v>
      </c>
      <c r="Q86" s="3">
        <v>22000</v>
      </c>
      <c r="R86" s="3">
        <v>22000</v>
      </c>
      <c r="S86" s="3">
        <v>14646</v>
      </c>
      <c r="T86" s="3">
        <f>90-38.135</f>
        <v>51.865000000000002</v>
      </c>
      <c r="U86" s="3">
        <v>22000</v>
      </c>
      <c r="V86" s="3" t="s">
        <v>83</v>
      </c>
      <c r="W86" s="3" t="s">
        <v>390</v>
      </c>
      <c r="X86" s="3">
        <v>0</v>
      </c>
      <c r="Y86" s="3">
        <v>60000</v>
      </c>
      <c r="Z86" s="3">
        <v>60000</v>
      </c>
      <c r="AA86" s="5">
        <v>500</v>
      </c>
      <c r="AB86" s="5">
        <v>1</v>
      </c>
      <c r="AC86" s="5">
        <v>3</v>
      </c>
      <c r="AD86" s="5">
        <v>5.0000000000000001E-3</v>
      </c>
      <c r="AE86" s="5">
        <v>5.0000000000000001E-3</v>
      </c>
      <c r="AF86" s="5">
        <v>500</v>
      </c>
      <c r="AG86" s="5">
        <v>-1.5</v>
      </c>
      <c r="AH86" s="5">
        <v>-1.5</v>
      </c>
      <c r="AI86" s="56">
        <v>0</v>
      </c>
      <c r="AJ86" s="56">
        <v>0</v>
      </c>
      <c r="AK86" s="56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5">
        <v>0</v>
      </c>
      <c r="AS86" s="48">
        <v>0</v>
      </c>
      <c r="AT86" s="48">
        <v>0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48">
        <v>0</v>
      </c>
      <c r="BB86" s="48">
        <v>0</v>
      </c>
      <c r="BC86" s="50">
        <v>1</v>
      </c>
    </row>
    <row r="87" spans="1:56" x14ac:dyDescent="0.25">
      <c r="A87" s="6">
        <v>81</v>
      </c>
      <c r="B87" s="6" t="s">
        <v>1361</v>
      </c>
      <c r="C87" s="6" t="s">
        <v>1360</v>
      </c>
      <c r="D87" s="6" t="s">
        <v>1361</v>
      </c>
      <c r="E87" s="6" t="s">
        <v>402</v>
      </c>
      <c r="F87" s="17">
        <v>44043.017361111109</v>
      </c>
      <c r="G87" s="21">
        <v>2</v>
      </c>
      <c r="H87" s="29">
        <f>F87+G87/24</f>
        <v>44043.100694444445</v>
      </c>
      <c r="I87" s="3">
        <v>150</v>
      </c>
      <c r="J87" s="3">
        <v>18000</v>
      </c>
      <c r="K87" s="3">
        <f>I87*J87^2/2/4.184/10^12</f>
        <v>5.8078393881453149E-3</v>
      </c>
      <c r="L87" s="3">
        <v>48.17</v>
      </c>
      <c r="M87" s="3">
        <v>60.204999999999998</v>
      </c>
      <c r="N87" s="3" t="s">
        <v>1352</v>
      </c>
      <c r="O87" s="3">
        <v>51.082000000000001</v>
      </c>
      <c r="P87" s="3">
        <v>21.238</v>
      </c>
      <c r="Q87" s="3">
        <v>32800</v>
      </c>
      <c r="R87" s="3">
        <v>32800</v>
      </c>
      <c r="S87" s="3">
        <v>18000</v>
      </c>
      <c r="T87" s="3">
        <v>60.204999999999998</v>
      </c>
      <c r="U87" s="3">
        <v>32800</v>
      </c>
      <c r="V87" s="3" t="s">
        <v>148</v>
      </c>
      <c r="W87" s="3" t="s">
        <v>390</v>
      </c>
      <c r="X87" s="3">
        <v>0</v>
      </c>
      <c r="Y87" s="3">
        <v>60000</v>
      </c>
      <c r="Z87" s="3">
        <v>60000</v>
      </c>
      <c r="AA87" s="5">
        <v>500</v>
      </c>
      <c r="AB87" s="5">
        <v>1</v>
      </c>
      <c r="AC87" s="5">
        <v>3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-1.5</v>
      </c>
      <c r="AI87" s="56">
        <v>0</v>
      </c>
      <c r="AJ87" s="56">
        <v>0</v>
      </c>
      <c r="AK87" s="56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48">
        <v>0</v>
      </c>
      <c r="AT87" s="48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48">
        <v>0</v>
      </c>
      <c r="BB87" s="48">
        <v>0</v>
      </c>
      <c r="BC87" s="50">
        <v>1</v>
      </c>
    </row>
  </sheetData>
  <autoFilter ref="A5:BC5" xr:uid="{3A89B0DE-06B8-4A62-95F9-FDD019AC4B43}">
    <sortState xmlns:xlrd2="http://schemas.microsoft.com/office/spreadsheetml/2017/richdata2" ref="A6:AZ79">
      <sortCondition ref="B5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I250"/>
  <sheetViews>
    <sheetView topLeftCell="A90" workbookViewId="0">
      <selection activeCell="I109" sqref="I109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417</v>
      </c>
      <c r="C1" t="s">
        <v>418</v>
      </c>
      <c r="D1" t="s">
        <v>419</v>
      </c>
    </row>
    <row r="2" spans="1:4" x14ac:dyDescent="0.25">
      <c r="A2" t="s">
        <v>420</v>
      </c>
      <c r="B2" t="s">
        <v>421</v>
      </c>
      <c r="C2" t="s">
        <v>422</v>
      </c>
      <c r="D2">
        <v>4</v>
      </c>
    </row>
    <row r="3" spans="1:4" x14ac:dyDescent="0.25">
      <c r="A3" t="s">
        <v>423</v>
      </c>
      <c r="B3" t="s">
        <v>424</v>
      </c>
      <c r="C3" t="s">
        <v>425</v>
      </c>
      <c r="D3">
        <v>8</v>
      </c>
    </row>
    <row r="4" spans="1:4" x14ac:dyDescent="0.25">
      <c r="A4" t="s">
        <v>426</v>
      </c>
      <c r="B4" t="s">
        <v>427</v>
      </c>
      <c r="C4" t="s">
        <v>428</v>
      </c>
      <c r="D4">
        <v>12</v>
      </c>
    </row>
    <row r="5" spans="1:4" x14ac:dyDescent="0.25">
      <c r="A5" t="s">
        <v>429</v>
      </c>
      <c r="B5" t="s">
        <v>430</v>
      </c>
      <c r="C5" t="s">
        <v>431</v>
      </c>
      <c r="D5">
        <v>16</v>
      </c>
    </row>
    <row r="6" spans="1:4" x14ac:dyDescent="0.25">
      <c r="A6" t="s">
        <v>432</v>
      </c>
      <c r="B6" t="s">
        <v>433</v>
      </c>
      <c r="C6" t="s">
        <v>434</v>
      </c>
      <c r="D6">
        <v>20</v>
      </c>
    </row>
    <row r="7" spans="1:4" x14ac:dyDescent="0.25">
      <c r="A7" t="s">
        <v>435</v>
      </c>
      <c r="B7" t="s">
        <v>436</v>
      </c>
      <c r="C7" t="s">
        <v>437</v>
      </c>
      <c r="D7">
        <v>24</v>
      </c>
    </row>
    <row r="8" spans="1:4" x14ac:dyDescent="0.25">
      <c r="A8" t="s">
        <v>438</v>
      </c>
      <c r="B8" t="s">
        <v>439</v>
      </c>
      <c r="C8" t="s">
        <v>440</v>
      </c>
      <c r="D8">
        <v>660</v>
      </c>
    </row>
    <row r="9" spans="1:4" x14ac:dyDescent="0.25">
      <c r="A9" t="s">
        <v>441</v>
      </c>
      <c r="B9" t="s">
        <v>442</v>
      </c>
      <c r="C9" t="s">
        <v>443</v>
      </c>
      <c r="D9">
        <v>10</v>
      </c>
    </row>
    <row r="10" spans="1:4" x14ac:dyDescent="0.25">
      <c r="A10" t="s">
        <v>444</v>
      </c>
      <c r="B10" t="s">
        <v>445</v>
      </c>
      <c r="C10" t="s">
        <v>446</v>
      </c>
      <c r="D10">
        <v>28</v>
      </c>
    </row>
    <row r="11" spans="1:4" x14ac:dyDescent="0.25">
      <c r="A11" t="s">
        <v>447</v>
      </c>
      <c r="B11" t="s">
        <v>448</v>
      </c>
      <c r="C11" t="s">
        <v>449</v>
      </c>
      <c r="D11">
        <v>32</v>
      </c>
    </row>
    <row r="12" spans="1:4" x14ac:dyDescent="0.25">
      <c r="A12" t="s">
        <v>450</v>
      </c>
      <c r="B12" t="s">
        <v>451</v>
      </c>
      <c r="C12" t="s">
        <v>452</v>
      </c>
      <c r="D12">
        <v>51</v>
      </c>
    </row>
    <row r="13" spans="1:4" x14ac:dyDescent="0.25">
      <c r="A13" t="s">
        <v>453</v>
      </c>
      <c r="B13" t="s">
        <v>454</v>
      </c>
      <c r="C13" t="s">
        <v>455</v>
      </c>
      <c r="D13">
        <v>533</v>
      </c>
    </row>
    <row r="14" spans="1:4" x14ac:dyDescent="0.25">
      <c r="A14" t="s">
        <v>103</v>
      </c>
      <c r="B14" t="s">
        <v>456</v>
      </c>
      <c r="C14" t="s">
        <v>457</v>
      </c>
      <c r="D14">
        <v>36</v>
      </c>
    </row>
    <row r="15" spans="1:4" x14ac:dyDescent="0.25">
      <c r="A15" t="s">
        <v>458</v>
      </c>
      <c r="B15" t="s">
        <v>459</v>
      </c>
      <c r="C15" t="s">
        <v>460</v>
      </c>
      <c r="D15">
        <v>40</v>
      </c>
    </row>
    <row r="16" spans="1:4" x14ac:dyDescent="0.25">
      <c r="A16" t="s">
        <v>461</v>
      </c>
      <c r="B16" t="s">
        <v>462</v>
      </c>
      <c r="C16" t="s">
        <v>463</v>
      </c>
      <c r="D16">
        <v>31</v>
      </c>
    </row>
    <row r="17" spans="1:4" x14ac:dyDescent="0.25">
      <c r="A17" t="s">
        <v>464</v>
      </c>
      <c r="B17" t="s">
        <v>465</v>
      </c>
      <c r="C17" t="s">
        <v>466</v>
      </c>
      <c r="D17">
        <v>44</v>
      </c>
    </row>
    <row r="18" spans="1:4" x14ac:dyDescent="0.25">
      <c r="A18" t="s">
        <v>467</v>
      </c>
      <c r="B18" t="s">
        <v>468</v>
      </c>
      <c r="C18" t="s">
        <v>469</v>
      </c>
      <c r="D18">
        <v>48</v>
      </c>
    </row>
    <row r="19" spans="1:4" x14ac:dyDescent="0.25">
      <c r="A19" t="s">
        <v>470</v>
      </c>
      <c r="B19" t="s">
        <v>471</v>
      </c>
      <c r="C19" t="s">
        <v>472</v>
      </c>
      <c r="D19">
        <v>50</v>
      </c>
    </row>
    <row r="20" spans="1:4" x14ac:dyDescent="0.25">
      <c r="A20" t="s">
        <v>473</v>
      </c>
      <c r="B20" t="s">
        <v>474</v>
      </c>
      <c r="C20" t="s">
        <v>475</v>
      </c>
      <c r="D20">
        <v>52</v>
      </c>
    </row>
    <row r="21" spans="1:4" x14ac:dyDescent="0.25">
      <c r="A21" t="s">
        <v>476</v>
      </c>
      <c r="B21" t="s">
        <v>477</v>
      </c>
      <c r="C21" t="s">
        <v>478</v>
      </c>
      <c r="D21">
        <v>112</v>
      </c>
    </row>
    <row r="22" spans="1:4" x14ac:dyDescent="0.25">
      <c r="A22" t="s">
        <v>479</v>
      </c>
      <c r="B22" t="s">
        <v>480</v>
      </c>
      <c r="C22" t="s">
        <v>481</v>
      </c>
      <c r="D22">
        <v>56</v>
      </c>
    </row>
    <row r="23" spans="1:4" x14ac:dyDescent="0.25">
      <c r="A23" t="s">
        <v>482</v>
      </c>
      <c r="B23" t="s">
        <v>483</v>
      </c>
      <c r="C23" t="s">
        <v>484</v>
      </c>
      <c r="D23">
        <v>84</v>
      </c>
    </row>
    <row r="24" spans="1:4" x14ac:dyDescent="0.25">
      <c r="A24" t="s">
        <v>485</v>
      </c>
      <c r="B24" t="s">
        <v>486</v>
      </c>
      <c r="C24" t="s">
        <v>487</v>
      </c>
      <c r="D24">
        <v>204</v>
      </c>
    </row>
    <row r="25" spans="1:4" x14ac:dyDescent="0.25">
      <c r="A25" t="s">
        <v>488</v>
      </c>
      <c r="B25" t="s">
        <v>489</v>
      </c>
      <c r="C25" t="s">
        <v>490</v>
      </c>
      <c r="D25">
        <v>60</v>
      </c>
    </row>
    <row r="26" spans="1:4" x14ac:dyDescent="0.25">
      <c r="A26" t="s">
        <v>491</v>
      </c>
      <c r="B26" t="s">
        <v>492</v>
      </c>
      <c r="C26" t="s">
        <v>493</v>
      </c>
      <c r="D26">
        <v>64</v>
      </c>
    </row>
    <row r="27" spans="1:4" x14ac:dyDescent="0.25">
      <c r="A27" t="s">
        <v>494</v>
      </c>
      <c r="B27" t="s">
        <v>495</v>
      </c>
      <c r="C27" t="s">
        <v>496</v>
      </c>
      <c r="D27">
        <v>68</v>
      </c>
    </row>
    <row r="28" spans="1:4" x14ac:dyDescent="0.25">
      <c r="A28" t="s">
        <v>497</v>
      </c>
      <c r="B28" t="s">
        <v>498</v>
      </c>
      <c r="C28" t="s">
        <v>499</v>
      </c>
      <c r="D28">
        <v>535</v>
      </c>
    </row>
    <row r="29" spans="1:4" x14ac:dyDescent="0.25">
      <c r="A29" t="s">
        <v>500</v>
      </c>
      <c r="B29" t="s">
        <v>501</v>
      </c>
      <c r="C29" t="s">
        <v>502</v>
      </c>
      <c r="D29">
        <v>70</v>
      </c>
    </row>
    <row r="30" spans="1:4" x14ac:dyDescent="0.25">
      <c r="A30" t="s">
        <v>503</v>
      </c>
      <c r="B30" t="s">
        <v>504</v>
      </c>
      <c r="C30" t="s">
        <v>505</v>
      </c>
      <c r="D30">
        <v>72</v>
      </c>
    </row>
    <row r="31" spans="1:4" x14ac:dyDescent="0.25">
      <c r="A31" t="s">
        <v>506</v>
      </c>
      <c r="B31" t="s">
        <v>507</v>
      </c>
      <c r="C31" t="s">
        <v>508</v>
      </c>
      <c r="D31">
        <v>74</v>
      </c>
    </row>
    <row r="32" spans="1:4" x14ac:dyDescent="0.25">
      <c r="A32" t="s">
        <v>73</v>
      </c>
      <c r="B32" t="s">
        <v>509</v>
      </c>
      <c r="C32" t="s">
        <v>510</v>
      </c>
      <c r="D32">
        <v>76</v>
      </c>
    </row>
    <row r="33" spans="1:4" x14ac:dyDescent="0.25">
      <c r="A33" t="s">
        <v>511</v>
      </c>
      <c r="B33" t="s">
        <v>512</v>
      </c>
      <c r="C33" t="s">
        <v>513</v>
      </c>
      <c r="D33">
        <v>86</v>
      </c>
    </row>
    <row r="34" spans="1:4" x14ac:dyDescent="0.25">
      <c r="A34" t="s">
        <v>514</v>
      </c>
      <c r="B34" t="s">
        <v>515</v>
      </c>
      <c r="C34" t="s">
        <v>516</v>
      </c>
      <c r="D34">
        <v>96</v>
      </c>
    </row>
    <row r="35" spans="1:4" x14ac:dyDescent="0.25">
      <c r="A35" t="s">
        <v>517</v>
      </c>
      <c r="B35" t="s">
        <v>518</v>
      </c>
      <c r="C35" t="s">
        <v>519</v>
      </c>
      <c r="D35">
        <v>100</v>
      </c>
    </row>
    <row r="36" spans="1:4" x14ac:dyDescent="0.25">
      <c r="A36" t="s">
        <v>520</v>
      </c>
      <c r="B36" t="s">
        <v>521</v>
      </c>
      <c r="C36" t="s">
        <v>522</v>
      </c>
      <c r="D36">
        <v>854</v>
      </c>
    </row>
    <row r="37" spans="1:4" x14ac:dyDescent="0.25">
      <c r="A37" t="s">
        <v>523</v>
      </c>
      <c r="B37" t="s">
        <v>524</v>
      </c>
      <c r="C37" t="s">
        <v>525</v>
      </c>
      <c r="D37">
        <v>108</v>
      </c>
    </row>
    <row r="38" spans="1:4" x14ac:dyDescent="0.25">
      <c r="A38" t="s">
        <v>526</v>
      </c>
      <c r="B38" t="s">
        <v>527</v>
      </c>
      <c r="C38" t="s">
        <v>528</v>
      </c>
      <c r="D38">
        <v>132</v>
      </c>
    </row>
    <row r="39" spans="1:4" x14ac:dyDescent="0.25">
      <c r="A39" t="s">
        <v>529</v>
      </c>
      <c r="B39" t="s">
        <v>530</v>
      </c>
      <c r="C39" t="s">
        <v>531</v>
      </c>
      <c r="D39">
        <v>116</v>
      </c>
    </row>
    <row r="40" spans="1:4" x14ac:dyDescent="0.25">
      <c r="A40" t="s">
        <v>532</v>
      </c>
      <c r="B40" t="s">
        <v>533</v>
      </c>
      <c r="C40" t="s">
        <v>534</v>
      </c>
      <c r="D40">
        <v>120</v>
      </c>
    </row>
    <row r="41" spans="1:4" x14ac:dyDescent="0.25">
      <c r="A41" t="s">
        <v>106</v>
      </c>
      <c r="B41" t="s">
        <v>535</v>
      </c>
      <c r="C41" t="s">
        <v>536</v>
      </c>
      <c r="D41">
        <v>124</v>
      </c>
    </row>
    <row r="42" spans="1:4" x14ac:dyDescent="0.25">
      <c r="A42" t="s">
        <v>537</v>
      </c>
      <c r="B42" t="s">
        <v>538</v>
      </c>
      <c r="C42" t="s">
        <v>539</v>
      </c>
      <c r="D42">
        <v>136</v>
      </c>
    </row>
    <row r="43" spans="1:4" x14ac:dyDescent="0.25">
      <c r="A43" t="s">
        <v>540</v>
      </c>
      <c r="B43" t="s">
        <v>541</v>
      </c>
      <c r="C43" t="s">
        <v>542</v>
      </c>
      <c r="D43">
        <v>140</v>
      </c>
    </row>
    <row r="44" spans="1:4" x14ac:dyDescent="0.25">
      <c r="A44" t="s">
        <v>543</v>
      </c>
      <c r="B44" t="s">
        <v>544</v>
      </c>
      <c r="C44" t="s">
        <v>545</v>
      </c>
      <c r="D44">
        <v>148</v>
      </c>
    </row>
    <row r="45" spans="1:4" x14ac:dyDescent="0.25">
      <c r="A45" t="s">
        <v>546</v>
      </c>
      <c r="B45" t="s">
        <v>547</v>
      </c>
      <c r="C45" t="s">
        <v>548</v>
      </c>
      <c r="D45">
        <v>152</v>
      </c>
    </row>
    <row r="46" spans="1:4" x14ac:dyDescent="0.25">
      <c r="A46" t="s">
        <v>65</v>
      </c>
      <c r="B46" t="s">
        <v>549</v>
      </c>
      <c r="C46" t="s">
        <v>550</v>
      </c>
      <c r="D46">
        <v>156</v>
      </c>
    </row>
    <row r="47" spans="1:4" x14ac:dyDescent="0.25">
      <c r="A47" t="s">
        <v>551</v>
      </c>
      <c r="B47" t="s">
        <v>552</v>
      </c>
      <c r="C47" t="s">
        <v>553</v>
      </c>
      <c r="D47">
        <v>162</v>
      </c>
    </row>
    <row r="48" spans="1:4" x14ac:dyDescent="0.25">
      <c r="A48" t="s">
        <v>554</v>
      </c>
      <c r="B48" t="s">
        <v>555</v>
      </c>
      <c r="C48" t="s">
        <v>556</v>
      </c>
      <c r="D48">
        <v>166</v>
      </c>
    </row>
    <row r="49" spans="1:4" x14ac:dyDescent="0.25">
      <c r="A49" t="s">
        <v>557</v>
      </c>
      <c r="B49" t="s">
        <v>558</v>
      </c>
      <c r="C49" t="s">
        <v>559</v>
      </c>
      <c r="D49">
        <v>170</v>
      </c>
    </row>
    <row r="50" spans="1:4" x14ac:dyDescent="0.25">
      <c r="A50" t="s">
        <v>560</v>
      </c>
      <c r="B50" t="s">
        <v>561</v>
      </c>
      <c r="C50" t="s">
        <v>562</v>
      </c>
      <c r="D50">
        <v>174</v>
      </c>
    </row>
    <row r="51" spans="1:4" x14ac:dyDescent="0.25">
      <c r="A51" t="s">
        <v>563</v>
      </c>
      <c r="B51" t="s">
        <v>564</v>
      </c>
      <c r="C51" t="s">
        <v>565</v>
      </c>
      <c r="D51">
        <v>180</v>
      </c>
    </row>
    <row r="52" spans="1:4" x14ac:dyDescent="0.25">
      <c r="A52" t="s">
        <v>566</v>
      </c>
      <c r="B52" t="s">
        <v>567</v>
      </c>
      <c r="C52" t="s">
        <v>568</v>
      </c>
      <c r="D52">
        <v>178</v>
      </c>
    </row>
    <row r="53" spans="1:4" x14ac:dyDescent="0.25">
      <c r="A53" t="s">
        <v>569</v>
      </c>
      <c r="B53" t="s">
        <v>570</v>
      </c>
      <c r="C53" t="s">
        <v>571</v>
      </c>
      <c r="D53">
        <v>184</v>
      </c>
    </row>
    <row r="54" spans="1:4" x14ac:dyDescent="0.25">
      <c r="A54" t="s">
        <v>407</v>
      </c>
      <c r="B54" t="s">
        <v>572</v>
      </c>
      <c r="C54" t="s">
        <v>573</v>
      </c>
      <c r="D54">
        <v>188</v>
      </c>
    </row>
    <row r="55" spans="1:4" x14ac:dyDescent="0.25">
      <c r="A55" t="s">
        <v>574</v>
      </c>
      <c r="B55" t="s">
        <v>575</v>
      </c>
      <c r="C55" t="s">
        <v>576</v>
      </c>
      <c r="D55">
        <v>191</v>
      </c>
    </row>
    <row r="56" spans="1:4" x14ac:dyDescent="0.25">
      <c r="A56" t="s">
        <v>577</v>
      </c>
      <c r="B56" t="s">
        <v>578</v>
      </c>
      <c r="C56" t="s">
        <v>579</v>
      </c>
      <c r="D56">
        <v>192</v>
      </c>
    </row>
    <row r="57" spans="1:4" x14ac:dyDescent="0.25">
      <c r="A57" t="s">
        <v>580</v>
      </c>
      <c r="B57" t="s">
        <v>581</v>
      </c>
      <c r="C57" t="s">
        <v>582</v>
      </c>
      <c r="D57">
        <v>531</v>
      </c>
    </row>
    <row r="58" spans="1:4" x14ac:dyDescent="0.25">
      <c r="A58" t="s">
        <v>583</v>
      </c>
      <c r="B58" t="s">
        <v>584</v>
      </c>
      <c r="C58" t="s">
        <v>585</v>
      </c>
      <c r="D58">
        <v>196</v>
      </c>
    </row>
    <row r="59" spans="1:4" x14ac:dyDescent="0.25">
      <c r="A59" t="s">
        <v>586</v>
      </c>
      <c r="B59" t="s">
        <v>587</v>
      </c>
      <c r="C59" t="s">
        <v>588</v>
      </c>
      <c r="D59">
        <v>203</v>
      </c>
    </row>
    <row r="60" spans="1:4" x14ac:dyDescent="0.25">
      <c r="A60" t="s">
        <v>589</v>
      </c>
      <c r="B60" t="s">
        <v>590</v>
      </c>
      <c r="C60" t="s">
        <v>591</v>
      </c>
      <c r="D60">
        <v>384</v>
      </c>
    </row>
    <row r="61" spans="1:4" x14ac:dyDescent="0.25">
      <c r="A61" t="s">
        <v>592</v>
      </c>
      <c r="B61" t="s">
        <v>593</v>
      </c>
      <c r="C61" t="s">
        <v>594</v>
      </c>
      <c r="D61">
        <v>208</v>
      </c>
    </row>
    <row r="62" spans="1:4" x14ac:dyDescent="0.25">
      <c r="A62" t="s">
        <v>595</v>
      </c>
      <c r="B62" t="s">
        <v>596</v>
      </c>
      <c r="C62" t="s">
        <v>597</v>
      </c>
      <c r="D62">
        <v>262</v>
      </c>
    </row>
    <row r="63" spans="1:4" x14ac:dyDescent="0.25">
      <c r="A63" t="s">
        <v>598</v>
      </c>
      <c r="B63" t="s">
        <v>599</v>
      </c>
      <c r="C63" t="s">
        <v>600</v>
      </c>
      <c r="D63">
        <v>212</v>
      </c>
    </row>
    <row r="64" spans="1:4" x14ac:dyDescent="0.25">
      <c r="A64" t="s">
        <v>601</v>
      </c>
      <c r="B64" t="s">
        <v>602</v>
      </c>
      <c r="C64" t="s">
        <v>603</v>
      </c>
      <c r="D64">
        <v>214</v>
      </c>
    </row>
    <row r="65" spans="1:4" x14ac:dyDescent="0.25">
      <c r="A65" t="s">
        <v>604</v>
      </c>
      <c r="B65" t="s">
        <v>605</v>
      </c>
      <c r="C65" t="s">
        <v>606</v>
      </c>
      <c r="D65">
        <v>218</v>
      </c>
    </row>
    <row r="66" spans="1:4" x14ac:dyDescent="0.25">
      <c r="A66" t="s">
        <v>392</v>
      </c>
      <c r="B66" t="s">
        <v>607</v>
      </c>
      <c r="C66" t="s">
        <v>608</v>
      </c>
      <c r="D66">
        <v>818</v>
      </c>
    </row>
    <row r="67" spans="1:4" x14ac:dyDescent="0.25">
      <c r="A67" t="s">
        <v>609</v>
      </c>
      <c r="B67" t="s">
        <v>610</v>
      </c>
      <c r="C67" t="s">
        <v>611</v>
      </c>
      <c r="D67">
        <v>222</v>
      </c>
    </row>
    <row r="68" spans="1:4" x14ac:dyDescent="0.25">
      <c r="A68" t="s">
        <v>612</v>
      </c>
      <c r="B68" t="s">
        <v>613</v>
      </c>
      <c r="C68" t="s">
        <v>614</v>
      </c>
      <c r="D68">
        <v>226</v>
      </c>
    </row>
    <row r="69" spans="1:4" x14ac:dyDescent="0.25">
      <c r="A69" t="s">
        <v>615</v>
      </c>
      <c r="B69" t="s">
        <v>616</v>
      </c>
      <c r="C69" t="s">
        <v>617</v>
      </c>
      <c r="D69">
        <v>232</v>
      </c>
    </row>
    <row r="70" spans="1:4" x14ac:dyDescent="0.25">
      <c r="A70" t="s">
        <v>618</v>
      </c>
      <c r="B70" t="s">
        <v>619</v>
      </c>
      <c r="C70" t="s">
        <v>620</v>
      </c>
      <c r="D70">
        <v>233</v>
      </c>
    </row>
    <row r="71" spans="1:4" x14ac:dyDescent="0.25">
      <c r="A71" t="s">
        <v>621</v>
      </c>
      <c r="B71" t="s">
        <v>622</v>
      </c>
      <c r="C71" t="s">
        <v>623</v>
      </c>
      <c r="D71">
        <v>748</v>
      </c>
    </row>
    <row r="72" spans="1:4" x14ac:dyDescent="0.25">
      <c r="A72" t="s">
        <v>624</v>
      </c>
      <c r="B72" t="s">
        <v>625</v>
      </c>
      <c r="C72" t="s">
        <v>626</v>
      </c>
      <c r="D72">
        <v>231</v>
      </c>
    </row>
    <row r="73" spans="1:4" x14ac:dyDescent="0.25">
      <c r="A73" t="s">
        <v>627</v>
      </c>
      <c r="B73" t="s">
        <v>628</v>
      </c>
      <c r="C73" t="s">
        <v>629</v>
      </c>
      <c r="D73">
        <v>238</v>
      </c>
    </row>
    <row r="74" spans="1:4" x14ac:dyDescent="0.25">
      <c r="A74" t="s">
        <v>630</v>
      </c>
      <c r="B74" t="s">
        <v>631</v>
      </c>
      <c r="C74" t="s">
        <v>632</v>
      </c>
      <c r="D74">
        <v>234</v>
      </c>
    </row>
    <row r="75" spans="1:4" x14ac:dyDescent="0.25">
      <c r="A75" t="s">
        <v>633</v>
      </c>
      <c r="B75" t="s">
        <v>634</v>
      </c>
      <c r="C75" t="s">
        <v>635</v>
      </c>
      <c r="D75">
        <v>242</v>
      </c>
    </row>
    <row r="76" spans="1:4" x14ac:dyDescent="0.25">
      <c r="A76" t="s">
        <v>636</v>
      </c>
      <c r="B76" t="s">
        <v>637</v>
      </c>
      <c r="C76" t="s">
        <v>638</v>
      </c>
      <c r="D76">
        <v>246</v>
      </c>
    </row>
    <row r="77" spans="1:4" x14ac:dyDescent="0.25">
      <c r="A77" t="s">
        <v>639</v>
      </c>
      <c r="B77" t="s">
        <v>640</v>
      </c>
      <c r="C77" t="s">
        <v>641</v>
      </c>
      <c r="D77">
        <v>250</v>
      </c>
    </row>
    <row r="78" spans="1:4" x14ac:dyDescent="0.25">
      <c r="A78" t="s">
        <v>642</v>
      </c>
      <c r="B78" t="s">
        <v>643</v>
      </c>
      <c r="C78" t="s">
        <v>644</v>
      </c>
      <c r="D78">
        <v>254</v>
      </c>
    </row>
    <row r="79" spans="1:4" x14ac:dyDescent="0.25">
      <c r="A79" t="s">
        <v>645</v>
      </c>
      <c r="B79" t="s">
        <v>646</v>
      </c>
      <c r="C79" t="s">
        <v>647</v>
      </c>
      <c r="D79">
        <v>258</v>
      </c>
    </row>
    <row r="80" spans="1:4" x14ac:dyDescent="0.25">
      <c r="A80" t="s">
        <v>648</v>
      </c>
      <c r="B80" t="s">
        <v>649</v>
      </c>
      <c r="C80" t="s">
        <v>650</v>
      </c>
      <c r="D80">
        <v>260</v>
      </c>
    </row>
    <row r="81" spans="1:4" x14ac:dyDescent="0.25">
      <c r="A81" t="s">
        <v>651</v>
      </c>
      <c r="B81" t="s">
        <v>156</v>
      </c>
      <c r="C81" t="s">
        <v>652</v>
      </c>
      <c r="D81">
        <v>266</v>
      </c>
    </row>
    <row r="82" spans="1:4" x14ac:dyDescent="0.25">
      <c r="A82" t="s">
        <v>653</v>
      </c>
      <c r="B82" t="s">
        <v>654</v>
      </c>
      <c r="C82" t="s">
        <v>655</v>
      </c>
      <c r="D82">
        <v>270</v>
      </c>
    </row>
    <row r="83" spans="1:4" x14ac:dyDescent="0.25">
      <c r="A83" t="s">
        <v>656</v>
      </c>
      <c r="B83" t="s">
        <v>657</v>
      </c>
      <c r="C83" t="s">
        <v>658</v>
      </c>
      <c r="D83">
        <v>268</v>
      </c>
    </row>
    <row r="84" spans="1:4" x14ac:dyDescent="0.25">
      <c r="A84" t="s">
        <v>146</v>
      </c>
      <c r="B84" t="s">
        <v>659</v>
      </c>
      <c r="C84" t="s">
        <v>660</v>
      </c>
      <c r="D84">
        <v>276</v>
      </c>
    </row>
    <row r="85" spans="1:4" x14ac:dyDescent="0.25">
      <c r="A85" t="s">
        <v>661</v>
      </c>
      <c r="B85" t="s">
        <v>662</v>
      </c>
      <c r="C85" t="s">
        <v>663</v>
      </c>
      <c r="D85">
        <v>288</v>
      </c>
    </row>
    <row r="86" spans="1:4" x14ac:dyDescent="0.25">
      <c r="A86" t="s">
        <v>664</v>
      </c>
      <c r="B86" t="s">
        <v>665</v>
      </c>
      <c r="C86" t="s">
        <v>666</v>
      </c>
      <c r="D86">
        <v>292</v>
      </c>
    </row>
    <row r="87" spans="1:4" x14ac:dyDescent="0.25">
      <c r="A87" t="s">
        <v>667</v>
      </c>
      <c r="B87" t="s">
        <v>668</v>
      </c>
      <c r="C87" t="s">
        <v>669</v>
      </c>
      <c r="D87">
        <v>300</v>
      </c>
    </row>
    <row r="88" spans="1:4" x14ac:dyDescent="0.25">
      <c r="A88" t="s">
        <v>670</v>
      </c>
      <c r="B88" t="s">
        <v>671</v>
      </c>
      <c r="C88" t="s">
        <v>672</v>
      </c>
      <c r="D88">
        <v>304</v>
      </c>
    </row>
    <row r="89" spans="1:4" x14ac:dyDescent="0.25">
      <c r="A89" t="s">
        <v>673</v>
      </c>
      <c r="B89" t="s">
        <v>674</v>
      </c>
      <c r="C89" t="s">
        <v>675</v>
      </c>
      <c r="D89">
        <v>308</v>
      </c>
    </row>
    <row r="90" spans="1:4" x14ac:dyDescent="0.25">
      <c r="A90" t="s">
        <v>676</v>
      </c>
      <c r="B90" t="s">
        <v>677</v>
      </c>
      <c r="C90" t="s">
        <v>678</v>
      </c>
      <c r="D90">
        <v>312</v>
      </c>
    </row>
    <row r="91" spans="1:4" x14ac:dyDescent="0.25">
      <c r="A91" t="s">
        <v>679</v>
      </c>
      <c r="B91" t="s">
        <v>680</v>
      </c>
      <c r="C91" t="s">
        <v>681</v>
      </c>
      <c r="D91">
        <v>316</v>
      </c>
    </row>
    <row r="92" spans="1:4" x14ac:dyDescent="0.25">
      <c r="A92" t="s">
        <v>682</v>
      </c>
      <c r="B92" t="s">
        <v>683</v>
      </c>
      <c r="C92" t="s">
        <v>684</v>
      </c>
      <c r="D92">
        <v>320</v>
      </c>
    </row>
    <row r="93" spans="1:4" x14ac:dyDescent="0.25">
      <c r="A93" t="s">
        <v>685</v>
      </c>
      <c r="B93" t="s">
        <v>686</v>
      </c>
      <c r="C93" t="s">
        <v>687</v>
      </c>
      <c r="D93">
        <v>831</v>
      </c>
    </row>
    <row r="94" spans="1:4" x14ac:dyDescent="0.25">
      <c r="A94" t="s">
        <v>688</v>
      </c>
      <c r="B94" t="s">
        <v>689</v>
      </c>
      <c r="C94" t="s">
        <v>690</v>
      </c>
      <c r="D94">
        <v>324</v>
      </c>
    </row>
    <row r="95" spans="1:4" x14ac:dyDescent="0.25">
      <c r="A95" t="s">
        <v>691</v>
      </c>
      <c r="B95" t="s">
        <v>692</v>
      </c>
      <c r="C95" t="s">
        <v>693</v>
      </c>
      <c r="D95">
        <v>624</v>
      </c>
    </row>
    <row r="96" spans="1:4" x14ac:dyDescent="0.25">
      <c r="A96" t="s">
        <v>694</v>
      </c>
      <c r="B96" t="s">
        <v>695</v>
      </c>
      <c r="C96" t="s">
        <v>696</v>
      </c>
      <c r="D96">
        <v>328</v>
      </c>
    </row>
    <row r="97" spans="1:9" x14ac:dyDescent="0.25">
      <c r="A97" t="s">
        <v>697</v>
      </c>
      <c r="B97" t="s">
        <v>698</v>
      </c>
      <c r="C97" t="s">
        <v>699</v>
      </c>
      <c r="D97">
        <v>332</v>
      </c>
    </row>
    <row r="98" spans="1:9" x14ac:dyDescent="0.25">
      <c r="A98" t="s">
        <v>700</v>
      </c>
      <c r="B98" t="s">
        <v>701</v>
      </c>
      <c r="C98" t="s">
        <v>702</v>
      </c>
      <c r="D98">
        <v>334</v>
      </c>
    </row>
    <row r="99" spans="1:9" x14ac:dyDescent="0.25">
      <c r="A99" t="s">
        <v>703</v>
      </c>
      <c r="B99" t="s">
        <v>704</v>
      </c>
      <c r="C99" t="s">
        <v>705</v>
      </c>
      <c r="D99">
        <v>336</v>
      </c>
    </row>
    <row r="100" spans="1:9" x14ac:dyDescent="0.25">
      <c r="A100" t="s">
        <v>706</v>
      </c>
      <c r="B100" t="s">
        <v>707</v>
      </c>
      <c r="C100" t="s">
        <v>708</v>
      </c>
      <c r="D100">
        <v>340</v>
      </c>
    </row>
    <row r="101" spans="1:9" x14ac:dyDescent="0.25">
      <c r="A101" t="s">
        <v>709</v>
      </c>
      <c r="B101" t="s">
        <v>710</v>
      </c>
      <c r="C101" t="s">
        <v>711</v>
      </c>
      <c r="D101">
        <v>344</v>
      </c>
    </row>
    <row r="102" spans="1:9" x14ac:dyDescent="0.25">
      <c r="A102" t="s">
        <v>712</v>
      </c>
      <c r="B102" t="s">
        <v>713</v>
      </c>
      <c r="C102" t="s">
        <v>714</v>
      </c>
      <c r="D102">
        <v>348</v>
      </c>
    </row>
    <row r="103" spans="1:9" x14ac:dyDescent="0.25">
      <c r="A103" t="s">
        <v>715</v>
      </c>
      <c r="B103" t="s">
        <v>716</v>
      </c>
      <c r="C103" t="s">
        <v>717</v>
      </c>
      <c r="D103">
        <v>352</v>
      </c>
    </row>
    <row r="104" spans="1:9" x14ac:dyDescent="0.25">
      <c r="A104" t="s">
        <v>718</v>
      </c>
      <c r="B104" t="s">
        <v>719</v>
      </c>
      <c r="C104" t="s">
        <v>720</v>
      </c>
      <c r="D104">
        <v>356</v>
      </c>
    </row>
    <row r="105" spans="1:9" x14ac:dyDescent="0.25">
      <c r="A105" t="s">
        <v>721</v>
      </c>
      <c r="B105" t="s">
        <v>722</v>
      </c>
      <c r="C105" t="s">
        <v>723</v>
      </c>
      <c r="D105">
        <v>360</v>
      </c>
    </row>
    <row r="106" spans="1:9" x14ac:dyDescent="0.25">
      <c r="A106" t="s">
        <v>724</v>
      </c>
      <c r="B106" t="s">
        <v>725</v>
      </c>
      <c r="C106" t="s">
        <v>726</v>
      </c>
      <c r="D106">
        <v>364</v>
      </c>
    </row>
    <row r="107" spans="1:9" x14ac:dyDescent="0.25">
      <c r="A107" t="s">
        <v>727</v>
      </c>
      <c r="B107" t="s">
        <v>728</v>
      </c>
      <c r="C107" t="s">
        <v>729</v>
      </c>
      <c r="D107">
        <v>368</v>
      </c>
    </row>
    <row r="108" spans="1:9" x14ac:dyDescent="0.25">
      <c r="A108" t="s">
        <v>730</v>
      </c>
      <c r="B108" t="s">
        <v>731</v>
      </c>
      <c r="C108" t="s">
        <v>732</v>
      </c>
      <c r="D108">
        <v>372</v>
      </c>
      <c r="I108" t="e">
        <f>1/I109</f>
        <v>#VALUE!</v>
      </c>
    </row>
    <row r="109" spans="1:9" x14ac:dyDescent="0.25">
      <c r="A109" t="s">
        <v>733</v>
      </c>
      <c r="B109" t="s">
        <v>734</v>
      </c>
      <c r="C109" t="s">
        <v>735</v>
      </c>
      <c r="D109">
        <v>833</v>
      </c>
      <c r="I109" t="s">
        <v>1357</v>
      </c>
    </row>
    <row r="110" spans="1:9" x14ac:dyDescent="0.25">
      <c r="A110" t="s">
        <v>736</v>
      </c>
      <c r="B110" t="s">
        <v>737</v>
      </c>
      <c r="C110" t="s">
        <v>738</v>
      </c>
      <c r="D110">
        <v>376</v>
      </c>
      <c r="I110" t="e">
        <f>1-(1-I108)^20000</f>
        <v>#VALUE!</v>
      </c>
    </row>
    <row r="111" spans="1:9" x14ac:dyDescent="0.25">
      <c r="A111" t="s">
        <v>739</v>
      </c>
      <c r="B111" t="s">
        <v>740</v>
      </c>
      <c r="C111" t="s">
        <v>741</v>
      </c>
      <c r="D111">
        <v>380</v>
      </c>
    </row>
    <row r="112" spans="1:9" x14ac:dyDescent="0.25">
      <c r="A112" t="s">
        <v>742</v>
      </c>
      <c r="B112" t="s">
        <v>743</v>
      </c>
      <c r="C112" t="s">
        <v>744</v>
      </c>
      <c r="D112">
        <v>388</v>
      </c>
    </row>
    <row r="113" spans="1:4" x14ac:dyDescent="0.25">
      <c r="A113" t="s">
        <v>745</v>
      </c>
      <c r="B113" t="s">
        <v>746</v>
      </c>
      <c r="C113" t="s">
        <v>747</v>
      </c>
      <c r="D113">
        <v>392</v>
      </c>
    </row>
    <row r="114" spans="1:4" x14ac:dyDescent="0.25">
      <c r="A114" t="s">
        <v>748</v>
      </c>
      <c r="B114" t="s">
        <v>749</v>
      </c>
      <c r="C114" t="s">
        <v>750</v>
      </c>
      <c r="D114">
        <v>832</v>
      </c>
    </row>
    <row r="115" spans="1:4" x14ac:dyDescent="0.25">
      <c r="A115" t="s">
        <v>751</v>
      </c>
      <c r="B115" t="s">
        <v>752</v>
      </c>
      <c r="C115" t="s">
        <v>753</v>
      </c>
      <c r="D115">
        <v>400</v>
      </c>
    </row>
    <row r="116" spans="1:4" x14ac:dyDescent="0.25">
      <c r="A116" t="s">
        <v>754</v>
      </c>
      <c r="B116" t="s">
        <v>755</v>
      </c>
      <c r="C116" t="s">
        <v>756</v>
      </c>
      <c r="D116">
        <v>398</v>
      </c>
    </row>
    <row r="117" spans="1:4" x14ac:dyDescent="0.25">
      <c r="A117" t="s">
        <v>757</v>
      </c>
      <c r="B117" t="s">
        <v>758</v>
      </c>
      <c r="C117" t="s">
        <v>759</v>
      </c>
      <c r="D117">
        <v>404</v>
      </c>
    </row>
    <row r="118" spans="1:4" x14ac:dyDescent="0.25">
      <c r="A118" t="s">
        <v>760</v>
      </c>
      <c r="B118" t="s">
        <v>761</v>
      </c>
      <c r="C118" t="s">
        <v>762</v>
      </c>
      <c r="D118">
        <v>296</v>
      </c>
    </row>
    <row r="119" spans="1:4" x14ac:dyDescent="0.25">
      <c r="A119" t="s">
        <v>763</v>
      </c>
      <c r="B119" t="s">
        <v>764</v>
      </c>
      <c r="C119" t="s">
        <v>765</v>
      </c>
      <c r="D119">
        <v>408</v>
      </c>
    </row>
    <row r="120" spans="1:4" x14ac:dyDescent="0.25">
      <c r="A120" t="s">
        <v>766</v>
      </c>
      <c r="B120" t="s">
        <v>767</v>
      </c>
      <c r="C120" t="s">
        <v>768</v>
      </c>
      <c r="D120">
        <v>410</v>
      </c>
    </row>
    <row r="121" spans="1:4" x14ac:dyDescent="0.25">
      <c r="A121" t="s">
        <v>769</v>
      </c>
      <c r="B121" t="s">
        <v>770</v>
      </c>
      <c r="C121" t="s">
        <v>771</v>
      </c>
      <c r="D121">
        <v>414</v>
      </c>
    </row>
    <row r="122" spans="1:4" x14ac:dyDescent="0.25">
      <c r="A122" t="s">
        <v>772</v>
      </c>
      <c r="B122" t="s">
        <v>773</v>
      </c>
      <c r="C122" t="s">
        <v>774</v>
      </c>
      <c r="D122">
        <v>417</v>
      </c>
    </row>
    <row r="123" spans="1:4" x14ac:dyDescent="0.25">
      <c r="A123" t="s">
        <v>775</v>
      </c>
      <c r="B123" t="s">
        <v>776</v>
      </c>
      <c r="C123" t="s">
        <v>777</v>
      </c>
      <c r="D123">
        <v>418</v>
      </c>
    </row>
    <row r="124" spans="1:4" x14ac:dyDescent="0.25">
      <c r="A124" t="s">
        <v>778</v>
      </c>
      <c r="B124" t="s">
        <v>779</v>
      </c>
      <c r="C124" t="s">
        <v>780</v>
      </c>
      <c r="D124">
        <v>428</v>
      </c>
    </row>
    <row r="125" spans="1:4" x14ac:dyDescent="0.25">
      <c r="A125" t="s">
        <v>59</v>
      </c>
      <c r="B125" t="s">
        <v>781</v>
      </c>
      <c r="C125" t="s">
        <v>782</v>
      </c>
      <c r="D125">
        <v>422</v>
      </c>
    </row>
    <row r="126" spans="1:4" x14ac:dyDescent="0.25">
      <c r="A126" t="s">
        <v>783</v>
      </c>
      <c r="B126" t="s">
        <v>784</v>
      </c>
      <c r="C126" t="s">
        <v>785</v>
      </c>
      <c r="D126">
        <v>426</v>
      </c>
    </row>
    <row r="127" spans="1:4" x14ac:dyDescent="0.25">
      <c r="A127" t="s">
        <v>786</v>
      </c>
      <c r="B127" t="s">
        <v>787</v>
      </c>
      <c r="C127" t="s">
        <v>788</v>
      </c>
      <c r="D127">
        <v>430</v>
      </c>
    </row>
    <row r="128" spans="1:4" x14ac:dyDescent="0.25">
      <c r="A128" t="s">
        <v>789</v>
      </c>
      <c r="B128" t="s">
        <v>790</v>
      </c>
      <c r="C128" t="s">
        <v>791</v>
      </c>
      <c r="D128">
        <v>434</v>
      </c>
    </row>
    <row r="129" spans="1:4" x14ac:dyDescent="0.25">
      <c r="A129" t="s">
        <v>792</v>
      </c>
      <c r="B129" t="s">
        <v>793</v>
      </c>
      <c r="C129" t="s">
        <v>794</v>
      </c>
      <c r="D129">
        <v>438</v>
      </c>
    </row>
    <row r="130" spans="1:4" x14ac:dyDescent="0.25">
      <c r="A130" t="s">
        <v>795</v>
      </c>
      <c r="B130" t="s">
        <v>796</v>
      </c>
      <c r="C130" t="s">
        <v>797</v>
      </c>
      <c r="D130">
        <v>440</v>
      </c>
    </row>
    <row r="131" spans="1:4" x14ac:dyDescent="0.25">
      <c r="A131" t="s">
        <v>798</v>
      </c>
      <c r="B131" t="s">
        <v>799</v>
      </c>
      <c r="C131" t="s">
        <v>800</v>
      </c>
      <c r="D131">
        <v>442</v>
      </c>
    </row>
    <row r="132" spans="1:4" x14ac:dyDescent="0.25">
      <c r="A132" t="s">
        <v>801</v>
      </c>
      <c r="B132" t="s">
        <v>802</v>
      </c>
      <c r="C132" t="s">
        <v>803</v>
      </c>
      <c r="D132">
        <v>446</v>
      </c>
    </row>
    <row r="133" spans="1:4" x14ac:dyDescent="0.25">
      <c r="A133" t="s">
        <v>804</v>
      </c>
      <c r="B133" t="s">
        <v>805</v>
      </c>
      <c r="C133" t="s">
        <v>806</v>
      </c>
      <c r="D133">
        <v>450</v>
      </c>
    </row>
    <row r="134" spans="1:4" x14ac:dyDescent="0.25">
      <c r="A134" t="s">
        <v>807</v>
      </c>
      <c r="B134" t="s">
        <v>808</v>
      </c>
      <c r="C134" t="s">
        <v>809</v>
      </c>
      <c r="D134">
        <v>454</v>
      </c>
    </row>
    <row r="135" spans="1:4" x14ac:dyDescent="0.25">
      <c r="A135" t="s">
        <v>810</v>
      </c>
      <c r="B135" t="s">
        <v>811</v>
      </c>
      <c r="C135" t="s">
        <v>812</v>
      </c>
      <c r="D135">
        <v>458</v>
      </c>
    </row>
    <row r="136" spans="1:4" x14ac:dyDescent="0.25">
      <c r="A136" t="s">
        <v>813</v>
      </c>
      <c r="B136" t="s">
        <v>814</v>
      </c>
      <c r="C136" t="s">
        <v>815</v>
      </c>
      <c r="D136">
        <v>462</v>
      </c>
    </row>
    <row r="137" spans="1:4" x14ac:dyDescent="0.25">
      <c r="A137" t="s">
        <v>816</v>
      </c>
      <c r="B137" t="s">
        <v>817</v>
      </c>
      <c r="C137" t="s">
        <v>818</v>
      </c>
      <c r="D137">
        <v>466</v>
      </c>
    </row>
    <row r="138" spans="1:4" x14ac:dyDescent="0.25">
      <c r="A138" t="s">
        <v>819</v>
      </c>
      <c r="B138" t="s">
        <v>820</v>
      </c>
      <c r="C138" t="s">
        <v>821</v>
      </c>
      <c r="D138">
        <v>470</v>
      </c>
    </row>
    <row r="139" spans="1:4" x14ac:dyDescent="0.25">
      <c r="A139" t="s">
        <v>822</v>
      </c>
      <c r="B139" t="s">
        <v>823</v>
      </c>
      <c r="C139" t="s">
        <v>824</v>
      </c>
      <c r="D139">
        <v>584</v>
      </c>
    </row>
    <row r="140" spans="1:4" x14ac:dyDescent="0.25">
      <c r="A140" t="s">
        <v>825</v>
      </c>
      <c r="B140" t="s">
        <v>826</v>
      </c>
      <c r="C140" t="s">
        <v>827</v>
      </c>
      <c r="D140">
        <v>474</v>
      </c>
    </row>
    <row r="141" spans="1:4" x14ac:dyDescent="0.25">
      <c r="A141" t="s">
        <v>828</v>
      </c>
      <c r="B141" t="s">
        <v>829</v>
      </c>
      <c r="C141" t="s">
        <v>830</v>
      </c>
      <c r="D141">
        <v>478</v>
      </c>
    </row>
    <row r="142" spans="1:4" x14ac:dyDescent="0.25">
      <c r="A142" t="s">
        <v>831</v>
      </c>
      <c r="B142" t="s">
        <v>832</v>
      </c>
      <c r="C142" t="s">
        <v>833</v>
      </c>
      <c r="D142">
        <v>480</v>
      </c>
    </row>
    <row r="143" spans="1:4" x14ac:dyDescent="0.25">
      <c r="A143" t="s">
        <v>834</v>
      </c>
      <c r="B143" t="s">
        <v>835</v>
      </c>
      <c r="C143" t="s">
        <v>836</v>
      </c>
      <c r="D143">
        <v>175</v>
      </c>
    </row>
    <row r="144" spans="1:4" x14ac:dyDescent="0.25">
      <c r="A144" t="s">
        <v>837</v>
      </c>
      <c r="B144" t="s">
        <v>838</v>
      </c>
      <c r="C144" t="s">
        <v>839</v>
      </c>
      <c r="D144">
        <v>484</v>
      </c>
    </row>
    <row r="145" spans="1:4" x14ac:dyDescent="0.25">
      <c r="A145" t="s">
        <v>840</v>
      </c>
      <c r="B145" t="s">
        <v>841</v>
      </c>
      <c r="C145" t="s">
        <v>842</v>
      </c>
      <c r="D145">
        <v>583</v>
      </c>
    </row>
    <row r="146" spans="1:4" x14ac:dyDescent="0.25">
      <c r="A146" t="s">
        <v>843</v>
      </c>
      <c r="B146" t="s">
        <v>844</v>
      </c>
      <c r="C146" t="s">
        <v>845</v>
      </c>
      <c r="D146">
        <v>498</v>
      </c>
    </row>
    <row r="147" spans="1:4" x14ac:dyDescent="0.25">
      <c r="A147" t="s">
        <v>846</v>
      </c>
      <c r="B147" t="s">
        <v>847</v>
      </c>
      <c r="C147" t="s">
        <v>848</v>
      </c>
      <c r="D147">
        <v>492</v>
      </c>
    </row>
    <row r="148" spans="1:4" x14ac:dyDescent="0.25">
      <c r="A148" t="s">
        <v>849</v>
      </c>
      <c r="B148" t="s">
        <v>850</v>
      </c>
      <c r="C148" t="s">
        <v>851</v>
      </c>
      <c r="D148">
        <v>496</v>
      </c>
    </row>
    <row r="149" spans="1:4" x14ac:dyDescent="0.25">
      <c r="A149" t="s">
        <v>852</v>
      </c>
      <c r="B149" t="s">
        <v>853</v>
      </c>
      <c r="C149" t="s">
        <v>854</v>
      </c>
      <c r="D149">
        <v>499</v>
      </c>
    </row>
    <row r="150" spans="1:4" x14ac:dyDescent="0.25">
      <c r="A150" t="s">
        <v>855</v>
      </c>
      <c r="B150" t="s">
        <v>856</v>
      </c>
      <c r="C150" t="s">
        <v>857</v>
      </c>
      <c r="D150">
        <v>500</v>
      </c>
    </row>
    <row r="151" spans="1:4" x14ac:dyDescent="0.25">
      <c r="A151" t="s">
        <v>858</v>
      </c>
      <c r="B151" t="s">
        <v>859</v>
      </c>
      <c r="C151" t="s">
        <v>860</v>
      </c>
      <c r="D151">
        <v>504</v>
      </c>
    </row>
    <row r="152" spans="1:4" x14ac:dyDescent="0.25">
      <c r="A152" t="s">
        <v>861</v>
      </c>
      <c r="B152" t="s">
        <v>862</v>
      </c>
      <c r="C152" t="s">
        <v>863</v>
      </c>
      <c r="D152">
        <v>508</v>
      </c>
    </row>
    <row r="153" spans="1:4" x14ac:dyDescent="0.25">
      <c r="A153" t="s">
        <v>864</v>
      </c>
      <c r="B153" t="s">
        <v>865</v>
      </c>
      <c r="C153" t="s">
        <v>866</v>
      </c>
      <c r="D153">
        <v>104</v>
      </c>
    </row>
    <row r="154" spans="1:4" x14ac:dyDescent="0.25">
      <c r="A154" t="s">
        <v>867</v>
      </c>
      <c r="B154" t="s">
        <v>868</v>
      </c>
      <c r="C154" t="s">
        <v>869</v>
      </c>
      <c r="D154">
        <v>516</v>
      </c>
    </row>
    <row r="155" spans="1:4" x14ac:dyDescent="0.25">
      <c r="A155" t="s">
        <v>870</v>
      </c>
      <c r="B155" t="s">
        <v>871</v>
      </c>
      <c r="C155" t="s">
        <v>872</v>
      </c>
      <c r="D155">
        <v>520</v>
      </c>
    </row>
    <row r="156" spans="1:4" x14ac:dyDescent="0.25">
      <c r="A156" t="s">
        <v>873</v>
      </c>
      <c r="B156" t="s">
        <v>874</v>
      </c>
      <c r="C156" t="s">
        <v>875</v>
      </c>
      <c r="D156">
        <v>524</v>
      </c>
    </row>
    <row r="157" spans="1:4" x14ac:dyDescent="0.25">
      <c r="A157" t="s">
        <v>876</v>
      </c>
      <c r="B157" t="s">
        <v>877</v>
      </c>
      <c r="C157" t="s">
        <v>878</v>
      </c>
      <c r="D157">
        <v>528</v>
      </c>
    </row>
    <row r="158" spans="1:4" x14ac:dyDescent="0.25">
      <c r="A158" t="s">
        <v>879</v>
      </c>
      <c r="B158" t="s">
        <v>880</v>
      </c>
      <c r="C158" t="s">
        <v>881</v>
      </c>
      <c r="D158">
        <v>540</v>
      </c>
    </row>
    <row r="159" spans="1:4" x14ac:dyDescent="0.25">
      <c r="A159" t="s">
        <v>882</v>
      </c>
      <c r="B159" t="s">
        <v>883</v>
      </c>
      <c r="C159" t="s">
        <v>884</v>
      </c>
      <c r="D159">
        <v>554</v>
      </c>
    </row>
    <row r="160" spans="1:4" x14ac:dyDescent="0.25">
      <c r="A160" t="s">
        <v>885</v>
      </c>
      <c r="B160" t="s">
        <v>886</v>
      </c>
      <c r="C160" t="s">
        <v>887</v>
      </c>
      <c r="D160">
        <v>558</v>
      </c>
    </row>
    <row r="161" spans="1:4" x14ac:dyDescent="0.25">
      <c r="A161" t="s">
        <v>888</v>
      </c>
      <c r="B161" t="s">
        <v>889</v>
      </c>
      <c r="C161" t="s">
        <v>890</v>
      </c>
      <c r="D161">
        <v>562</v>
      </c>
    </row>
    <row r="162" spans="1:4" x14ac:dyDescent="0.25">
      <c r="A162" t="s">
        <v>891</v>
      </c>
      <c r="B162" t="s">
        <v>892</v>
      </c>
      <c r="C162" t="s">
        <v>893</v>
      </c>
      <c r="D162">
        <v>566</v>
      </c>
    </row>
    <row r="163" spans="1:4" x14ac:dyDescent="0.25">
      <c r="A163" t="s">
        <v>894</v>
      </c>
      <c r="B163" t="s">
        <v>895</v>
      </c>
      <c r="C163" t="s">
        <v>896</v>
      </c>
      <c r="D163">
        <v>570</v>
      </c>
    </row>
    <row r="164" spans="1:4" x14ac:dyDescent="0.25">
      <c r="A164" t="s">
        <v>897</v>
      </c>
      <c r="B164" t="s">
        <v>898</v>
      </c>
      <c r="C164" t="s">
        <v>899</v>
      </c>
      <c r="D164">
        <v>574</v>
      </c>
    </row>
    <row r="165" spans="1:4" x14ac:dyDescent="0.25">
      <c r="A165" t="s">
        <v>900</v>
      </c>
      <c r="B165" t="s">
        <v>901</v>
      </c>
      <c r="C165" t="s">
        <v>902</v>
      </c>
      <c r="D165">
        <v>580</v>
      </c>
    </row>
    <row r="166" spans="1:4" x14ac:dyDescent="0.25">
      <c r="A166" t="s">
        <v>903</v>
      </c>
      <c r="B166" t="s">
        <v>904</v>
      </c>
      <c r="C166" t="s">
        <v>905</v>
      </c>
      <c r="D166">
        <v>578</v>
      </c>
    </row>
    <row r="167" spans="1:4" x14ac:dyDescent="0.25">
      <c r="A167" t="s">
        <v>906</v>
      </c>
      <c r="B167" t="s">
        <v>907</v>
      </c>
      <c r="C167" t="s">
        <v>908</v>
      </c>
      <c r="D167">
        <v>512</v>
      </c>
    </row>
    <row r="168" spans="1:4" x14ac:dyDescent="0.25">
      <c r="A168" t="s">
        <v>909</v>
      </c>
      <c r="B168" t="s">
        <v>910</v>
      </c>
      <c r="C168" t="s">
        <v>911</v>
      </c>
      <c r="D168">
        <v>586</v>
      </c>
    </row>
    <row r="169" spans="1:4" x14ac:dyDescent="0.25">
      <c r="A169" t="s">
        <v>912</v>
      </c>
      <c r="B169" t="s">
        <v>913</v>
      </c>
      <c r="C169" t="s">
        <v>914</v>
      </c>
      <c r="D169">
        <v>585</v>
      </c>
    </row>
    <row r="170" spans="1:4" x14ac:dyDescent="0.25">
      <c r="A170" t="s">
        <v>915</v>
      </c>
      <c r="B170" t="s">
        <v>916</v>
      </c>
      <c r="C170" t="s">
        <v>917</v>
      </c>
      <c r="D170">
        <v>275</v>
      </c>
    </row>
    <row r="171" spans="1:4" x14ac:dyDescent="0.25">
      <c r="A171" t="s">
        <v>918</v>
      </c>
      <c r="B171" t="s">
        <v>919</v>
      </c>
      <c r="C171" t="s">
        <v>920</v>
      </c>
      <c r="D171">
        <v>591</v>
      </c>
    </row>
    <row r="172" spans="1:4" x14ac:dyDescent="0.25">
      <c r="A172" t="s">
        <v>63</v>
      </c>
      <c r="B172" t="s">
        <v>921</v>
      </c>
      <c r="C172" t="s">
        <v>922</v>
      </c>
      <c r="D172">
        <v>598</v>
      </c>
    </row>
    <row r="173" spans="1:4" x14ac:dyDescent="0.25">
      <c r="A173" t="s">
        <v>923</v>
      </c>
      <c r="B173" t="s">
        <v>924</v>
      </c>
      <c r="C173" t="s">
        <v>925</v>
      </c>
      <c r="D173">
        <v>600</v>
      </c>
    </row>
    <row r="174" spans="1:4" x14ac:dyDescent="0.25">
      <c r="A174" t="s">
        <v>926</v>
      </c>
      <c r="B174" t="s">
        <v>927</v>
      </c>
      <c r="C174" t="s">
        <v>928</v>
      </c>
      <c r="D174">
        <v>604</v>
      </c>
    </row>
    <row r="175" spans="1:4" x14ac:dyDescent="0.25">
      <c r="A175" t="s">
        <v>929</v>
      </c>
      <c r="B175" t="s">
        <v>930</v>
      </c>
      <c r="C175" t="s">
        <v>931</v>
      </c>
      <c r="D175">
        <v>608</v>
      </c>
    </row>
    <row r="176" spans="1:4" x14ac:dyDescent="0.25">
      <c r="A176" t="s">
        <v>932</v>
      </c>
      <c r="B176" t="s">
        <v>933</v>
      </c>
      <c r="C176" t="s">
        <v>934</v>
      </c>
      <c r="D176">
        <v>612</v>
      </c>
    </row>
    <row r="177" spans="1:4" x14ac:dyDescent="0.25">
      <c r="A177" t="s">
        <v>402</v>
      </c>
      <c r="B177" t="s">
        <v>935</v>
      </c>
      <c r="C177" t="s">
        <v>936</v>
      </c>
      <c r="D177">
        <v>616</v>
      </c>
    </row>
    <row r="178" spans="1:4" x14ac:dyDescent="0.25">
      <c r="A178" t="s">
        <v>937</v>
      </c>
      <c r="B178" t="s">
        <v>938</v>
      </c>
      <c r="C178" t="s">
        <v>939</v>
      </c>
      <c r="D178">
        <v>620</v>
      </c>
    </row>
    <row r="179" spans="1:4" x14ac:dyDescent="0.25">
      <c r="A179" t="s">
        <v>940</v>
      </c>
      <c r="B179" t="s">
        <v>941</v>
      </c>
      <c r="C179" t="s">
        <v>942</v>
      </c>
      <c r="D179">
        <v>630</v>
      </c>
    </row>
    <row r="180" spans="1:4" x14ac:dyDescent="0.25">
      <c r="A180" t="s">
        <v>943</v>
      </c>
      <c r="B180" t="s">
        <v>944</v>
      </c>
      <c r="C180" t="s">
        <v>945</v>
      </c>
      <c r="D180">
        <v>634</v>
      </c>
    </row>
    <row r="181" spans="1:4" x14ac:dyDescent="0.25">
      <c r="A181" t="s">
        <v>946</v>
      </c>
      <c r="B181" t="s">
        <v>947</v>
      </c>
      <c r="C181" t="s">
        <v>948</v>
      </c>
      <c r="D181">
        <v>807</v>
      </c>
    </row>
    <row r="182" spans="1:4" x14ac:dyDescent="0.25">
      <c r="A182" t="s">
        <v>949</v>
      </c>
      <c r="B182" t="s">
        <v>950</v>
      </c>
      <c r="C182" t="s">
        <v>951</v>
      </c>
      <c r="D182">
        <v>642</v>
      </c>
    </row>
    <row r="183" spans="1:4" x14ac:dyDescent="0.25">
      <c r="A183" t="s">
        <v>952</v>
      </c>
      <c r="B183" t="s">
        <v>953</v>
      </c>
      <c r="C183" t="s">
        <v>954</v>
      </c>
      <c r="D183">
        <v>643</v>
      </c>
    </row>
    <row r="184" spans="1:4" x14ac:dyDescent="0.25">
      <c r="A184" t="s">
        <v>955</v>
      </c>
      <c r="B184" t="s">
        <v>956</v>
      </c>
      <c r="C184" t="s">
        <v>957</v>
      </c>
      <c r="D184">
        <v>646</v>
      </c>
    </row>
    <row r="185" spans="1:4" x14ac:dyDescent="0.25">
      <c r="A185" t="s">
        <v>958</v>
      </c>
      <c r="B185" t="s">
        <v>959</v>
      </c>
      <c r="C185" t="s">
        <v>960</v>
      </c>
      <c r="D185">
        <v>638</v>
      </c>
    </row>
    <row r="186" spans="1:4" x14ac:dyDescent="0.25">
      <c r="A186" t="s">
        <v>961</v>
      </c>
      <c r="B186" t="s">
        <v>962</v>
      </c>
      <c r="C186" t="s">
        <v>963</v>
      </c>
      <c r="D186">
        <v>652</v>
      </c>
    </row>
    <row r="187" spans="1:4" x14ac:dyDescent="0.25">
      <c r="A187" t="s">
        <v>964</v>
      </c>
      <c r="B187" t="s">
        <v>965</v>
      </c>
      <c r="C187" t="s">
        <v>966</v>
      </c>
      <c r="D187">
        <v>654</v>
      </c>
    </row>
    <row r="188" spans="1:4" x14ac:dyDescent="0.25">
      <c r="A188" t="s">
        <v>967</v>
      </c>
      <c r="B188" t="s">
        <v>968</v>
      </c>
      <c r="C188" t="s">
        <v>969</v>
      </c>
      <c r="D188">
        <v>659</v>
      </c>
    </row>
    <row r="189" spans="1:4" x14ac:dyDescent="0.25">
      <c r="A189" t="s">
        <v>970</v>
      </c>
      <c r="B189" t="s">
        <v>971</v>
      </c>
      <c r="C189" t="s">
        <v>972</v>
      </c>
      <c r="D189">
        <v>662</v>
      </c>
    </row>
    <row r="190" spans="1:4" x14ac:dyDescent="0.25">
      <c r="A190" t="s">
        <v>973</v>
      </c>
      <c r="B190" t="s">
        <v>974</v>
      </c>
      <c r="C190" t="s">
        <v>975</v>
      </c>
      <c r="D190">
        <v>663</v>
      </c>
    </row>
    <row r="191" spans="1:4" x14ac:dyDescent="0.25">
      <c r="A191" t="s">
        <v>976</v>
      </c>
      <c r="B191" t="s">
        <v>977</v>
      </c>
      <c r="C191" t="s">
        <v>978</v>
      </c>
      <c r="D191">
        <v>666</v>
      </c>
    </row>
    <row r="192" spans="1:4" x14ac:dyDescent="0.25">
      <c r="A192" t="s">
        <v>979</v>
      </c>
      <c r="B192" t="s">
        <v>980</v>
      </c>
      <c r="C192" t="s">
        <v>981</v>
      </c>
      <c r="D192">
        <v>670</v>
      </c>
    </row>
    <row r="193" spans="1:4" x14ac:dyDescent="0.25">
      <c r="A193" t="s">
        <v>982</v>
      </c>
      <c r="B193" t="s">
        <v>983</v>
      </c>
      <c r="C193" t="s">
        <v>984</v>
      </c>
      <c r="D193">
        <v>882</v>
      </c>
    </row>
    <row r="194" spans="1:4" x14ac:dyDescent="0.25">
      <c r="A194" t="s">
        <v>985</v>
      </c>
      <c r="B194" t="s">
        <v>986</v>
      </c>
      <c r="C194" t="s">
        <v>987</v>
      </c>
      <c r="D194">
        <v>674</v>
      </c>
    </row>
    <row r="195" spans="1:4" x14ac:dyDescent="0.25">
      <c r="A195" t="s">
        <v>988</v>
      </c>
      <c r="B195" t="s">
        <v>989</v>
      </c>
      <c r="C195" t="s">
        <v>990</v>
      </c>
      <c r="D195">
        <v>678</v>
      </c>
    </row>
    <row r="196" spans="1:4" x14ac:dyDescent="0.25">
      <c r="A196" t="s">
        <v>991</v>
      </c>
      <c r="B196" t="s">
        <v>992</v>
      </c>
      <c r="C196" t="s">
        <v>993</v>
      </c>
      <c r="D196">
        <v>682</v>
      </c>
    </row>
    <row r="197" spans="1:4" x14ac:dyDescent="0.25">
      <c r="A197" t="s">
        <v>994</v>
      </c>
      <c r="B197" t="s">
        <v>995</v>
      </c>
      <c r="C197" t="s">
        <v>996</v>
      </c>
      <c r="D197">
        <v>686</v>
      </c>
    </row>
    <row r="198" spans="1:4" x14ac:dyDescent="0.25">
      <c r="A198" t="s">
        <v>997</v>
      </c>
      <c r="B198" t="s">
        <v>998</v>
      </c>
      <c r="C198" t="s">
        <v>999</v>
      </c>
      <c r="D198">
        <v>688</v>
      </c>
    </row>
    <row r="199" spans="1:4" x14ac:dyDescent="0.25">
      <c r="A199" t="s">
        <v>1000</v>
      </c>
      <c r="B199" t="s">
        <v>1001</v>
      </c>
      <c r="C199" t="s">
        <v>1002</v>
      </c>
      <c r="D199">
        <v>690</v>
      </c>
    </row>
    <row r="200" spans="1:4" x14ac:dyDescent="0.25">
      <c r="A200" t="s">
        <v>1003</v>
      </c>
      <c r="B200" t="s">
        <v>1004</v>
      </c>
      <c r="C200" t="s">
        <v>1005</v>
      </c>
      <c r="D200">
        <v>694</v>
      </c>
    </row>
    <row r="201" spans="1:4" x14ac:dyDescent="0.25">
      <c r="A201" t="s">
        <v>1006</v>
      </c>
      <c r="B201" t="s">
        <v>1007</v>
      </c>
      <c r="C201" t="s">
        <v>1008</v>
      </c>
      <c r="D201">
        <v>702</v>
      </c>
    </row>
    <row r="202" spans="1:4" x14ac:dyDescent="0.25">
      <c r="A202" t="s">
        <v>1009</v>
      </c>
      <c r="B202" t="s">
        <v>1010</v>
      </c>
      <c r="C202" t="s">
        <v>1011</v>
      </c>
      <c r="D202">
        <v>534</v>
      </c>
    </row>
    <row r="203" spans="1:4" x14ac:dyDescent="0.25">
      <c r="A203" t="s">
        <v>1012</v>
      </c>
      <c r="B203" t="s">
        <v>1013</v>
      </c>
      <c r="C203" t="s">
        <v>1014</v>
      </c>
      <c r="D203">
        <v>703</v>
      </c>
    </row>
    <row r="204" spans="1:4" x14ac:dyDescent="0.25">
      <c r="A204" t="s">
        <v>1015</v>
      </c>
      <c r="B204" t="s">
        <v>1016</v>
      </c>
      <c r="C204" t="s">
        <v>1017</v>
      </c>
      <c r="D204">
        <v>705</v>
      </c>
    </row>
    <row r="205" spans="1:4" x14ac:dyDescent="0.25">
      <c r="A205" t="s">
        <v>1018</v>
      </c>
      <c r="B205" t="s">
        <v>1019</v>
      </c>
      <c r="C205" t="s">
        <v>1020</v>
      </c>
      <c r="D205">
        <v>90</v>
      </c>
    </row>
    <row r="206" spans="1:4" x14ac:dyDescent="0.25">
      <c r="A206" t="s">
        <v>1021</v>
      </c>
      <c r="B206" t="s">
        <v>1022</v>
      </c>
      <c r="C206" t="s">
        <v>1023</v>
      </c>
      <c r="D206">
        <v>706</v>
      </c>
    </row>
    <row r="207" spans="1:4" x14ac:dyDescent="0.25">
      <c r="A207" t="s">
        <v>1024</v>
      </c>
      <c r="B207" t="s">
        <v>1025</v>
      </c>
      <c r="C207" t="s">
        <v>1026</v>
      </c>
      <c r="D207">
        <v>710</v>
      </c>
    </row>
    <row r="208" spans="1:4" x14ac:dyDescent="0.25">
      <c r="A208" t="s">
        <v>1027</v>
      </c>
      <c r="B208" t="s">
        <v>1028</v>
      </c>
      <c r="C208" t="s">
        <v>1029</v>
      </c>
      <c r="D208">
        <v>239</v>
      </c>
    </row>
    <row r="209" spans="1:4" x14ac:dyDescent="0.25">
      <c r="A209" t="s">
        <v>1030</v>
      </c>
      <c r="B209" t="s">
        <v>1031</v>
      </c>
      <c r="C209" t="s">
        <v>1032</v>
      </c>
      <c r="D209">
        <v>728</v>
      </c>
    </row>
    <row r="210" spans="1:4" x14ac:dyDescent="0.25">
      <c r="A210" t="s">
        <v>1033</v>
      </c>
      <c r="B210" t="s">
        <v>1034</v>
      </c>
      <c r="C210" t="s">
        <v>1035</v>
      </c>
      <c r="D210">
        <v>724</v>
      </c>
    </row>
    <row r="211" spans="1:4" x14ac:dyDescent="0.25">
      <c r="A211" t="s">
        <v>1036</v>
      </c>
      <c r="B211" t="s">
        <v>1037</v>
      </c>
      <c r="C211" t="s">
        <v>1038</v>
      </c>
      <c r="D211">
        <v>144</v>
      </c>
    </row>
    <row r="212" spans="1:4" x14ac:dyDescent="0.25">
      <c r="A212" t="s">
        <v>1039</v>
      </c>
      <c r="B212" t="s">
        <v>1040</v>
      </c>
      <c r="C212" t="s">
        <v>1041</v>
      </c>
      <c r="D212">
        <v>729</v>
      </c>
    </row>
    <row r="213" spans="1:4" x14ac:dyDescent="0.25">
      <c r="A213" t="s">
        <v>1042</v>
      </c>
      <c r="B213" t="s">
        <v>1043</v>
      </c>
      <c r="C213" t="s">
        <v>1044</v>
      </c>
      <c r="D213">
        <v>740</v>
      </c>
    </row>
    <row r="214" spans="1:4" x14ac:dyDescent="0.25">
      <c r="A214" t="s">
        <v>1045</v>
      </c>
      <c r="B214" t="s">
        <v>1046</v>
      </c>
      <c r="C214" t="s">
        <v>1047</v>
      </c>
      <c r="D214">
        <v>744</v>
      </c>
    </row>
    <row r="215" spans="1:4" x14ac:dyDescent="0.25">
      <c r="A215" t="s">
        <v>1048</v>
      </c>
      <c r="B215" t="s">
        <v>1049</v>
      </c>
      <c r="C215" t="s">
        <v>1050</v>
      </c>
      <c r="D215">
        <v>752</v>
      </c>
    </row>
    <row r="216" spans="1:4" x14ac:dyDescent="0.25">
      <c r="A216" t="s">
        <v>1051</v>
      </c>
      <c r="B216" t="s">
        <v>1052</v>
      </c>
      <c r="C216" t="s">
        <v>1053</v>
      </c>
      <c r="D216">
        <v>756</v>
      </c>
    </row>
    <row r="217" spans="1:4" x14ac:dyDescent="0.25">
      <c r="A217" t="s">
        <v>1054</v>
      </c>
      <c r="B217" t="s">
        <v>1055</v>
      </c>
      <c r="C217" t="s">
        <v>1056</v>
      </c>
      <c r="D217">
        <v>760</v>
      </c>
    </row>
    <row r="218" spans="1:4" x14ac:dyDescent="0.25">
      <c r="A218" t="s">
        <v>1057</v>
      </c>
      <c r="B218" t="s">
        <v>1058</v>
      </c>
      <c r="C218" t="s">
        <v>1059</v>
      </c>
      <c r="D218">
        <v>158</v>
      </c>
    </row>
    <row r="219" spans="1:4" x14ac:dyDescent="0.25">
      <c r="A219" t="s">
        <v>1060</v>
      </c>
      <c r="B219" t="s">
        <v>1061</v>
      </c>
      <c r="C219" t="s">
        <v>1062</v>
      </c>
      <c r="D219">
        <v>762</v>
      </c>
    </row>
    <row r="220" spans="1:4" x14ac:dyDescent="0.25">
      <c r="A220" t="s">
        <v>1063</v>
      </c>
      <c r="B220" t="s">
        <v>1064</v>
      </c>
      <c r="C220" t="s">
        <v>1065</v>
      </c>
      <c r="D220">
        <v>834</v>
      </c>
    </row>
    <row r="221" spans="1:4" x14ac:dyDescent="0.25">
      <c r="A221" t="s">
        <v>1066</v>
      </c>
      <c r="B221" t="s">
        <v>1067</v>
      </c>
      <c r="C221" t="s">
        <v>1068</v>
      </c>
      <c r="D221">
        <v>764</v>
      </c>
    </row>
    <row r="222" spans="1:4" x14ac:dyDescent="0.25">
      <c r="A222" t="s">
        <v>1069</v>
      </c>
      <c r="B222" t="s">
        <v>1070</v>
      </c>
      <c r="C222" t="s">
        <v>1071</v>
      </c>
      <c r="D222">
        <v>626</v>
      </c>
    </row>
    <row r="223" spans="1:4" x14ac:dyDescent="0.25">
      <c r="A223" t="s">
        <v>1072</v>
      </c>
      <c r="B223" t="s">
        <v>1073</v>
      </c>
      <c r="C223" t="s">
        <v>1074</v>
      </c>
      <c r="D223">
        <v>768</v>
      </c>
    </row>
    <row r="224" spans="1:4" x14ac:dyDescent="0.25">
      <c r="A224" t="s">
        <v>1075</v>
      </c>
      <c r="B224" t="s">
        <v>1076</v>
      </c>
      <c r="C224" t="s">
        <v>1077</v>
      </c>
      <c r="D224">
        <v>772</v>
      </c>
    </row>
    <row r="225" spans="1:4" x14ac:dyDescent="0.25">
      <c r="A225" t="s">
        <v>1078</v>
      </c>
      <c r="B225" t="s">
        <v>1079</v>
      </c>
      <c r="C225" t="s">
        <v>1080</v>
      </c>
      <c r="D225">
        <v>776</v>
      </c>
    </row>
    <row r="226" spans="1:4" x14ac:dyDescent="0.25">
      <c r="A226" t="s">
        <v>1081</v>
      </c>
      <c r="B226" t="s">
        <v>1082</v>
      </c>
      <c r="C226" t="s">
        <v>1083</v>
      </c>
      <c r="D226">
        <v>780</v>
      </c>
    </row>
    <row r="227" spans="1:4" x14ac:dyDescent="0.25">
      <c r="A227" t="s">
        <v>1084</v>
      </c>
      <c r="B227" t="s">
        <v>1085</v>
      </c>
      <c r="C227" t="s">
        <v>1086</v>
      </c>
      <c r="D227">
        <v>788</v>
      </c>
    </row>
    <row r="228" spans="1:4" x14ac:dyDescent="0.25">
      <c r="A228" t="s">
        <v>399</v>
      </c>
      <c r="B228" t="s">
        <v>1087</v>
      </c>
      <c r="C228" t="s">
        <v>1088</v>
      </c>
      <c r="D228">
        <v>792</v>
      </c>
    </row>
    <row r="229" spans="1:4" x14ac:dyDescent="0.25">
      <c r="A229" t="s">
        <v>1089</v>
      </c>
      <c r="B229" t="s">
        <v>1090</v>
      </c>
      <c r="C229" t="s">
        <v>1091</v>
      </c>
      <c r="D229">
        <v>795</v>
      </c>
    </row>
    <row r="230" spans="1:4" x14ac:dyDescent="0.25">
      <c r="A230" t="s">
        <v>1092</v>
      </c>
      <c r="B230" t="s">
        <v>1093</v>
      </c>
      <c r="C230" t="s">
        <v>1094</v>
      </c>
      <c r="D230">
        <v>796</v>
      </c>
    </row>
    <row r="231" spans="1:4" x14ac:dyDescent="0.25">
      <c r="A231" t="s">
        <v>1095</v>
      </c>
      <c r="B231" t="s">
        <v>1096</v>
      </c>
      <c r="C231" t="s">
        <v>1097</v>
      </c>
      <c r="D231">
        <v>798</v>
      </c>
    </row>
    <row r="232" spans="1:4" x14ac:dyDescent="0.25">
      <c r="A232" t="s">
        <v>1098</v>
      </c>
      <c r="B232" t="s">
        <v>1099</v>
      </c>
      <c r="C232" t="s">
        <v>1100</v>
      </c>
      <c r="D232">
        <v>800</v>
      </c>
    </row>
    <row r="233" spans="1:4" x14ac:dyDescent="0.25">
      <c r="A233" t="s">
        <v>1101</v>
      </c>
      <c r="B233" t="s">
        <v>1102</v>
      </c>
      <c r="C233" t="s">
        <v>1103</v>
      </c>
      <c r="D233">
        <v>804</v>
      </c>
    </row>
    <row r="234" spans="1:4" x14ac:dyDescent="0.25">
      <c r="A234" t="s">
        <v>1104</v>
      </c>
      <c r="B234" t="s">
        <v>1105</v>
      </c>
      <c r="C234" t="s">
        <v>1106</v>
      </c>
      <c r="D234">
        <v>784</v>
      </c>
    </row>
    <row r="235" spans="1:4" x14ac:dyDescent="0.25">
      <c r="A235" t="s">
        <v>1107</v>
      </c>
      <c r="B235" t="s">
        <v>1108</v>
      </c>
      <c r="C235" t="s">
        <v>1109</v>
      </c>
      <c r="D235">
        <v>826</v>
      </c>
    </row>
    <row r="236" spans="1:4" x14ac:dyDescent="0.25">
      <c r="A236" t="s">
        <v>1110</v>
      </c>
      <c r="B236" t="s">
        <v>1111</v>
      </c>
      <c r="C236" t="s">
        <v>1112</v>
      </c>
      <c r="D236">
        <v>581</v>
      </c>
    </row>
    <row r="237" spans="1:4" x14ac:dyDescent="0.25">
      <c r="A237" t="s">
        <v>1113</v>
      </c>
      <c r="B237" t="s">
        <v>1114</v>
      </c>
      <c r="C237" t="s">
        <v>4</v>
      </c>
      <c r="D237">
        <v>840</v>
      </c>
    </row>
    <row r="238" spans="1:4" x14ac:dyDescent="0.25">
      <c r="A238" t="s">
        <v>1115</v>
      </c>
      <c r="B238" t="s">
        <v>1116</v>
      </c>
      <c r="C238" t="s">
        <v>1117</v>
      </c>
      <c r="D238">
        <v>858</v>
      </c>
    </row>
    <row r="239" spans="1:4" x14ac:dyDescent="0.25">
      <c r="A239" t="s">
        <v>1118</v>
      </c>
      <c r="B239" t="s">
        <v>1119</v>
      </c>
      <c r="C239" t="s">
        <v>1120</v>
      </c>
      <c r="D239">
        <v>860</v>
      </c>
    </row>
    <row r="240" spans="1:4" x14ac:dyDescent="0.25">
      <c r="A240" t="s">
        <v>1121</v>
      </c>
      <c r="B240" t="s">
        <v>1122</v>
      </c>
      <c r="C240" t="s">
        <v>1123</v>
      </c>
      <c r="D240">
        <v>548</v>
      </c>
    </row>
    <row r="241" spans="1:4" x14ac:dyDescent="0.25">
      <c r="A241" t="s">
        <v>1124</v>
      </c>
      <c r="B241" t="s">
        <v>1125</v>
      </c>
      <c r="C241" t="s">
        <v>1126</v>
      </c>
      <c r="D241">
        <v>862</v>
      </c>
    </row>
    <row r="242" spans="1:4" x14ac:dyDescent="0.25">
      <c r="A242" t="s">
        <v>1127</v>
      </c>
      <c r="B242" t="s">
        <v>1128</v>
      </c>
      <c r="C242" t="s">
        <v>1129</v>
      </c>
      <c r="D242">
        <v>704</v>
      </c>
    </row>
    <row r="243" spans="1:4" x14ac:dyDescent="0.25">
      <c r="A243" t="s">
        <v>1130</v>
      </c>
      <c r="B243" t="s">
        <v>1131</v>
      </c>
      <c r="C243" t="s">
        <v>1132</v>
      </c>
      <c r="D243">
        <v>92</v>
      </c>
    </row>
    <row r="244" spans="1:4" x14ac:dyDescent="0.25">
      <c r="A244" t="s">
        <v>1133</v>
      </c>
      <c r="B244" t="s">
        <v>1134</v>
      </c>
      <c r="C244" t="s">
        <v>1135</v>
      </c>
      <c r="D244">
        <v>850</v>
      </c>
    </row>
    <row r="245" spans="1:4" x14ac:dyDescent="0.25">
      <c r="A245" t="s">
        <v>1136</v>
      </c>
      <c r="B245" t="s">
        <v>1137</v>
      </c>
      <c r="C245" t="s">
        <v>1138</v>
      </c>
      <c r="D245">
        <v>876</v>
      </c>
    </row>
    <row r="246" spans="1:4" x14ac:dyDescent="0.25">
      <c r="A246" t="s">
        <v>1139</v>
      </c>
      <c r="B246" t="s">
        <v>1140</v>
      </c>
      <c r="C246" t="s">
        <v>1141</v>
      </c>
      <c r="D246">
        <v>732</v>
      </c>
    </row>
    <row r="247" spans="1:4" x14ac:dyDescent="0.25">
      <c r="A247" t="s">
        <v>1142</v>
      </c>
      <c r="B247" t="s">
        <v>1143</v>
      </c>
      <c r="C247" t="s">
        <v>1144</v>
      </c>
      <c r="D247">
        <v>887</v>
      </c>
    </row>
    <row r="248" spans="1:4" x14ac:dyDescent="0.25">
      <c r="A248" t="s">
        <v>1145</v>
      </c>
      <c r="B248" t="s">
        <v>1146</v>
      </c>
      <c r="C248" t="s">
        <v>1147</v>
      </c>
      <c r="D248">
        <v>894</v>
      </c>
    </row>
    <row r="249" spans="1:4" x14ac:dyDescent="0.25">
      <c r="A249" t="s">
        <v>1148</v>
      </c>
      <c r="B249" t="s">
        <v>1149</v>
      </c>
      <c r="C249" t="s">
        <v>1150</v>
      </c>
      <c r="D249">
        <v>716</v>
      </c>
    </row>
    <row r="250" spans="1:4" x14ac:dyDescent="0.25">
      <c r="A250" t="s">
        <v>1151</v>
      </c>
      <c r="B250" t="s">
        <v>1152</v>
      </c>
      <c r="C250" t="s">
        <v>1153</v>
      </c>
      <c r="D250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B7:V44"/>
  <sheetViews>
    <sheetView workbookViewId="0">
      <selection activeCell="J21" sqref="J21"/>
    </sheetView>
  </sheetViews>
  <sheetFormatPr defaultRowHeight="15" x14ac:dyDescent="0.25"/>
  <cols>
    <col min="5" max="5" width="17.7109375" customWidth="1"/>
    <col min="17" max="19" width="10" customWidth="1"/>
    <col min="22" max="22" width="14.140625" customWidth="1"/>
  </cols>
  <sheetData>
    <row r="7" spans="5:22" x14ac:dyDescent="0.25">
      <c r="Q7" t="s">
        <v>13</v>
      </c>
      <c r="V7" t="s">
        <v>1189</v>
      </c>
    </row>
    <row r="8" spans="5:22" x14ac:dyDescent="0.25">
      <c r="P8" t="s">
        <v>13</v>
      </c>
      <c r="Q8" s="15">
        <v>84</v>
      </c>
      <c r="V8" t="s">
        <v>1190</v>
      </c>
    </row>
    <row r="9" spans="5:22" x14ac:dyDescent="0.25">
      <c r="L9">
        <v>15.34</v>
      </c>
      <c r="P9" t="s">
        <v>411</v>
      </c>
      <c r="Q9" s="15">
        <v>21</v>
      </c>
      <c r="V9" t="s">
        <v>1191</v>
      </c>
    </row>
    <row r="10" spans="5:22" x14ac:dyDescent="0.25">
      <c r="H10" t="s">
        <v>89</v>
      </c>
      <c r="L10">
        <v>18.399999999999999</v>
      </c>
      <c r="P10" t="s">
        <v>416</v>
      </c>
      <c r="Q10" s="15">
        <v>51.26</v>
      </c>
      <c r="V10" t="s">
        <v>1192</v>
      </c>
    </row>
    <row r="11" spans="5:22" x14ac:dyDescent="0.25">
      <c r="H11" s="16">
        <f>DEGREES(ATAN(J20/F15))</f>
        <v>63.902832687070109</v>
      </c>
      <c r="J11">
        <f>90-H11</f>
        <v>26.097167312929891</v>
      </c>
    </row>
    <row r="12" spans="5:22" x14ac:dyDescent="0.25">
      <c r="E12" t="s">
        <v>91</v>
      </c>
      <c r="F12" s="15">
        <v>85.8</v>
      </c>
      <c r="L12">
        <v>2.5</v>
      </c>
    </row>
    <row r="13" spans="5:22" x14ac:dyDescent="0.25">
      <c r="J13" s="16">
        <f>SQRT(F15^2+J20^2)</f>
        <v>120.48335984690998</v>
      </c>
      <c r="L13">
        <f>J13/L12</f>
        <v>48.193343938763988</v>
      </c>
      <c r="Q13" t="s">
        <v>412</v>
      </c>
    </row>
    <row r="14" spans="5:22" x14ac:dyDescent="0.25">
      <c r="Q14" s="16">
        <f>Q8+(Q9+(Q10/60))/60</f>
        <v>84.364238888888892</v>
      </c>
    </row>
    <row r="15" spans="5:22" x14ac:dyDescent="0.25">
      <c r="E15" t="s">
        <v>88</v>
      </c>
      <c r="F15" s="16">
        <f>F12-F18</f>
        <v>53</v>
      </c>
    </row>
    <row r="16" spans="5:22" x14ac:dyDescent="0.25">
      <c r="M16">
        <f>90-H11</f>
        <v>26.097167312929891</v>
      </c>
    </row>
    <row r="18" spans="3:22" x14ac:dyDescent="0.25">
      <c r="E18" t="s">
        <v>90</v>
      </c>
      <c r="F18" s="15">
        <v>32.799999999999997</v>
      </c>
      <c r="U18">
        <v>43</v>
      </c>
      <c r="V18" t="s">
        <v>1181</v>
      </c>
    </row>
    <row r="19" spans="3:22" x14ac:dyDescent="0.25">
      <c r="U19">
        <v>14</v>
      </c>
      <c r="V19" t="s">
        <v>1182</v>
      </c>
    </row>
    <row r="20" spans="3:22" x14ac:dyDescent="0.25">
      <c r="I20" t="s">
        <v>87</v>
      </c>
      <c r="J20" s="15">
        <v>108.2</v>
      </c>
      <c r="U20">
        <f>U18/U19</f>
        <v>3.0714285714285716</v>
      </c>
      <c r="V20" t="s">
        <v>1183</v>
      </c>
    </row>
    <row r="23" spans="3:22" x14ac:dyDescent="0.25">
      <c r="E23" t="s">
        <v>1154</v>
      </c>
      <c r="F23">
        <v>1.5</v>
      </c>
    </row>
    <row r="24" spans="3:22" x14ac:dyDescent="0.25">
      <c r="E24" t="s">
        <v>1155</v>
      </c>
    </row>
    <row r="25" spans="3:22" x14ac:dyDescent="0.25">
      <c r="I25">
        <v>1</v>
      </c>
    </row>
    <row r="26" spans="3:22" x14ac:dyDescent="0.25">
      <c r="I26">
        <v>1</v>
      </c>
      <c r="J26">
        <v>0.68269999999999997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96</v>
      </c>
      <c r="I29">
        <v>3</v>
      </c>
      <c r="J29">
        <v>0.99729999999999996</v>
      </c>
    </row>
    <row r="30" spans="3:22" x14ac:dyDescent="0.25">
      <c r="E30" t="s">
        <v>98</v>
      </c>
      <c r="F30" s="3">
        <v>6400</v>
      </c>
      <c r="N30" t="s">
        <v>1156</v>
      </c>
      <c r="O30">
        <v>1.5</v>
      </c>
    </row>
    <row r="31" spans="3:22" x14ac:dyDescent="0.25">
      <c r="E31" t="s">
        <v>97</v>
      </c>
      <c r="F31" s="15">
        <v>14600</v>
      </c>
      <c r="N31" t="s">
        <v>1157</v>
      </c>
      <c r="O31">
        <v>1.2090000000000001</v>
      </c>
    </row>
    <row r="32" spans="3:22" x14ac:dyDescent="0.25">
      <c r="C32">
        <f>C33+180</f>
        <v>188.6789</v>
      </c>
      <c r="E32" t="s">
        <v>99</v>
      </c>
      <c r="F32" s="16">
        <f>F30*(0.5*F30*F31^2)^-0.075</f>
        <v>829.16468593047148</v>
      </c>
    </row>
    <row r="33" spans="2:7" x14ac:dyDescent="0.25">
      <c r="B33">
        <v>273.23790000000002</v>
      </c>
      <c r="C33">
        <v>8.6789000000000005</v>
      </c>
      <c r="E33" t="s">
        <v>100</v>
      </c>
      <c r="F33" s="16">
        <f>F30*(0.5*F30*F31^2)^0.075</f>
        <v>49399.112980837497</v>
      </c>
    </row>
    <row r="34" spans="2:7" x14ac:dyDescent="0.25">
      <c r="C34">
        <f>B33-180</f>
        <v>93.237900000000025</v>
      </c>
    </row>
    <row r="36" spans="2:7" x14ac:dyDescent="0.25">
      <c r="F36">
        <f>F32/100</f>
        <v>8.2916468593047146</v>
      </c>
    </row>
    <row r="37" spans="2:7" x14ac:dyDescent="0.25">
      <c r="F37">
        <f>F33/100</f>
        <v>493.99112980837498</v>
      </c>
    </row>
    <row r="41" spans="2:7" x14ac:dyDescent="0.25">
      <c r="E41" t="s">
        <v>96</v>
      </c>
      <c r="F41" s="15">
        <v>7.0000000000000007E-2</v>
      </c>
      <c r="G41" t="s">
        <v>12</v>
      </c>
    </row>
    <row r="42" spans="2:7" x14ac:dyDescent="0.25">
      <c r="E42" t="s">
        <v>182</v>
      </c>
      <c r="F42" s="15">
        <v>3100</v>
      </c>
      <c r="G42" t="s">
        <v>175</v>
      </c>
    </row>
    <row r="43" spans="2:7" x14ac:dyDescent="0.25">
      <c r="E43" t="s">
        <v>184</v>
      </c>
      <c r="F43">
        <f>F41/F42</f>
        <v>2.2580645161290325E-5</v>
      </c>
      <c r="G43" t="s">
        <v>185</v>
      </c>
    </row>
    <row r="44" spans="2:7" x14ac:dyDescent="0.25">
      <c r="E44" t="s">
        <v>183</v>
      </c>
      <c r="F44">
        <f>((6*F43)/PI())^(1/3)</f>
        <v>3.5068127317410956E-2</v>
      </c>
      <c r="G44" t="s">
        <v>186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sqref="A1:B6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1161</v>
      </c>
    </row>
    <row r="2" spans="1:2" x14ac:dyDescent="0.25">
      <c r="A2">
        <v>0</v>
      </c>
      <c r="B2" t="s">
        <v>1162</v>
      </c>
    </row>
    <row r="3" spans="1:2" x14ac:dyDescent="0.25">
      <c r="A3">
        <v>1</v>
      </c>
      <c r="B3" t="s">
        <v>1163</v>
      </c>
    </row>
    <row r="4" spans="1:2" x14ac:dyDescent="0.25">
      <c r="A4">
        <v>2</v>
      </c>
      <c r="B4" t="s">
        <v>1164</v>
      </c>
    </row>
    <row r="5" spans="1:2" x14ac:dyDescent="0.25">
      <c r="A5">
        <v>3</v>
      </c>
      <c r="B5" t="s">
        <v>1165</v>
      </c>
    </row>
    <row r="6" spans="1:2" x14ac:dyDescent="0.25">
      <c r="A6">
        <v>4</v>
      </c>
      <c r="B6" t="s">
        <v>1166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8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53" customWidth="1"/>
    <col min="4" max="4" width="18.85546875" style="53" customWidth="1"/>
    <col min="5" max="7" width="9.140625" style="53"/>
    <col min="8" max="8" width="13.140625" style="53" customWidth="1"/>
  </cols>
  <sheetData>
    <row r="1" spans="1:9" x14ac:dyDescent="0.25">
      <c r="A1" t="s">
        <v>1184</v>
      </c>
      <c r="B1" t="s">
        <v>1194</v>
      </c>
      <c r="C1" s="53" t="s">
        <v>1227</v>
      </c>
      <c r="D1" s="53" t="s">
        <v>1226</v>
      </c>
      <c r="E1" s="53" t="s">
        <v>1280</v>
      </c>
      <c r="F1" s="53" t="s">
        <v>67</v>
      </c>
      <c r="G1" s="53" t="s">
        <v>152</v>
      </c>
      <c r="H1" s="53" t="s">
        <v>107</v>
      </c>
      <c r="I1" s="53" t="s">
        <v>1185</v>
      </c>
    </row>
    <row r="2" spans="1:9" x14ac:dyDescent="0.25">
      <c r="A2" t="s">
        <v>1240</v>
      </c>
      <c r="B2" t="s">
        <v>1198</v>
      </c>
      <c r="C2" s="53" t="s">
        <v>87</v>
      </c>
      <c r="D2" s="53" t="s">
        <v>87</v>
      </c>
      <c r="I2" s="53"/>
    </row>
    <row r="3" spans="1:9" x14ac:dyDescent="0.25">
      <c r="A3" t="s">
        <v>1186</v>
      </c>
      <c r="B3" t="s">
        <v>1262</v>
      </c>
      <c r="C3" s="53" t="s">
        <v>87</v>
      </c>
      <c r="D3" s="53" t="s">
        <v>87</v>
      </c>
      <c r="I3" s="53"/>
    </row>
    <row r="4" spans="1:9" x14ac:dyDescent="0.25">
      <c r="A4" t="s">
        <v>1196</v>
      </c>
      <c r="B4" t="s">
        <v>1199</v>
      </c>
      <c r="C4" s="53" t="s">
        <v>87</v>
      </c>
      <c r="D4" s="53" t="s">
        <v>87</v>
      </c>
      <c r="I4" s="53"/>
    </row>
    <row r="5" spans="1:9" x14ac:dyDescent="0.25">
      <c r="A5" t="s">
        <v>1250</v>
      </c>
      <c r="B5" t="s">
        <v>1222</v>
      </c>
      <c r="D5" s="53" t="s">
        <v>87</v>
      </c>
      <c r="I5" s="53"/>
    </row>
    <row r="6" spans="1:9" x14ac:dyDescent="0.25">
      <c r="A6" t="s">
        <v>1249</v>
      </c>
      <c r="B6" t="s">
        <v>1221</v>
      </c>
      <c r="D6" s="53" t="s">
        <v>87</v>
      </c>
      <c r="I6" s="53"/>
    </row>
    <row r="7" spans="1:9" x14ac:dyDescent="0.25">
      <c r="A7" t="s">
        <v>1325</v>
      </c>
      <c r="B7" t="s">
        <v>1263</v>
      </c>
      <c r="I7" s="53"/>
    </row>
    <row r="8" spans="1:9" x14ac:dyDescent="0.25">
      <c r="A8" t="s">
        <v>1248</v>
      </c>
      <c r="B8" t="s">
        <v>1211</v>
      </c>
      <c r="C8" s="53" t="s">
        <v>87</v>
      </c>
      <c r="D8" s="53" t="s">
        <v>87</v>
      </c>
      <c r="I8" s="53"/>
    </row>
    <row r="9" spans="1:9" x14ac:dyDescent="0.25">
      <c r="A9" t="s">
        <v>1187</v>
      </c>
      <c r="B9" t="s">
        <v>1197</v>
      </c>
      <c r="C9" s="53" t="s">
        <v>87</v>
      </c>
      <c r="D9" s="53" t="s">
        <v>87</v>
      </c>
      <c r="I9" s="53"/>
    </row>
    <row r="10" spans="1:9" x14ac:dyDescent="0.25">
      <c r="A10" t="s">
        <v>1188</v>
      </c>
      <c r="B10" t="s">
        <v>1197</v>
      </c>
      <c r="C10" s="53" t="s">
        <v>87</v>
      </c>
      <c r="D10" s="53" t="s">
        <v>87</v>
      </c>
      <c r="I10" s="53"/>
    </row>
    <row r="11" spans="1:9" x14ac:dyDescent="0.25">
      <c r="A11" t="s">
        <v>1251</v>
      </c>
      <c r="B11" t="s">
        <v>1293</v>
      </c>
      <c r="D11" s="53" t="s">
        <v>87</v>
      </c>
      <c r="I11" s="53"/>
    </row>
    <row r="12" spans="1:9" x14ac:dyDescent="0.25">
      <c r="A12" t="s">
        <v>1252</v>
      </c>
      <c r="B12" t="s">
        <v>1292</v>
      </c>
      <c r="D12" s="53" t="s">
        <v>87</v>
      </c>
      <c r="I12" s="53"/>
    </row>
    <row r="13" spans="1:9" x14ac:dyDescent="0.25">
      <c r="A13" t="s">
        <v>1327</v>
      </c>
      <c r="B13" t="s">
        <v>1291</v>
      </c>
      <c r="I13" s="53"/>
    </row>
    <row r="14" spans="1:9" x14ac:dyDescent="0.25">
      <c r="A14" t="s">
        <v>1246</v>
      </c>
      <c r="B14" t="s">
        <v>1224</v>
      </c>
      <c r="D14" s="53" t="s">
        <v>87</v>
      </c>
      <c r="I14" s="53"/>
    </row>
    <row r="15" spans="1:9" x14ac:dyDescent="0.25">
      <c r="A15" t="s">
        <v>1247</v>
      </c>
      <c r="B15" t="s">
        <v>1225</v>
      </c>
      <c r="D15" s="53" t="s">
        <v>87</v>
      </c>
      <c r="I15" s="53"/>
    </row>
    <row r="16" spans="1:9" x14ac:dyDescent="0.25">
      <c r="A16" t="s">
        <v>1193</v>
      </c>
      <c r="B16" t="s">
        <v>1223</v>
      </c>
      <c r="C16" s="53" t="s">
        <v>87</v>
      </c>
      <c r="D16" s="53" t="s">
        <v>87</v>
      </c>
      <c r="I16" s="53"/>
    </row>
    <row r="17" spans="1:9" x14ac:dyDescent="0.25">
      <c r="A17" t="s">
        <v>1243</v>
      </c>
      <c r="B17" t="s">
        <v>1195</v>
      </c>
      <c r="C17" s="53" t="s">
        <v>87</v>
      </c>
      <c r="D17" s="53" t="s">
        <v>87</v>
      </c>
      <c r="I17" s="53"/>
    </row>
    <row r="18" spans="1:9" x14ac:dyDescent="0.25">
      <c r="A18" t="s">
        <v>1245</v>
      </c>
      <c r="B18" t="s">
        <v>1200</v>
      </c>
      <c r="C18" s="53" t="s">
        <v>87</v>
      </c>
      <c r="D18" s="53" t="s">
        <v>87</v>
      </c>
      <c r="F18" s="53" t="s">
        <v>87</v>
      </c>
      <c r="I18" s="53"/>
    </row>
    <row r="19" spans="1:9" x14ac:dyDescent="0.25">
      <c r="A19" t="s">
        <v>1244</v>
      </c>
      <c r="B19" t="s">
        <v>1201</v>
      </c>
      <c r="C19" s="53" t="s">
        <v>87</v>
      </c>
      <c r="D19" s="53" t="s">
        <v>87</v>
      </c>
      <c r="F19" s="53" t="s">
        <v>87</v>
      </c>
      <c r="I19" s="53"/>
    </row>
    <row r="20" spans="1:9" x14ac:dyDescent="0.25">
      <c r="A20" t="s">
        <v>1288</v>
      </c>
      <c r="B20" t="s">
        <v>1202</v>
      </c>
      <c r="C20" s="53" t="s">
        <v>87</v>
      </c>
      <c r="D20" s="53" t="s">
        <v>87</v>
      </c>
      <c r="F20" s="53" t="s">
        <v>87</v>
      </c>
      <c r="I20" s="53"/>
    </row>
    <row r="21" spans="1:9" x14ac:dyDescent="0.25">
      <c r="A21" t="s">
        <v>1326</v>
      </c>
      <c r="B21" t="s">
        <v>1284</v>
      </c>
      <c r="I21" s="53"/>
    </row>
    <row r="22" spans="1:9" x14ac:dyDescent="0.25">
      <c r="A22" t="s">
        <v>1286</v>
      </c>
      <c r="B22" t="s">
        <v>1203</v>
      </c>
      <c r="C22" s="53" t="s">
        <v>87</v>
      </c>
      <c r="D22" s="53" t="s">
        <v>87</v>
      </c>
      <c r="F22" s="53" t="s">
        <v>87</v>
      </c>
      <c r="I22" s="53"/>
    </row>
    <row r="23" spans="1:9" x14ac:dyDescent="0.25">
      <c r="A23" t="s">
        <v>1264</v>
      </c>
      <c r="B23" t="s">
        <v>1265</v>
      </c>
      <c r="C23" s="53" t="s">
        <v>87</v>
      </c>
      <c r="D23" s="53" t="s">
        <v>87</v>
      </c>
      <c r="I23" s="53"/>
    </row>
    <row r="24" spans="1:9" x14ac:dyDescent="0.25">
      <c r="A24" t="s">
        <v>1261</v>
      </c>
      <c r="B24" t="s">
        <v>1209</v>
      </c>
      <c r="C24" s="53" t="s">
        <v>87</v>
      </c>
      <c r="D24" s="53" t="s">
        <v>87</v>
      </c>
      <c r="I24" s="53"/>
    </row>
    <row r="25" spans="1:9" x14ac:dyDescent="0.25">
      <c r="A25" t="s">
        <v>1259</v>
      </c>
      <c r="B25" t="s">
        <v>1210</v>
      </c>
      <c r="C25" s="53" t="s">
        <v>87</v>
      </c>
      <c r="D25" s="53" t="s">
        <v>87</v>
      </c>
      <c r="I25" s="53"/>
    </row>
    <row r="26" spans="1:9" x14ac:dyDescent="0.25">
      <c r="A26" t="s">
        <v>1260</v>
      </c>
      <c r="B26" t="s">
        <v>1228</v>
      </c>
      <c r="D26" s="53" t="s">
        <v>87</v>
      </c>
      <c r="I26" s="53"/>
    </row>
    <row r="27" spans="1:9" x14ac:dyDescent="0.25">
      <c r="A27" t="s">
        <v>1212</v>
      </c>
      <c r="B27" t="s">
        <v>1213</v>
      </c>
      <c r="C27" s="53" t="s">
        <v>87</v>
      </c>
      <c r="D27" s="53" t="s">
        <v>87</v>
      </c>
      <c r="I27" s="53"/>
    </row>
    <row r="28" spans="1:9" x14ac:dyDescent="0.25">
      <c r="A28" t="s">
        <v>1217</v>
      </c>
      <c r="B28" t="s">
        <v>1219</v>
      </c>
      <c r="C28" s="53" t="s">
        <v>87</v>
      </c>
      <c r="D28" s="53" t="s">
        <v>87</v>
      </c>
      <c r="I28" s="53"/>
    </row>
    <row r="29" spans="1:9" x14ac:dyDescent="0.25">
      <c r="A29" t="s">
        <v>1218</v>
      </c>
      <c r="B29" t="s">
        <v>1220</v>
      </c>
      <c r="C29" s="53" t="s">
        <v>87</v>
      </c>
      <c r="D29" s="53" t="s">
        <v>87</v>
      </c>
      <c r="I29" s="53"/>
    </row>
    <row r="30" spans="1:9" x14ac:dyDescent="0.25">
      <c r="A30" t="s">
        <v>1268</v>
      </c>
      <c r="B30" t="s">
        <v>1214</v>
      </c>
      <c r="C30" s="53" t="s">
        <v>87</v>
      </c>
      <c r="D30" s="53" t="s">
        <v>87</v>
      </c>
      <c r="I30" s="53"/>
    </row>
    <row r="31" spans="1:9" x14ac:dyDescent="0.25">
      <c r="A31" t="s">
        <v>1266</v>
      </c>
      <c r="B31" t="s">
        <v>1215</v>
      </c>
      <c r="C31" s="53" t="s">
        <v>87</v>
      </c>
      <c r="D31" s="53" t="s">
        <v>87</v>
      </c>
      <c r="I31" s="53"/>
    </row>
    <row r="32" spans="1:9" x14ac:dyDescent="0.25">
      <c r="A32" t="s">
        <v>1267</v>
      </c>
      <c r="B32" t="s">
        <v>1216</v>
      </c>
      <c r="C32" s="53" t="s">
        <v>87</v>
      </c>
      <c r="D32" s="53" t="s">
        <v>87</v>
      </c>
      <c r="I32" s="53"/>
    </row>
    <row r="33" spans="1:9" x14ac:dyDescent="0.25">
      <c r="A33" t="s">
        <v>1241</v>
      </c>
      <c r="B33" t="s">
        <v>1204</v>
      </c>
      <c r="F33" s="53" t="s">
        <v>87</v>
      </c>
      <c r="I33" s="53"/>
    </row>
    <row r="34" spans="1:9" x14ac:dyDescent="0.25">
      <c r="A34" t="s">
        <v>1242</v>
      </c>
      <c r="B34" t="s">
        <v>1205</v>
      </c>
      <c r="D34" s="53" t="s">
        <v>87</v>
      </c>
      <c r="F34" s="53" t="s">
        <v>87</v>
      </c>
      <c r="I34" s="53"/>
    </row>
    <row r="35" spans="1:9" x14ac:dyDescent="0.25">
      <c r="A35" t="s">
        <v>1253</v>
      </c>
      <c r="B35" t="s">
        <v>1206</v>
      </c>
      <c r="F35" s="53" t="s">
        <v>87</v>
      </c>
      <c r="I35" s="53"/>
    </row>
    <row r="36" spans="1:9" x14ac:dyDescent="0.25">
      <c r="A36" t="s">
        <v>1254</v>
      </c>
      <c r="B36" t="s">
        <v>1207</v>
      </c>
      <c r="F36" s="53" t="s">
        <v>87</v>
      </c>
      <c r="I36" s="53"/>
    </row>
    <row r="37" spans="1:9" x14ac:dyDescent="0.25">
      <c r="A37" t="s">
        <v>1255</v>
      </c>
      <c r="B37" t="s">
        <v>1208</v>
      </c>
      <c r="F37" s="53" t="s">
        <v>87</v>
      </c>
      <c r="I37" s="53"/>
    </row>
    <row r="38" spans="1:9" x14ac:dyDescent="0.25">
      <c r="A38" t="s">
        <v>1256</v>
      </c>
      <c r="B38" t="s">
        <v>1229</v>
      </c>
      <c r="F38" s="53" t="s">
        <v>87</v>
      </c>
      <c r="I38" s="53"/>
    </row>
    <row r="39" spans="1:9" x14ac:dyDescent="0.25">
      <c r="A39" t="s">
        <v>1257</v>
      </c>
      <c r="B39" t="s">
        <v>1230</v>
      </c>
      <c r="F39" s="53" t="s">
        <v>87</v>
      </c>
      <c r="I39" s="53"/>
    </row>
    <row r="40" spans="1:9" x14ac:dyDescent="0.25">
      <c r="A40" t="s">
        <v>1258</v>
      </c>
      <c r="B40" t="s">
        <v>1231</v>
      </c>
      <c r="F40" s="53" t="s">
        <v>87</v>
      </c>
      <c r="I40" s="53"/>
    </row>
    <row r="41" spans="1:9" x14ac:dyDescent="0.25">
      <c r="A41" t="s">
        <v>1274</v>
      </c>
      <c r="B41" t="s">
        <v>1281</v>
      </c>
      <c r="I41" s="53"/>
    </row>
    <row r="42" spans="1:9" x14ac:dyDescent="0.25">
      <c r="A42" t="s">
        <v>32</v>
      </c>
      <c r="B42" t="s">
        <v>1282</v>
      </c>
      <c r="I42" s="53"/>
    </row>
    <row r="43" spans="1:9" x14ac:dyDescent="0.25">
      <c r="A43" t="s">
        <v>33</v>
      </c>
      <c r="B43" t="s">
        <v>1283</v>
      </c>
      <c r="I43" s="53"/>
    </row>
    <row r="44" spans="1:9" x14ac:dyDescent="0.25">
      <c r="A44" t="s">
        <v>3</v>
      </c>
      <c r="B44" t="s">
        <v>3</v>
      </c>
      <c r="I44" s="53"/>
    </row>
    <row r="45" spans="1:9" x14ac:dyDescent="0.25">
      <c r="A45" t="s">
        <v>34</v>
      </c>
      <c r="I45" s="53"/>
    </row>
    <row r="46" spans="1:9" x14ac:dyDescent="0.25">
      <c r="A46" t="s">
        <v>110</v>
      </c>
      <c r="I46" s="53"/>
    </row>
    <row r="47" spans="1:9" x14ac:dyDescent="0.25">
      <c r="A47" t="s">
        <v>35</v>
      </c>
      <c r="I47" s="53"/>
    </row>
    <row r="48" spans="1:9" x14ac:dyDescent="0.25">
      <c r="A48" t="s">
        <v>42</v>
      </c>
      <c r="I48" s="53"/>
    </row>
    <row r="49" spans="1:9" x14ac:dyDescent="0.25">
      <c r="A49" t="s">
        <v>41</v>
      </c>
      <c r="I49" s="53"/>
    </row>
    <row r="50" spans="1:9" x14ac:dyDescent="0.25">
      <c r="A50" t="s">
        <v>144</v>
      </c>
      <c r="I50" s="53"/>
    </row>
    <row r="51" spans="1:9" x14ac:dyDescent="0.25">
      <c r="A51" t="s">
        <v>40</v>
      </c>
      <c r="I51" s="53"/>
    </row>
    <row r="52" spans="1:9" x14ac:dyDescent="0.25">
      <c r="A52" t="s">
        <v>39</v>
      </c>
      <c r="I52" s="53"/>
    </row>
    <row r="53" spans="1:9" x14ac:dyDescent="0.25">
      <c r="A53" t="s">
        <v>36</v>
      </c>
      <c r="I53" s="53"/>
    </row>
    <row r="54" spans="1:9" x14ac:dyDescent="0.25">
      <c r="A54" t="s">
        <v>37</v>
      </c>
      <c r="I54" s="53"/>
    </row>
    <row r="55" spans="1:9" x14ac:dyDescent="0.25">
      <c r="A55" t="s">
        <v>38</v>
      </c>
      <c r="I55" s="53"/>
    </row>
    <row r="56" spans="1:9" x14ac:dyDescent="0.25">
      <c r="A56" t="s">
        <v>86</v>
      </c>
      <c r="I56" s="53"/>
    </row>
    <row r="57" spans="1:9" x14ac:dyDescent="0.25">
      <c r="A57" t="s">
        <v>85</v>
      </c>
      <c r="I57" s="53"/>
    </row>
    <row r="58" spans="1:9" x14ac:dyDescent="0.25">
      <c r="A58" t="s">
        <v>395</v>
      </c>
      <c r="I58" s="53"/>
    </row>
    <row r="59" spans="1:9" x14ac:dyDescent="0.25">
      <c r="A59" t="s">
        <v>397</v>
      </c>
      <c r="I59" s="53"/>
    </row>
    <row r="60" spans="1:9" x14ac:dyDescent="0.25">
      <c r="A60" t="s">
        <v>52</v>
      </c>
      <c r="I60" s="53"/>
    </row>
    <row r="61" spans="1:9" x14ac:dyDescent="0.25">
      <c r="A61" t="s">
        <v>82</v>
      </c>
      <c r="I61" s="53"/>
    </row>
    <row r="62" spans="1:9" x14ac:dyDescent="0.25">
      <c r="A62" t="s">
        <v>220</v>
      </c>
      <c r="I62" s="53"/>
    </row>
    <row r="63" spans="1:9" x14ac:dyDescent="0.25">
      <c r="A63" t="s">
        <v>1237</v>
      </c>
      <c r="I63" s="53"/>
    </row>
    <row r="64" spans="1:9" x14ac:dyDescent="0.25">
      <c r="A64" t="s">
        <v>76</v>
      </c>
      <c r="I64" s="53"/>
    </row>
    <row r="65" spans="1:9" x14ac:dyDescent="0.25">
      <c r="A65" t="s">
        <v>78</v>
      </c>
      <c r="I65" s="53"/>
    </row>
    <row r="66" spans="1:9" x14ac:dyDescent="0.25">
      <c r="A66" t="s">
        <v>43</v>
      </c>
      <c r="I66" s="53"/>
    </row>
    <row r="67" spans="1:9" x14ac:dyDescent="0.25">
      <c r="A67" t="s">
        <v>44</v>
      </c>
      <c r="I67" s="53"/>
    </row>
    <row r="68" spans="1:9" x14ac:dyDescent="0.25">
      <c r="A68" t="s">
        <v>45</v>
      </c>
      <c r="I68" s="53"/>
    </row>
    <row r="69" spans="1:9" x14ac:dyDescent="0.25">
      <c r="A69" t="s">
        <v>46</v>
      </c>
      <c r="I69" s="53"/>
    </row>
    <row r="70" spans="1:9" x14ac:dyDescent="0.25">
      <c r="A70" t="s">
        <v>47</v>
      </c>
      <c r="I70" s="53"/>
    </row>
    <row r="71" spans="1:9" x14ac:dyDescent="0.25">
      <c r="A71" t="s">
        <v>48</v>
      </c>
      <c r="I71" s="53"/>
    </row>
    <row r="72" spans="1:9" x14ac:dyDescent="0.25">
      <c r="A72" t="s">
        <v>165</v>
      </c>
      <c r="I72" s="53"/>
    </row>
    <row r="73" spans="1:9" x14ac:dyDescent="0.25">
      <c r="A73" t="s">
        <v>166</v>
      </c>
      <c r="I73" s="53"/>
    </row>
    <row r="74" spans="1:9" x14ac:dyDescent="0.25">
      <c r="A74" t="s">
        <v>136</v>
      </c>
      <c r="I74" s="53"/>
    </row>
    <row r="75" spans="1:9" x14ac:dyDescent="0.25">
      <c r="A75" t="s">
        <v>135</v>
      </c>
      <c r="I75" s="53"/>
    </row>
    <row r="76" spans="1:9" x14ac:dyDescent="0.25">
      <c r="A76" t="s">
        <v>137</v>
      </c>
      <c r="I76" s="53"/>
    </row>
    <row r="77" spans="1:9" x14ac:dyDescent="0.25">
      <c r="A77" t="s">
        <v>134</v>
      </c>
      <c r="I77" s="53"/>
    </row>
    <row r="78" spans="1:9" x14ac:dyDescent="0.25">
      <c r="A78" t="s">
        <v>133</v>
      </c>
      <c r="I78" s="53"/>
    </row>
    <row r="79" spans="1:9" x14ac:dyDescent="0.25">
      <c r="A79" t="s">
        <v>132</v>
      </c>
      <c r="I79" s="53"/>
    </row>
    <row r="80" spans="1:9" x14ac:dyDescent="0.25">
      <c r="A80" t="s">
        <v>139</v>
      </c>
      <c r="I80" s="53"/>
    </row>
    <row r="81" spans="1:9" x14ac:dyDescent="0.25">
      <c r="A81" t="s">
        <v>1158</v>
      </c>
      <c r="I81" s="53"/>
    </row>
    <row r="82" spans="1:9" x14ac:dyDescent="0.25">
      <c r="A82" t="s">
        <v>261</v>
      </c>
      <c r="I82" s="53"/>
    </row>
    <row r="83" spans="1:9" x14ac:dyDescent="0.25">
      <c r="A83" t="s">
        <v>264</v>
      </c>
      <c r="I83" s="53"/>
    </row>
    <row r="84" spans="1:9" x14ac:dyDescent="0.25">
      <c r="A84" t="s">
        <v>210</v>
      </c>
      <c r="I84" s="53"/>
    </row>
    <row r="85" spans="1:9" x14ac:dyDescent="0.25">
      <c r="A85" t="s">
        <v>266</v>
      </c>
      <c r="I85" s="53"/>
    </row>
    <row r="86" spans="1:9" x14ac:dyDescent="0.25">
      <c r="A86" t="s">
        <v>262</v>
      </c>
      <c r="I86" s="53"/>
    </row>
    <row r="87" spans="1:9" x14ac:dyDescent="0.25">
      <c r="A87" t="s">
        <v>212</v>
      </c>
      <c r="I87" s="53"/>
    </row>
    <row r="88" spans="1:9" x14ac:dyDescent="0.25">
      <c r="A88" t="s">
        <v>215</v>
      </c>
      <c r="I88" s="53"/>
    </row>
    <row r="89" spans="1:9" x14ac:dyDescent="0.25">
      <c r="A89" t="s">
        <v>216</v>
      </c>
      <c r="I89" s="53"/>
    </row>
    <row r="90" spans="1:9" x14ac:dyDescent="0.25">
      <c r="A90" t="s">
        <v>218</v>
      </c>
      <c r="I90" s="53"/>
    </row>
    <row r="91" spans="1:9" x14ac:dyDescent="0.25">
      <c r="A91" t="s">
        <v>1159</v>
      </c>
      <c r="I91" s="53"/>
    </row>
    <row r="92" spans="1:9" x14ac:dyDescent="0.25">
      <c r="A92" t="s">
        <v>1232</v>
      </c>
      <c r="I92" s="53"/>
    </row>
    <row r="93" spans="1:9" x14ac:dyDescent="0.25">
      <c r="A93" t="s">
        <v>1233</v>
      </c>
      <c r="I93" s="53"/>
    </row>
  </sheetData>
  <autoFilter ref="A1:H39" xr:uid="{F141679E-852A-4834-84BB-BC1A666E0D1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0"/>
  <sheetViews>
    <sheetView topLeftCell="A115" workbookViewId="0">
      <selection activeCell="B131" sqref="B131"/>
    </sheetView>
  </sheetViews>
  <sheetFormatPr defaultRowHeight="15" x14ac:dyDescent="0.25"/>
  <cols>
    <col min="1" max="1" width="8.7109375" style="41" customWidth="1"/>
    <col min="2" max="2" width="191.42578125" style="37" customWidth="1"/>
    <col min="3" max="3" width="29.7109375" style="33" bestFit="1" customWidth="1"/>
    <col min="4" max="4" width="20.140625" customWidth="1"/>
  </cols>
  <sheetData>
    <row r="1" spans="1:4" s="34" customFormat="1" x14ac:dyDescent="0.25">
      <c r="A1" s="42" t="s">
        <v>225</v>
      </c>
      <c r="B1" s="44" t="s">
        <v>171</v>
      </c>
      <c r="C1" s="35" t="s">
        <v>231</v>
      </c>
      <c r="D1" s="34" t="s">
        <v>408</v>
      </c>
    </row>
    <row r="2" spans="1:4" s="34" customFormat="1" x14ac:dyDescent="0.25">
      <c r="A2" s="41">
        <v>1</v>
      </c>
      <c r="B2" s="38" t="s">
        <v>230</v>
      </c>
      <c r="C2" s="39">
        <v>43812</v>
      </c>
    </row>
    <row r="3" spans="1:4" x14ac:dyDescent="0.25">
      <c r="A3" s="41">
        <v>2</v>
      </c>
      <c r="B3" s="37" t="s">
        <v>226</v>
      </c>
      <c r="C3" s="39">
        <v>43812</v>
      </c>
    </row>
    <row r="4" spans="1:4" x14ac:dyDescent="0.25">
      <c r="A4" s="41">
        <v>3</v>
      </c>
      <c r="B4" s="37" t="s">
        <v>227</v>
      </c>
      <c r="C4" s="39">
        <v>43812</v>
      </c>
    </row>
    <row r="5" spans="1:4" ht="30" x14ac:dyDescent="0.25">
      <c r="A5" s="41">
        <v>4</v>
      </c>
      <c r="B5" s="37" t="s">
        <v>228</v>
      </c>
      <c r="C5" s="39">
        <v>43812</v>
      </c>
    </row>
    <row r="6" spans="1:4" x14ac:dyDescent="0.25">
      <c r="A6" s="41">
        <v>5</v>
      </c>
      <c r="B6" s="37" t="s">
        <v>229</v>
      </c>
      <c r="C6" s="39">
        <v>43812</v>
      </c>
      <c r="D6" t="s">
        <v>409</v>
      </c>
    </row>
    <row r="7" spans="1:4" ht="45" x14ac:dyDescent="0.25">
      <c r="A7" s="41">
        <v>6</v>
      </c>
      <c r="B7" s="37" t="s">
        <v>385</v>
      </c>
      <c r="C7" s="39">
        <v>43812</v>
      </c>
    </row>
    <row r="8" spans="1:4" ht="30" x14ac:dyDescent="0.25">
      <c r="A8" s="41">
        <v>7</v>
      </c>
      <c r="B8" s="37" t="s">
        <v>378</v>
      </c>
      <c r="C8" s="39">
        <v>43812</v>
      </c>
    </row>
    <row r="9" spans="1:4" ht="30" x14ac:dyDescent="0.25">
      <c r="A9" s="41">
        <v>8</v>
      </c>
      <c r="B9" s="37" t="s">
        <v>372</v>
      </c>
      <c r="C9" s="39">
        <v>43812</v>
      </c>
    </row>
    <row r="10" spans="1:4" x14ac:dyDescent="0.25">
      <c r="A10" s="41">
        <v>9</v>
      </c>
      <c r="B10" s="37" t="s">
        <v>357</v>
      </c>
      <c r="C10" s="39">
        <v>43812</v>
      </c>
    </row>
    <row r="11" spans="1:4" ht="30" x14ac:dyDescent="0.25">
      <c r="A11" s="41">
        <v>10</v>
      </c>
      <c r="B11" s="37" t="s">
        <v>274</v>
      </c>
      <c r="C11" s="39">
        <v>43812</v>
      </c>
    </row>
    <row r="12" spans="1:4" ht="30" x14ac:dyDescent="0.25">
      <c r="A12" s="41">
        <v>11</v>
      </c>
      <c r="B12" s="37" t="s">
        <v>360</v>
      </c>
      <c r="C12" s="39">
        <v>43812</v>
      </c>
    </row>
    <row r="13" spans="1:4" x14ac:dyDescent="0.25">
      <c r="A13" s="41">
        <v>12</v>
      </c>
      <c r="B13" s="37" t="s">
        <v>340</v>
      </c>
      <c r="C13" s="39">
        <v>43812</v>
      </c>
    </row>
    <row r="14" spans="1:4" ht="30" x14ac:dyDescent="0.25">
      <c r="A14" s="41">
        <v>13</v>
      </c>
      <c r="B14" s="37" t="s">
        <v>339</v>
      </c>
      <c r="C14" s="39">
        <v>43812</v>
      </c>
    </row>
    <row r="15" spans="1:4" x14ac:dyDescent="0.25">
      <c r="A15" s="41">
        <v>14</v>
      </c>
      <c r="B15" s="37" t="s">
        <v>276</v>
      </c>
      <c r="C15" s="39">
        <v>43812</v>
      </c>
    </row>
    <row r="16" spans="1:4" ht="45" x14ac:dyDescent="0.25">
      <c r="A16" s="41">
        <v>15</v>
      </c>
      <c r="B16" s="37" t="s">
        <v>283</v>
      </c>
      <c r="C16" s="39">
        <v>43812</v>
      </c>
    </row>
    <row r="17" spans="1:3" ht="30" x14ac:dyDescent="0.25">
      <c r="A17" s="41">
        <v>16</v>
      </c>
      <c r="B17" s="37" t="s">
        <v>361</v>
      </c>
      <c r="C17" s="39">
        <v>43812</v>
      </c>
    </row>
    <row r="18" spans="1:3" ht="30" x14ac:dyDescent="0.25">
      <c r="A18" s="41">
        <v>17</v>
      </c>
      <c r="B18" s="37" t="s">
        <v>285</v>
      </c>
      <c r="C18" s="39">
        <v>43812</v>
      </c>
    </row>
    <row r="19" spans="1:3" x14ac:dyDescent="0.25">
      <c r="A19" s="41">
        <v>18</v>
      </c>
      <c r="B19" s="37" t="s">
        <v>318</v>
      </c>
      <c r="C19" s="39">
        <v>43812</v>
      </c>
    </row>
    <row r="20" spans="1:3" x14ac:dyDescent="0.25">
      <c r="A20" s="41">
        <v>19</v>
      </c>
      <c r="B20" s="37" t="s">
        <v>319</v>
      </c>
      <c r="C20" s="39">
        <v>43812</v>
      </c>
    </row>
    <row r="21" spans="1:3" ht="30" x14ac:dyDescent="0.25">
      <c r="A21" s="41">
        <v>20</v>
      </c>
      <c r="B21" s="37" t="s">
        <v>364</v>
      </c>
      <c r="C21" s="39">
        <v>43812</v>
      </c>
    </row>
    <row r="22" spans="1:3" x14ac:dyDescent="0.25">
      <c r="A22" s="41">
        <v>21</v>
      </c>
      <c r="B22" s="37" t="s">
        <v>279</v>
      </c>
      <c r="C22" s="39">
        <v>43812</v>
      </c>
    </row>
    <row r="23" spans="1:3" ht="30" x14ac:dyDescent="0.25">
      <c r="A23" s="41">
        <v>22</v>
      </c>
      <c r="B23" s="37" t="s">
        <v>278</v>
      </c>
      <c r="C23" s="39">
        <v>43812</v>
      </c>
    </row>
    <row r="24" spans="1:3" x14ac:dyDescent="0.25">
      <c r="A24" s="41">
        <v>23</v>
      </c>
      <c r="B24" s="37" t="s">
        <v>337</v>
      </c>
      <c r="C24" s="39">
        <v>43812</v>
      </c>
    </row>
    <row r="25" spans="1:3" x14ac:dyDescent="0.25">
      <c r="A25" s="41">
        <v>24</v>
      </c>
      <c r="B25" s="37" t="s">
        <v>293</v>
      </c>
      <c r="C25" s="39">
        <v>43812</v>
      </c>
    </row>
    <row r="26" spans="1:3" x14ac:dyDescent="0.25">
      <c r="A26" s="41">
        <v>25</v>
      </c>
      <c r="B26" s="37" t="s">
        <v>295</v>
      </c>
      <c r="C26" s="39">
        <v>43812</v>
      </c>
    </row>
    <row r="27" spans="1:3" x14ac:dyDescent="0.25">
      <c r="A27" s="41">
        <v>26</v>
      </c>
      <c r="B27" s="37" t="s">
        <v>328</v>
      </c>
      <c r="C27" s="39">
        <v>43812</v>
      </c>
    </row>
    <row r="28" spans="1:3" x14ac:dyDescent="0.25">
      <c r="A28" s="41">
        <v>27</v>
      </c>
      <c r="B28" s="37" t="s">
        <v>316</v>
      </c>
      <c r="C28" s="39">
        <v>43812</v>
      </c>
    </row>
    <row r="29" spans="1:3" ht="30" x14ac:dyDescent="0.25">
      <c r="A29" s="41">
        <v>28</v>
      </c>
      <c r="B29" s="37" t="s">
        <v>317</v>
      </c>
      <c r="C29" s="39">
        <v>43812</v>
      </c>
    </row>
    <row r="30" spans="1:3" x14ac:dyDescent="0.25">
      <c r="A30" s="41">
        <v>29</v>
      </c>
      <c r="B30" s="37" t="s">
        <v>362</v>
      </c>
      <c r="C30" s="39">
        <v>43812</v>
      </c>
    </row>
    <row r="31" spans="1:3" ht="30" x14ac:dyDescent="0.25">
      <c r="A31" s="41">
        <v>30</v>
      </c>
      <c r="B31" s="37" t="s">
        <v>359</v>
      </c>
      <c r="C31" s="39">
        <v>43812</v>
      </c>
    </row>
    <row r="32" spans="1:3" x14ac:dyDescent="0.25">
      <c r="A32" s="41">
        <v>32</v>
      </c>
      <c r="B32" s="37" t="s">
        <v>273</v>
      </c>
      <c r="C32" s="39">
        <v>43812</v>
      </c>
    </row>
    <row r="33" spans="1:3" x14ac:dyDescent="0.25">
      <c r="A33" s="41">
        <v>33</v>
      </c>
      <c r="B33" s="37" t="s">
        <v>368</v>
      </c>
      <c r="C33" s="39">
        <v>43812</v>
      </c>
    </row>
    <row r="34" spans="1:3" x14ac:dyDescent="0.25">
      <c r="A34" s="41">
        <v>34</v>
      </c>
      <c r="B34" s="37" t="s">
        <v>367</v>
      </c>
      <c r="C34" s="39">
        <v>43812</v>
      </c>
    </row>
    <row r="35" spans="1:3" ht="60" x14ac:dyDescent="0.25">
      <c r="A35" s="41">
        <v>35</v>
      </c>
      <c r="B35" s="37" t="s">
        <v>326</v>
      </c>
      <c r="C35" s="39">
        <v>43812</v>
      </c>
    </row>
    <row r="36" spans="1:3" ht="30" x14ac:dyDescent="0.25">
      <c r="A36" s="41">
        <v>36</v>
      </c>
      <c r="B36" s="37" t="s">
        <v>286</v>
      </c>
      <c r="C36" s="39">
        <v>43812</v>
      </c>
    </row>
    <row r="37" spans="1:3" x14ac:dyDescent="0.25">
      <c r="A37" s="41">
        <v>37</v>
      </c>
      <c r="B37" s="37" t="s">
        <v>284</v>
      </c>
      <c r="C37" s="39">
        <v>43812</v>
      </c>
    </row>
    <row r="38" spans="1:3" ht="30" x14ac:dyDescent="0.25">
      <c r="A38" s="41">
        <v>39</v>
      </c>
      <c r="B38" s="37" t="s">
        <v>290</v>
      </c>
      <c r="C38" s="39">
        <v>43812</v>
      </c>
    </row>
    <row r="39" spans="1:3" x14ac:dyDescent="0.25">
      <c r="A39" s="41">
        <v>40</v>
      </c>
      <c r="B39" s="37" t="s">
        <v>291</v>
      </c>
      <c r="C39" s="39">
        <v>43812</v>
      </c>
    </row>
    <row r="40" spans="1:3" ht="75" x14ac:dyDescent="0.25">
      <c r="A40" s="41">
        <v>41</v>
      </c>
      <c r="B40" s="37" t="s">
        <v>325</v>
      </c>
      <c r="C40" s="39">
        <v>43812</v>
      </c>
    </row>
    <row r="41" spans="1:3" x14ac:dyDescent="0.25">
      <c r="A41" s="41">
        <v>42</v>
      </c>
      <c r="B41" s="37" t="s">
        <v>344</v>
      </c>
      <c r="C41" s="39">
        <v>43812</v>
      </c>
    </row>
    <row r="42" spans="1:3" ht="30" x14ac:dyDescent="0.25">
      <c r="A42" s="41">
        <v>43</v>
      </c>
      <c r="B42" s="37" t="s">
        <v>287</v>
      </c>
      <c r="C42" s="39">
        <v>43812</v>
      </c>
    </row>
    <row r="43" spans="1:3" ht="30" x14ac:dyDescent="0.25">
      <c r="A43" s="41">
        <v>44</v>
      </c>
      <c r="B43" s="37" t="s">
        <v>384</v>
      </c>
      <c r="C43" s="39">
        <v>43812</v>
      </c>
    </row>
    <row r="44" spans="1:3" x14ac:dyDescent="0.25">
      <c r="A44" s="41">
        <v>45</v>
      </c>
      <c r="B44" s="37" t="s">
        <v>288</v>
      </c>
      <c r="C44" s="39">
        <v>43812</v>
      </c>
    </row>
    <row r="45" spans="1:3" ht="30" x14ac:dyDescent="0.25">
      <c r="A45" s="41">
        <v>46</v>
      </c>
      <c r="B45" s="37" t="s">
        <v>371</v>
      </c>
      <c r="C45" s="39">
        <v>43812</v>
      </c>
    </row>
    <row r="46" spans="1:3" ht="30" x14ac:dyDescent="0.25">
      <c r="A46" s="41">
        <v>47</v>
      </c>
      <c r="B46" s="37" t="s">
        <v>386</v>
      </c>
      <c r="C46" s="39">
        <v>43812</v>
      </c>
    </row>
    <row r="47" spans="1:3" s="40" customFormat="1" x14ac:dyDescent="0.25">
      <c r="A47" s="41">
        <v>48</v>
      </c>
      <c r="B47" s="37" t="s">
        <v>358</v>
      </c>
      <c r="C47" s="39">
        <v>43812</v>
      </c>
    </row>
    <row r="48" spans="1:3" x14ac:dyDescent="0.25">
      <c r="A48" s="41">
        <v>51</v>
      </c>
      <c r="B48" s="37" t="s">
        <v>281</v>
      </c>
      <c r="C48" s="39">
        <v>43812</v>
      </c>
    </row>
    <row r="49" spans="1:3" x14ac:dyDescent="0.25">
      <c r="A49" s="41">
        <v>52</v>
      </c>
      <c r="B49" s="37" t="s">
        <v>369</v>
      </c>
      <c r="C49" s="39">
        <v>43812</v>
      </c>
    </row>
    <row r="50" spans="1:3" x14ac:dyDescent="0.25">
      <c r="A50" s="41">
        <v>53</v>
      </c>
      <c r="B50" s="37" t="s">
        <v>268</v>
      </c>
      <c r="C50" s="39">
        <v>43812</v>
      </c>
    </row>
    <row r="51" spans="1:3" ht="30" x14ac:dyDescent="0.25">
      <c r="A51" s="41">
        <v>54</v>
      </c>
      <c r="B51" s="37" t="s">
        <v>311</v>
      </c>
      <c r="C51" s="39">
        <v>43812</v>
      </c>
    </row>
    <row r="52" spans="1:3" x14ac:dyDescent="0.25">
      <c r="A52" s="43">
        <v>55</v>
      </c>
      <c r="B52" s="45" t="s">
        <v>312</v>
      </c>
      <c r="C52" s="39">
        <v>43812</v>
      </c>
    </row>
    <row r="53" spans="1:3" x14ac:dyDescent="0.25">
      <c r="A53" s="41">
        <v>56</v>
      </c>
      <c r="B53" s="37" t="s">
        <v>321</v>
      </c>
      <c r="C53" s="39">
        <v>43812</v>
      </c>
    </row>
    <row r="54" spans="1:3" ht="30" x14ac:dyDescent="0.25">
      <c r="A54" s="41">
        <v>57</v>
      </c>
      <c r="B54" s="37" t="s">
        <v>382</v>
      </c>
      <c r="C54" s="39">
        <v>43812</v>
      </c>
    </row>
    <row r="55" spans="1:3" x14ac:dyDescent="0.25">
      <c r="A55" s="41">
        <v>58</v>
      </c>
      <c r="B55" s="37" t="s">
        <v>329</v>
      </c>
      <c r="C55" s="39">
        <v>43812</v>
      </c>
    </row>
    <row r="56" spans="1:3" x14ac:dyDescent="0.25">
      <c r="A56" s="41">
        <v>59</v>
      </c>
      <c r="B56" s="37" t="s">
        <v>335</v>
      </c>
      <c r="C56" s="39">
        <v>43812</v>
      </c>
    </row>
    <row r="57" spans="1:3" x14ac:dyDescent="0.25">
      <c r="A57" s="41">
        <v>60</v>
      </c>
      <c r="B57" s="37" t="s">
        <v>338</v>
      </c>
      <c r="C57" s="39">
        <v>43812</v>
      </c>
    </row>
    <row r="58" spans="1:3" ht="30" x14ac:dyDescent="0.25">
      <c r="A58" s="41">
        <v>61</v>
      </c>
      <c r="B58" s="37" t="s">
        <v>271</v>
      </c>
      <c r="C58" s="39">
        <v>43812</v>
      </c>
    </row>
    <row r="59" spans="1:3" ht="30" x14ac:dyDescent="0.25">
      <c r="A59" s="41">
        <v>62</v>
      </c>
      <c r="B59" s="37" t="s">
        <v>377</v>
      </c>
      <c r="C59" s="39">
        <v>43812</v>
      </c>
    </row>
    <row r="60" spans="1:3" ht="30" x14ac:dyDescent="0.25">
      <c r="A60" s="41">
        <v>63</v>
      </c>
      <c r="B60" s="37" t="s">
        <v>332</v>
      </c>
      <c r="C60" s="39">
        <v>43812</v>
      </c>
    </row>
    <row r="61" spans="1:3" x14ac:dyDescent="0.25">
      <c r="A61" s="41">
        <v>64</v>
      </c>
      <c r="B61" s="37" t="s">
        <v>322</v>
      </c>
      <c r="C61" s="39">
        <v>43812</v>
      </c>
    </row>
    <row r="62" spans="1:3" ht="30" x14ac:dyDescent="0.25">
      <c r="A62" s="41">
        <v>65</v>
      </c>
      <c r="B62" s="37" t="s">
        <v>324</v>
      </c>
      <c r="C62" s="39">
        <v>43812</v>
      </c>
    </row>
    <row r="63" spans="1:3" ht="30" x14ac:dyDescent="0.25">
      <c r="A63" s="43">
        <v>66</v>
      </c>
      <c r="B63" s="45" t="s">
        <v>308</v>
      </c>
      <c r="C63" s="39">
        <v>43812</v>
      </c>
    </row>
    <row r="64" spans="1:3" ht="30" x14ac:dyDescent="0.25">
      <c r="A64" s="41">
        <v>67</v>
      </c>
      <c r="B64" s="37" t="s">
        <v>315</v>
      </c>
      <c r="C64" s="39">
        <v>43812</v>
      </c>
    </row>
    <row r="65" spans="1:3" ht="30" x14ac:dyDescent="0.25">
      <c r="A65" s="41">
        <v>68</v>
      </c>
      <c r="B65" s="37" t="s">
        <v>270</v>
      </c>
      <c r="C65" s="39">
        <v>43812</v>
      </c>
    </row>
    <row r="66" spans="1:3" x14ac:dyDescent="0.25">
      <c r="A66" s="41">
        <v>69</v>
      </c>
      <c r="B66" s="37" t="s">
        <v>336</v>
      </c>
      <c r="C66" s="39">
        <v>43812</v>
      </c>
    </row>
    <row r="67" spans="1:3" x14ac:dyDescent="0.25">
      <c r="A67" s="41">
        <v>70</v>
      </c>
      <c r="B67" s="37" t="s">
        <v>346</v>
      </c>
      <c r="C67" s="39">
        <v>43812</v>
      </c>
    </row>
    <row r="68" spans="1:3" ht="45" x14ac:dyDescent="0.25">
      <c r="A68" s="41">
        <v>71</v>
      </c>
      <c r="B68" s="37" t="s">
        <v>331</v>
      </c>
      <c r="C68" s="39">
        <v>43812</v>
      </c>
    </row>
    <row r="69" spans="1:3" x14ac:dyDescent="0.25">
      <c r="A69" s="41">
        <v>72</v>
      </c>
      <c r="B69" s="37" t="s">
        <v>302</v>
      </c>
      <c r="C69" s="39">
        <v>43812</v>
      </c>
    </row>
    <row r="70" spans="1:3" x14ac:dyDescent="0.25">
      <c r="A70" s="41">
        <v>73</v>
      </c>
      <c r="B70" s="37" t="s">
        <v>334</v>
      </c>
      <c r="C70" s="39">
        <v>43812</v>
      </c>
    </row>
    <row r="71" spans="1:3" ht="30" x14ac:dyDescent="0.25">
      <c r="A71" s="41">
        <v>74</v>
      </c>
      <c r="B71" s="37" t="s">
        <v>383</v>
      </c>
      <c r="C71" s="39">
        <v>43812</v>
      </c>
    </row>
    <row r="72" spans="1:3" ht="30" x14ac:dyDescent="0.25">
      <c r="A72" s="41">
        <v>75</v>
      </c>
      <c r="B72" s="37" t="s">
        <v>330</v>
      </c>
      <c r="C72" s="39">
        <v>43812</v>
      </c>
    </row>
    <row r="73" spans="1:3" ht="45" x14ac:dyDescent="0.25">
      <c r="A73" s="41">
        <v>76</v>
      </c>
      <c r="B73" s="37" t="s">
        <v>351</v>
      </c>
      <c r="C73" s="39">
        <v>43812</v>
      </c>
    </row>
    <row r="74" spans="1:3" ht="30" x14ac:dyDescent="0.25">
      <c r="A74" s="41">
        <v>77</v>
      </c>
      <c r="B74" s="37" t="s">
        <v>333</v>
      </c>
      <c r="C74" s="39">
        <v>43812</v>
      </c>
    </row>
    <row r="75" spans="1:3" x14ac:dyDescent="0.25">
      <c r="A75" s="41">
        <v>78</v>
      </c>
      <c r="B75" s="37" t="s">
        <v>373</v>
      </c>
      <c r="C75" s="39">
        <v>43812</v>
      </c>
    </row>
    <row r="76" spans="1:3" x14ac:dyDescent="0.25">
      <c r="A76" s="41">
        <v>79</v>
      </c>
      <c r="B76" s="37" t="s">
        <v>342</v>
      </c>
      <c r="C76" s="39">
        <v>43812</v>
      </c>
    </row>
    <row r="77" spans="1:3" ht="30" x14ac:dyDescent="0.25">
      <c r="A77" s="41">
        <v>80</v>
      </c>
      <c r="B77" s="37" t="s">
        <v>327</v>
      </c>
      <c r="C77" s="39">
        <v>43812</v>
      </c>
    </row>
    <row r="78" spans="1:3" ht="30" x14ac:dyDescent="0.25">
      <c r="A78" s="41">
        <v>81</v>
      </c>
      <c r="B78" s="37" t="s">
        <v>366</v>
      </c>
      <c r="C78" s="39">
        <v>43812</v>
      </c>
    </row>
    <row r="79" spans="1:3" x14ac:dyDescent="0.25">
      <c r="A79" s="41">
        <v>82</v>
      </c>
      <c r="B79" s="37" t="s">
        <v>381</v>
      </c>
      <c r="C79" s="39">
        <v>43812</v>
      </c>
    </row>
    <row r="80" spans="1:3" ht="90" x14ac:dyDescent="0.25">
      <c r="A80" s="41">
        <v>83</v>
      </c>
      <c r="B80" s="37" t="s">
        <v>349</v>
      </c>
      <c r="C80" s="39">
        <v>43812</v>
      </c>
    </row>
    <row r="81" spans="1:3" ht="30" x14ac:dyDescent="0.25">
      <c r="A81" s="41">
        <v>84</v>
      </c>
      <c r="B81" s="37" t="s">
        <v>269</v>
      </c>
      <c r="C81" s="39">
        <v>43812</v>
      </c>
    </row>
    <row r="82" spans="1:3" ht="30" x14ac:dyDescent="0.25">
      <c r="A82" s="41">
        <v>85</v>
      </c>
      <c r="B82" s="37" t="s">
        <v>272</v>
      </c>
      <c r="C82" s="39">
        <v>43812</v>
      </c>
    </row>
    <row r="83" spans="1:3" x14ac:dyDescent="0.25">
      <c r="A83" s="41">
        <v>86</v>
      </c>
      <c r="B83" s="37" t="s">
        <v>275</v>
      </c>
      <c r="C83" s="39">
        <v>43812</v>
      </c>
    </row>
    <row r="84" spans="1:3" ht="30" x14ac:dyDescent="0.25">
      <c r="A84" s="41">
        <v>87</v>
      </c>
      <c r="B84" s="37" t="s">
        <v>277</v>
      </c>
      <c r="C84" s="39">
        <v>43812</v>
      </c>
    </row>
    <row r="85" spans="1:3" x14ac:dyDescent="0.25">
      <c r="A85" s="41">
        <v>88</v>
      </c>
      <c r="B85" s="37" t="s">
        <v>280</v>
      </c>
      <c r="C85" s="39">
        <v>43812</v>
      </c>
    </row>
    <row r="86" spans="1:3" x14ac:dyDescent="0.25">
      <c r="A86" s="41">
        <v>89</v>
      </c>
      <c r="B86" s="37" t="s">
        <v>282</v>
      </c>
      <c r="C86" s="39">
        <v>43812</v>
      </c>
    </row>
    <row r="87" spans="1:3" x14ac:dyDescent="0.25">
      <c r="A87" s="41">
        <v>90</v>
      </c>
      <c r="B87" s="37" t="s">
        <v>289</v>
      </c>
      <c r="C87" s="39">
        <v>43812</v>
      </c>
    </row>
    <row r="88" spans="1:3" x14ac:dyDescent="0.25">
      <c r="A88" s="41">
        <v>91</v>
      </c>
      <c r="B88" s="37" t="s">
        <v>292</v>
      </c>
      <c r="C88" s="39">
        <v>43812</v>
      </c>
    </row>
    <row r="89" spans="1:3" ht="30" x14ac:dyDescent="0.25">
      <c r="A89" s="41">
        <v>92</v>
      </c>
      <c r="B89" s="37" t="s">
        <v>294</v>
      </c>
      <c r="C89" s="39">
        <v>43812</v>
      </c>
    </row>
    <row r="90" spans="1:3" x14ac:dyDescent="0.25">
      <c r="A90" s="41">
        <v>93</v>
      </c>
      <c r="B90" s="37" t="s">
        <v>296</v>
      </c>
      <c r="C90" s="39">
        <v>43812</v>
      </c>
    </row>
    <row r="91" spans="1:3" x14ac:dyDescent="0.25">
      <c r="A91" s="41">
        <v>94</v>
      </c>
      <c r="B91" s="37" t="s">
        <v>297</v>
      </c>
      <c r="C91" s="39">
        <v>43812</v>
      </c>
    </row>
    <row r="92" spans="1:3" x14ac:dyDescent="0.25">
      <c r="A92" s="41">
        <v>95</v>
      </c>
      <c r="B92" s="37" t="s">
        <v>298</v>
      </c>
      <c r="C92" s="39">
        <v>43812</v>
      </c>
    </row>
    <row r="93" spans="1:3" x14ac:dyDescent="0.25">
      <c r="A93" s="41">
        <v>96</v>
      </c>
      <c r="B93" s="37" t="s">
        <v>299</v>
      </c>
      <c r="C93" s="39">
        <v>43812</v>
      </c>
    </row>
    <row r="94" spans="1:3" x14ac:dyDescent="0.25">
      <c r="A94" s="41">
        <v>97</v>
      </c>
      <c r="B94" s="37" t="s">
        <v>300</v>
      </c>
      <c r="C94" s="39">
        <v>43812</v>
      </c>
    </row>
    <row r="95" spans="1:3" x14ac:dyDescent="0.25">
      <c r="A95" s="41">
        <v>98</v>
      </c>
      <c r="B95" s="37" t="s">
        <v>301</v>
      </c>
      <c r="C95" s="39">
        <v>43812</v>
      </c>
    </row>
    <row r="96" spans="1:3" x14ac:dyDescent="0.25">
      <c r="A96" s="41">
        <v>99</v>
      </c>
      <c r="B96" s="37" t="s">
        <v>303</v>
      </c>
      <c r="C96" s="39">
        <v>43812</v>
      </c>
    </row>
    <row r="97" spans="1:3" x14ac:dyDescent="0.25">
      <c r="A97" s="41">
        <v>100</v>
      </c>
      <c r="B97" s="37" t="s">
        <v>304</v>
      </c>
      <c r="C97" s="39">
        <v>43812</v>
      </c>
    </row>
    <row r="98" spans="1:3" x14ac:dyDescent="0.25">
      <c r="A98" s="41">
        <v>101</v>
      </c>
      <c r="B98" s="37" t="s">
        <v>305</v>
      </c>
      <c r="C98" s="39">
        <v>43812</v>
      </c>
    </row>
    <row r="99" spans="1:3" x14ac:dyDescent="0.25">
      <c r="A99" s="41">
        <v>102</v>
      </c>
      <c r="B99" s="37" t="s">
        <v>306</v>
      </c>
      <c r="C99" s="39">
        <v>43812</v>
      </c>
    </row>
    <row r="100" spans="1:3" x14ac:dyDescent="0.25">
      <c r="A100" s="41">
        <v>103</v>
      </c>
      <c r="B100" s="37" t="s">
        <v>307</v>
      </c>
      <c r="C100" s="39">
        <v>43812</v>
      </c>
    </row>
    <row r="101" spans="1:3" x14ac:dyDescent="0.25">
      <c r="A101" s="41">
        <v>104</v>
      </c>
      <c r="B101" s="37" t="s">
        <v>309</v>
      </c>
      <c r="C101" s="39">
        <v>43812</v>
      </c>
    </row>
    <row r="102" spans="1:3" x14ac:dyDescent="0.25">
      <c r="A102" s="41">
        <v>105</v>
      </c>
      <c r="B102" s="37" t="s">
        <v>310</v>
      </c>
      <c r="C102" s="39">
        <v>43812</v>
      </c>
    </row>
    <row r="103" spans="1:3" ht="30" x14ac:dyDescent="0.25">
      <c r="A103" s="41">
        <v>106</v>
      </c>
      <c r="B103" s="37" t="s">
        <v>313</v>
      </c>
      <c r="C103" s="39">
        <v>43812</v>
      </c>
    </row>
    <row r="104" spans="1:3" ht="30" x14ac:dyDescent="0.25">
      <c r="A104" s="41">
        <v>107</v>
      </c>
      <c r="B104" s="37" t="s">
        <v>314</v>
      </c>
      <c r="C104" s="39">
        <v>43812</v>
      </c>
    </row>
    <row r="105" spans="1:3" ht="30" x14ac:dyDescent="0.25">
      <c r="A105" s="41">
        <v>108</v>
      </c>
      <c r="B105" s="37" t="s">
        <v>320</v>
      </c>
      <c r="C105" s="39">
        <v>43812</v>
      </c>
    </row>
    <row r="106" spans="1:3" x14ac:dyDescent="0.25">
      <c r="A106" s="41">
        <v>109</v>
      </c>
      <c r="B106" s="37" t="s">
        <v>323</v>
      </c>
      <c r="C106" s="39">
        <v>43812</v>
      </c>
    </row>
    <row r="107" spans="1:3" x14ac:dyDescent="0.25">
      <c r="A107" s="41">
        <v>110</v>
      </c>
      <c r="B107" s="37" t="s">
        <v>341</v>
      </c>
      <c r="C107" s="39">
        <v>43812</v>
      </c>
    </row>
    <row r="108" spans="1:3" x14ac:dyDescent="0.25">
      <c r="A108" s="41">
        <v>111</v>
      </c>
      <c r="B108" s="37" t="s">
        <v>343</v>
      </c>
      <c r="C108" s="39">
        <v>43812</v>
      </c>
    </row>
    <row r="109" spans="1:3" x14ac:dyDescent="0.25">
      <c r="A109" s="41">
        <v>112</v>
      </c>
      <c r="B109" s="37" t="s">
        <v>345</v>
      </c>
      <c r="C109" s="39">
        <v>43812</v>
      </c>
    </row>
    <row r="110" spans="1:3" x14ac:dyDescent="0.25">
      <c r="A110" s="41">
        <v>113</v>
      </c>
      <c r="B110" s="37" t="s">
        <v>347</v>
      </c>
      <c r="C110" s="39">
        <v>43812</v>
      </c>
    </row>
    <row r="111" spans="1:3" x14ac:dyDescent="0.25">
      <c r="A111" s="41">
        <v>114</v>
      </c>
      <c r="B111" s="37" t="s">
        <v>348</v>
      </c>
      <c r="C111" s="39">
        <v>43812</v>
      </c>
    </row>
    <row r="112" spans="1:3" x14ac:dyDescent="0.25">
      <c r="A112" s="41">
        <v>115</v>
      </c>
      <c r="B112" s="37" t="s">
        <v>350</v>
      </c>
      <c r="C112" s="39">
        <v>43812</v>
      </c>
    </row>
    <row r="113" spans="1:3" x14ac:dyDescent="0.25">
      <c r="A113" s="41">
        <v>116</v>
      </c>
      <c r="B113" s="37" t="s">
        <v>352</v>
      </c>
      <c r="C113" s="39">
        <v>43812</v>
      </c>
    </row>
    <row r="114" spans="1:3" x14ac:dyDescent="0.25">
      <c r="A114" s="41">
        <v>117</v>
      </c>
      <c r="B114" s="37" t="s">
        <v>353</v>
      </c>
      <c r="C114" s="39">
        <v>43812</v>
      </c>
    </row>
    <row r="115" spans="1:3" x14ac:dyDescent="0.25">
      <c r="A115" s="41">
        <v>118</v>
      </c>
      <c r="B115" s="37" t="s">
        <v>354</v>
      </c>
      <c r="C115" s="39">
        <v>43812</v>
      </c>
    </row>
    <row r="116" spans="1:3" ht="30" x14ac:dyDescent="0.25">
      <c r="A116" s="41">
        <v>119</v>
      </c>
      <c r="B116" s="37" t="s">
        <v>355</v>
      </c>
      <c r="C116" s="39">
        <v>43812</v>
      </c>
    </row>
    <row r="117" spans="1:3" x14ac:dyDescent="0.25">
      <c r="A117" s="41">
        <v>120</v>
      </c>
      <c r="B117" s="37" t="s">
        <v>356</v>
      </c>
      <c r="C117" s="39">
        <v>43812</v>
      </c>
    </row>
    <row r="118" spans="1:3" ht="30" x14ac:dyDescent="0.25">
      <c r="A118" s="41">
        <v>121</v>
      </c>
      <c r="B118" s="37" t="s">
        <v>363</v>
      </c>
      <c r="C118" s="39">
        <v>43812</v>
      </c>
    </row>
    <row r="119" spans="1:3" x14ac:dyDescent="0.25">
      <c r="A119" s="41">
        <v>122</v>
      </c>
      <c r="B119" s="37" t="s">
        <v>365</v>
      </c>
      <c r="C119" s="39">
        <v>43812</v>
      </c>
    </row>
    <row r="120" spans="1:3" x14ac:dyDescent="0.25">
      <c r="A120" s="41">
        <v>123</v>
      </c>
      <c r="B120" s="37" t="s">
        <v>370</v>
      </c>
      <c r="C120" s="39">
        <v>43812</v>
      </c>
    </row>
    <row r="121" spans="1:3" x14ac:dyDescent="0.25">
      <c r="A121" s="41">
        <v>124</v>
      </c>
      <c r="B121" s="37" t="s">
        <v>374</v>
      </c>
      <c r="C121" s="39">
        <v>43812</v>
      </c>
    </row>
    <row r="122" spans="1:3" x14ac:dyDescent="0.25">
      <c r="A122" s="41">
        <v>125</v>
      </c>
      <c r="B122" s="37" t="s">
        <v>375</v>
      </c>
      <c r="C122" s="39">
        <v>43812</v>
      </c>
    </row>
    <row r="123" spans="1:3" x14ac:dyDescent="0.25">
      <c r="A123" s="41">
        <v>126</v>
      </c>
      <c r="B123" s="37" t="s">
        <v>376</v>
      </c>
      <c r="C123" s="39">
        <v>43812</v>
      </c>
    </row>
    <row r="124" spans="1:3" ht="30" x14ac:dyDescent="0.25">
      <c r="A124" s="41">
        <v>127</v>
      </c>
      <c r="B124" s="37" t="s">
        <v>379</v>
      </c>
      <c r="C124" s="39">
        <v>43812</v>
      </c>
    </row>
    <row r="125" spans="1:3" x14ac:dyDescent="0.25">
      <c r="A125" s="41">
        <v>128</v>
      </c>
      <c r="B125" s="37" t="s">
        <v>380</v>
      </c>
      <c r="C125" s="39">
        <v>43812</v>
      </c>
    </row>
    <row r="126" spans="1:3" x14ac:dyDescent="0.25">
      <c r="A126" s="41">
        <v>129</v>
      </c>
      <c r="B126" s="37" t="s">
        <v>410</v>
      </c>
      <c r="C126" s="36">
        <v>43840</v>
      </c>
    </row>
    <row r="127" spans="1:3" x14ac:dyDescent="0.25">
      <c r="A127" s="41">
        <v>130</v>
      </c>
      <c r="B127" s="37" t="s">
        <v>415</v>
      </c>
      <c r="C127" s="36">
        <v>43840</v>
      </c>
    </row>
    <row r="128" spans="1:3" x14ac:dyDescent="0.25">
      <c r="A128" s="41">
        <v>131</v>
      </c>
      <c r="B128" s="37" t="s">
        <v>1172</v>
      </c>
      <c r="C128" s="36">
        <v>43859</v>
      </c>
    </row>
    <row r="129" spans="1:3" x14ac:dyDescent="0.25">
      <c r="A129" s="41">
        <v>132</v>
      </c>
      <c r="B129" s="37" t="s">
        <v>1174</v>
      </c>
      <c r="C129" s="36">
        <v>43863</v>
      </c>
    </row>
    <row r="130" spans="1:3" x14ac:dyDescent="0.25">
      <c r="A130" s="41">
        <v>133</v>
      </c>
      <c r="B130" s="37" t="s">
        <v>1329</v>
      </c>
      <c r="C130" s="36">
        <v>43922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A10" sqref="A10"/>
    </sheetView>
  </sheetViews>
  <sheetFormatPr defaultRowHeight="15" x14ac:dyDescent="0.25"/>
  <cols>
    <col min="1" max="1" width="16.140625" style="33" customWidth="1"/>
    <col min="2" max="2" width="109.42578125" style="33" customWidth="1"/>
    <col min="3" max="3" width="29.7109375" style="33" bestFit="1" customWidth="1"/>
  </cols>
  <sheetData>
    <row r="1" spans="1:3" x14ac:dyDescent="0.25">
      <c r="A1" s="33" t="s">
        <v>169</v>
      </c>
    </row>
    <row r="3" spans="1:3" s="34" customFormat="1" x14ac:dyDescent="0.25">
      <c r="A3" s="35" t="s">
        <v>170</v>
      </c>
      <c r="B3" s="35" t="s">
        <v>171</v>
      </c>
      <c r="C3" s="35" t="s">
        <v>174</v>
      </c>
    </row>
    <row r="4" spans="1:3" x14ac:dyDescent="0.25">
      <c r="A4" s="36">
        <v>43791</v>
      </c>
      <c r="B4" s="33" t="s">
        <v>172</v>
      </c>
      <c r="C4" s="33" t="s">
        <v>173</v>
      </c>
    </row>
    <row r="5" spans="1:3" x14ac:dyDescent="0.25">
      <c r="A5" s="36">
        <v>43796</v>
      </c>
      <c r="B5" s="33" t="s">
        <v>177</v>
      </c>
      <c r="C5" s="33" t="s">
        <v>173</v>
      </c>
    </row>
    <row r="6" spans="1:3" x14ac:dyDescent="0.25">
      <c r="A6" s="36">
        <v>43803</v>
      </c>
      <c r="B6" s="33" t="s">
        <v>178</v>
      </c>
      <c r="C6" s="33" t="s">
        <v>173</v>
      </c>
    </row>
    <row r="7" spans="1:3" x14ac:dyDescent="0.25">
      <c r="A7" s="36">
        <v>43805</v>
      </c>
      <c r="B7" s="33" t="s">
        <v>180</v>
      </c>
      <c r="C7" s="33" t="s">
        <v>173</v>
      </c>
    </row>
    <row r="8" spans="1:3" x14ac:dyDescent="0.25">
      <c r="A8" s="36">
        <v>43812</v>
      </c>
      <c r="B8" s="33" t="s">
        <v>387</v>
      </c>
      <c r="C8" s="33" t="s">
        <v>173</v>
      </c>
    </row>
    <row r="9" spans="1:3" x14ac:dyDescent="0.25">
      <c r="A9" s="36">
        <v>43817</v>
      </c>
      <c r="B9" s="33" t="s">
        <v>389</v>
      </c>
      <c r="C9" s="33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AllEventData</vt:lpstr>
      <vt:lpstr>Countries</vt:lpstr>
      <vt:lpstr>Calculator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2020-08-13T05:04:06Z</dcterms:modified>
</cp:coreProperties>
</file>