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EDF5CD9A-EE4B-4D88-94B7-C1B42B027C17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Calculator" sheetId="2" r:id="rId2"/>
    <sheet name="Time Zones" sheetId="12" r:id="rId3"/>
    <sheet name="Countries" sheetId="5" r:id="rId4"/>
    <sheet name="Cameras" sheetId="8" r:id="rId5"/>
    <sheet name="DataQuality" sheetId="6" r:id="rId6"/>
    <sheet name="Database" sheetId="7" r:id="rId7"/>
    <sheet name="Sources" sheetId="4" r:id="rId8"/>
    <sheet name="Log" sheetId="3" r:id="rId9"/>
  </sheets>
  <externalReferences>
    <externalReference r:id="rId10"/>
  </externalReferences>
  <definedNames>
    <definedName name="_xlnm._FilterDatabase" localSheetId="0" hidden="1">AllEventData!$A$5:$BI$200</definedName>
    <definedName name="_xlnm._FilterDatabase" localSheetId="6" hidden="1">Database!$A$1:$H$39</definedName>
    <definedName name="_xlnm._FilterDatabase" localSheetId="7" hidden="1">Sources!$A$1:$C$1</definedName>
    <definedName name="_xlnm._FilterDatabase" localSheetId="2" hidden="1">'Time Zones'!$A$1:$L$1</definedName>
    <definedName name="solver_adj" localSheetId="0" hidden="1">AllEventData!$I$7</definedName>
    <definedName name="solver_adj" localSheetId="1" hidden="1">Calculator!$F$18</definedName>
    <definedName name="solver_adj" localSheetId="4" hidden="1">Cameras!$P$72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AllEventData!$K$7</definedName>
    <definedName name="solver_opt" localSheetId="1" hidden="1">Calculator!$H$11</definedName>
    <definedName name="solver_opt" localSheetId="4" hidden="1">Cameras!$O$77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3</definedName>
    <definedName name="solver_typ" localSheetId="1" hidden="1">3</definedName>
    <definedName name="solver_typ" localSheetId="4" hidden="1">2</definedName>
    <definedName name="solver_val" localSheetId="0" hidden="1">0.15001</definedName>
    <definedName name="solver_val" localSheetId="1" hidden="1">43.8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2" l="1"/>
  <c r="Q28" i="2"/>
  <c r="Q25" i="2"/>
  <c r="S25" i="2"/>
  <c r="U23" i="2"/>
  <c r="U24" i="2"/>
  <c r="U22" i="2"/>
  <c r="R23" i="2"/>
  <c r="R24" i="2"/>
  <c r="R22" i="2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4" i="8"/>
  <c r="P45" i="8"/>
  <c r="P37" i="8"/>
  <c r="P36" i="8"/>
  <c r="P33" i="8"/>
  <c r="P44" i="8"/>
  <c r="P38" i="8"/>
  <c r="P39" i="8"/>
  <c r="P35" i="8"/>
  <c r="P42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<sst xmlns="http://schemas.openxmlformats.org/spreadsheetml/2006/main" count="3462" uniqueCount="2045">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</sst>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02"/>
  <sheetViews>
    <sheetView showGridLines="0" tabSelected="1" zoomScale="110" zoomScaleNormal="110" zoomScaleSheetLayoutView="50" workbookViewId="0">
      <pane xSplit="2" ySplit="5" topLeftCell="U191" activePane="bottomRight" state="frozen"/>
      <selection pane="topRight" activeCell="C1" sqref="C1"/>
      <selection pane="bottomLeft" activeCell="A6" sqref="A6"/>
      <selection pane="bottomRight" activeCell="AC202" sqref="AC202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202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9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 t="shared" ref="K195:K202" si="16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 t="shared" si="16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 t="shared" si="16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0"/>
        <v>45323.030462962961</v>
      </c>
      <c r="I198" s="3">
        <v>1</v>
      </c>
      <c r="J198" s="3">
        <v>17900</v>
      </c>
      <c r="K198" s="3">
        <f t="shared" si="16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4"/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0"/>
        <v>45299.1875</v>
      </c>
      <c r="I199" s="3">
        <v>100</v>
      </c>
      <c r="J199" s="3">
        <v>12430</v>
      </c>
      <c r="K199" s="3">
        <f t="shared" si="16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4"/>
        <v>28200</v>
      </c>
      <c r="S199" s="3">
        <v>5600</v>
      </c>
      <c r="T199" s="3">
        <f>M199</f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0"/>
        <v>45348.639594907407</v>
      </c>
      <c r="I200" s="3">
        <v>2057</v>
      </c>
      <c r="J200" s="3">
        <v>22998</v>
      </c>
      <c r="K200" s="3">
        <f t="shared" si="16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>Q200</f>
        <v>35900</v>
      </c>
      <c r="S200" s="3">
        <v>5000</v>
      </c>
      <c r="T200" s="3">
        <f>M200</f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0"/>
        <v>45392.155185185191</v>
      </c>
      <c r="I201" s="3">
        <v>100</v>
      </c>
      <c r="J201" s="3">
        <v>28000</v>
      </c>
      <c r="K201" s="3">
        <f t="shared" si="16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>Q201</f>
        <v>41000</v>
      </c>
      <c r="S201" s="3">
        <v>8000</v>
      </c>
      <c r="T201" s="3">
        <f t="shared" ref="T201:T202" si="17">M201</f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0"/>
        <v>45398.832974537043</v>
      </c>
      <c r="I202" s="3">
        <v>50</v>
      </c>
      <c r="J202" s="3">
        <v>16400</v>
      </c>
      <c r="K202" s="3">
        <f t="shared" si="16"/>
        <v>1.6070745697896751E-3</v>
      </c>
      <c r="L202" s="3">
        <v>201.4</v>
      </c>
      <c r="M202" s="3">
        <v>31.2</v>
      </c>
      <c r="N202" s="3" t="s">
        <v>1334</v>
      </c>
      <c r="O202" s="3">
        <v>33.363050000000001</v>
      </c>
      <c r="P202" s="3">
        <v>-113.2902</v>
      </c>
      <c r="Q202" s="3">
        <v>26200</v>
      </c>
      <c r="R202" s="3">
        <f>Q202</f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1.4450000000003627E-2</v>
      </c>
      <c r="AE202" s="5">
        <v>3.4300000000001801E-2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</sheetData>
  <autoFilter ref="A5:BI200" xr:uid="{332638A7-5364-4539-88F3-B010BD50340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S29" sqref="S29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30.68473379237286</v>
      </c>
      <c r="J11">
        <f>90-H11</f>
        <v>59.31526620762714</v>
      </c>
    </row>
    <row r="12" spans="1:22" x14ac:dyDescent="0.25">
      <c r="E12" t="s">
        <v>89</v>
      </c>
      <c r="F12" s="15">
        <v>78</v>
      </c>
    </row>
    <row r="13" spans="1:22" x14ac:dyDescent="0.25">
      <c r="J13" s="16">
        <f>SQRT(F15^2+J20^2)</f>
        <v>61.628747350566847</v>
      </c>
      <c r="L13" t="e">
        <f>J13/L12</f>
        <v>#DIV/0!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53</v>
      </c>
    </row>
    <row r="16" spans="1:22" x14ac:dyDescent="0.25">
      <c r="M16">
        <f>90-H11</f>
        <v>59.31526620762714</v>
      </c>
    </row>
    <row r="18" spans="3:22" x14ac:dyDescent="0.25">
      <c r="E18" t="s">
        <v>88</v>
      </c>
      <c r="F18" s="15">
        <v>25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31.45</v>
      </c>
      <c r="K20">
        <v>52</v>
      </c>
      <c r="N20">
        <f>8/COS(RADIANS(H11))</f>
        <v>9.30245243027424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workbookViewId="0">
      <selection activeCell="B4" sqref="B4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AllEventData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2024-04-19T20:56:00Z</dcterms:modified>
</cp:coreProperties>
</file>