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95E19762-C9F6-472F-9D6B-E56718EE0F97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AllEventData!$A$5:$BI$185</definedName>
    <definedName name="_xlnm._FilterDatabase" localSheetId="7" hidden="1">Database!$A$1:$H$39</definedName>
    <definedName name="_xlnm._FilterDatabase" localSheetId="8" hidden="1">Sources!$A$1:$C$1</definedName>
    <definedName name="solver_adj" localSheetId="0" hidden="1">AllEventData!$I$7</definedName>
    <definedName name="solver_adj" localSheetId="3" hidden="1">Calculator!$F$18</definedName>
    <definedName name="solver_adj" localSheetId="5" hidden="1">Cameras!$P$72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um" localSheetId="0" hidden="1">0</definedName>
    <definedName name="solver_num" localSheetId="3" hidden="1">0</definedName>
    <definedName name="solver_num" localSheetId="5" hidden="1">0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opt" localSheetId="0" hidden="1">AllEventData!$K$7</definedName>
    <definedName name="solver_opt" localSheetId="3" hidden="1">Calculator!$H$11</definedName>
    <definedName name="solver_opt" localSheetId="5" hidden="1">Cameras!$O$77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yp" localSheetId="0" hidden="1">3</definedName>
    <definedName name="solver_typ" localSheetId="3" hidden="1">3</definedName>
    <definedName name="solver_typ" localSheetId="5" hidden="1">2</definedName>
    <definedName name="solver_val" localSheetId="0" hidden="1">0.15001</definedName>
    <definedName name="solver_val" localSheetId="3" hidden="1">43.8</definedName>
    <definedName name="solver_val" localSheetId="5" hidden="1">0</definedName>
    <definedName name="solver_ver" localSheetId="0" hidden="1">3</definedName>
    <definedName name="solver_ver" localSheetId="3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9" i="1" l="1"/>
  <c r="R189" i="1"/>
  <c r="T189" i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8" i="8"/>
  <c r="P33" i="8"/>
  <c r="P42" i="8"/>
  <c r="P34" i="8"/>
  <c r="P39" i="8"/>
  <c r="P36" i="8"/>
  <c r="P35" i="8"/>
  <c r="P45" i="8"/>
  <c r="P37" i="8"/>
  <c r="P44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<sst xmlns="http://schemas.openxmlformats.org/spreadsheetml/2006/main" count="2975" uniqueCount="1643">
  <si>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</si>
  <si>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</si>
  <si>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</si>
  <si>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</si>
  <si>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</si>
  <si>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</si>
  <si>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</si>
  <si>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</si>
  <si>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</si>
  <si>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</si>
  <si>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</si>
  <si>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</si>
  <si>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</si>
  <si>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</si>
  <si>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</si>
  <si>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</si>
  <si>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</si>
  <si>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</si>
  <si>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</si>
  <si>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</si>
  <si>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</si>
  <si>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</si>
  <si>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</si>
  <si>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</si>
  <si>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</si>
  <si>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</si>
  <si>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</si>
  <si>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</si>
  <si>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</si>
  <si>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</si>
  <si>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</si>
  <si>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</si>
  <si>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</si>
  <si>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</si>
  <si>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</si>
  <si>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</si>
  <si>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</si>
  <si>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</si>
  <si>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</si>
  <si>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</si>
  <si>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</si>
  <si>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</si>
  <si>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</si>
  <si>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</si>
  <si>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</si>
  <si>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</si>
  <si>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</si>
  <si>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</si>
  <si>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</si>
  <si>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</si>
  <si>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</si>
  <si>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</si>
  <si>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</si>
  <si>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</si>
  <si>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</si>
  <si>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</si>
  <si>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</si>
  <si>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</si>
  <si>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</si>
  <si>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</si>
  <si>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</si>
  <si>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</si>
  <si>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</si>
  <si>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</si>
  <si>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</si>
  <si>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</si>
  <si>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</si>
  <si>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</si>
  <si>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</si>
  <si>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</si>
  <si>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</si>
  <si>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</si>
  <si>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</si>
  <si>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</si>
  <si>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</si>
  <si>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</si>
  <si>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</si>
  <si>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</si>
  <si>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</si>
  <si>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</si>
  <si>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</si>
  <si>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</si>
  <si>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</si>
  <si>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</si>
  <si>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</si>
  <si>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</si>
  <si>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</si>
  <si>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</si>
  <si>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</si>
  <si>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</si>
  <si>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</si>
  <si>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</si>
  <si>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</si>
  <si>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</si>
  <si>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</si>
  <si>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</si>
  <si>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</si>
  <si>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</si>
  <si>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</si>
  <si>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</si>
  <si>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</si>
  <si>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</si>
  <si>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</si>
  <si>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</si>
  <si>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</si>
  <si>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</si>
  <si>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</si>
  <si>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</si>
  <si>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</si>
  <si>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</si>
  <si>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</si>
  <si>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</si>
  <si>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</si>
  <si>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</si>
  <si>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</si>
  <si>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</si>
  <si>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</si>
  <si>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</si>
  <si>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</si>
  <si>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</si>
  <si>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</si>
  <si>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</si>
  <si>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</si>
  <si>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</si>
  <si>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</si>
  <si>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</si>
  <si>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</si>
  <si>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</si>
  <si>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</si>
  <si>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</si>
  <si>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</si>
  <si>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</si>
  <si>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</si>
  <si>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</si>
  <si>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</si>
  <si>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</si>
  <si>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</si>
  <si>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</si>
  <si>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</si>
  <si>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</si>
  <si>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</si>
  <si>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</si>
  <si>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</si>
  <si>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</si>
  <si>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</si>
  <si>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</si>
  <si>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</si>
  <si>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</si>
  <si>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</si>
  <si>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</si>
  <si>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</si>
  <si>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</si>
  <si>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</si>
  <si>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</si>
  <si>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</si>
  <si>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</si>
  <si>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</si>
  <si>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</si>
  <si>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</si>
  <si>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</si>
  <si>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</si>
  <si>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</si>
  <si>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</si>
  <si>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</si>
  <si>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</si>
  <si>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</si>
  <si>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</si>
  <si>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</si>
  <si>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</si>
  <si>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</si>
  <si>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</si>
  <si>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</si>
  <si>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</si>
  <si>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</si>
  <si>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</si>
  <si>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</si>
  <si>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</si>
  <si>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</si>
  <si>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</si>
  <si>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</si>
  <si>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</si>
  <si>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</si>
  <si>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</si>
  <si>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</si>
  <si>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</si>
  <si>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</si>
  <si>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</si>
  <si>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</si>
  <si>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</si>
  <si>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</si>
  <si>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</si>
  <si>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</si>
  <si>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</si>
  <si>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</si>
  <si>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</si>
  <si>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</si>
  <si>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</si>
  <si>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</si>
  <si>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</si>
  <si>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</si>
  <si>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</si>
  <si>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</si>
  <si>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</si>
  <si>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</si>
  <si>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</si>
  <si>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</si>
  <si>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</si>
  <si>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</si>
  <si>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</si>
  <si>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</si>
  <si>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</si>
  <si>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</si>
  <si>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</si>
  <si>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</si>
  <si>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</si>
  <si>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</si>
  <si>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</si>
  <si>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</si>
  <si>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</si>
  <si>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</si>
  <si>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</si>
  <si>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</si>
  <si>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</si>
  <si>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</si>
  <si>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</si>
  <si>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</si>
  <si>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</si>
  <si>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</si>
  <si>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</si>
  <si>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</si>
  <si>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</si>
  <si>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</si>
  <si>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</si>
  <si>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</si>
  <si>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</si>
  <si>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</si>
  <si>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</si>
  <si>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</si>
  <si>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</si>
  <si>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</si>
  <si>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</si>
  <si>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</si>
  <si>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</si>
  <si>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</si>
  <si>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</si>
  <si>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</si>
  <si>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</si>
  <si>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</si>
  <si>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</si>
  <si>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</si>
  <si>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</si>
  <si>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</si>
  <si>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</si>
  <si>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</si>
  <si>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</si>
  <si>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</si>
  <si>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</si>
  <si>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</si>
  <si>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</si>
  <si>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</si>
  <si>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</si>
  <si>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</si>
  <si>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</si>
  <si>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</si>
  <si>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</si>
  <si>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</si>
  <si>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</si>
  <si>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</si>
  <si>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</si>
  <si>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</si>
  <si>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</si>
  <si>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</si>
  <si>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</si>
  <si>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</si>
  <si>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</si>
  <si>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</si>
  <si>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</si>
  <si>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</si>
  <si>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</si>
  <si>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</si>
  <si>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</si>
  <si>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</si>
  <si>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</si>
  <si>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</si>
  <si>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</si>
  <si>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</si>
  <si>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</si>
  <si>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</si>
  <si>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</si>
  <si>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</si>
  <si>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</si>
  <si>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</si>
  <si>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</si>
  <si>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</si>
  <si>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</si>
  <si>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</si>
  <si>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</si>
  <si>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</si>
  <si>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</si>
  <si>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</si>
  <si>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</si>
  <si>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</si>
  <si>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</si>
  <si>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</si>
  <si>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</si>
  <si>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</si>
  <si>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</si>
  <si>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</si>
  <si>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</si>
  <si>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</si>
  <si>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</si>
  <si>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</si>
  <si>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</si>
  <si>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</si>
  <si>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</si>
  <si>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</si>
  <si>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</si>
  <si>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</si>
  <si>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</si>
  <si>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</si>
  <si>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</si>
  <si>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</si>
  <si>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</si>
  <si>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</si>
  <si>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</si>
  <si>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</si>
  <si>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</si>
  <si>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</si>
  <si>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</si>
  <si>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</si>
  <si>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</si>
  <si>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</si>
  <si>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</si>
  <si>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</si>
  <si>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</si>
  <si>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</si>
  <si>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</si>
  <si>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</si>
  <si>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</si>
  <si>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</si>
  <si>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</si>
  <si>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</si>
  <si>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</si>
  <si>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</si>
  <si>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</si>
  <si>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</si>
  <si>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</si>
  <si>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</si>
  <si>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</si>
  <si>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</si>
  <si>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</si>
  <si>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</si>
  <si>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</si>
  <si>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</si>
  <si>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</si>
  <si>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</si>
  <si>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</si>
  <si>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</si>
  <si>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</si>
  <si>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</si>
  <si>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</si>
  <si>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</si>
  <si>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</si>
  <si>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</si>
  <si>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</si>
  <si>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</si>
  <si>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</si>
  <si>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</si>
  <si>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</si>
  <si>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</si>
  <si>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</si>
  <si>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</si>
  <si>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</si>
  <si>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</si>
  <si>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</si>
  <si>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</si>
  <si>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</si>
  <si>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</si>
  <si>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</si>
  <si>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</si>
  <si>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</si>
  <si>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</si>
  <si>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</si>
  <si>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</si>
  <si>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</si>
  <si>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</si>
  <si>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</si>
  <si>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</si>
  <si>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</si>
  <si>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</si>
  <si>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</si>
  <si>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</si>
  <si>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</si>
  <si>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</si>
  <si>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</si>
  <si>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</si>
  <si>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</si>
  <si>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</si>
  <si>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</si>
  <si>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</si>
  <si>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</si>
  <si>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</si>
  <si>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</si>
  <si>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</si>
  <si>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</si>
  <si>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</si>
  <si>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</si>
  <si>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</si>
  <si>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</si>
  <si>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</si>
  <si>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</si>
  <si>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</si>
  <si>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</si>
  <si>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</si>
  <si>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</si>
  <si>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</si>
  <si>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</si>
  <si>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</si>
  <si>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</si>
  <si>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</si>
  <si>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</si>
  <si>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</si>
  <si>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</si>
  <si>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</si>
  <si>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</si>
  <si>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</si>
  <si>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</si>
  <si>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</si>
  <si>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</si>
  <si>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</si>
  <si>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</si>
  <si>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</si>
  <si>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</si>
  <si>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</si>
  <si>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</si>
  <si>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</si>
  <si>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</si>
  <si>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</si>
  <si>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</si>
  <si>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</si>
  <si>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</si>
  <si>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</si>
  <si>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</si>
  <si>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</si>
  <si>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</si>
  <si>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</si>
  <si>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</si>
  <si>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</si>
  <si>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</si>
  <si>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</si>
  <si>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</si>
  <si>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</si>
  <si>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</si>
  <si>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</si>
  <si>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</si>
  <si>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</si>
  <si>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</si>
  <si>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</si>
  <si>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</si>
  <si>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</si>
  <si>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</si>
  <si>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</si>
  <si>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</si>
  <si>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</si>
  <si>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</si>
  <si>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</si>
  <si>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</si>
  <si>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</si>
  <si>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</si>
  <si>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</si>
  <si>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</si>
  <si>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</si>
  <si>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</si>
  <si>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</si>
  <si>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</si>
  <si>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</si>
  <si>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</si>
  <si>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</si>
  <si>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</si>
  <si>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</si>
  <si>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</si>
  <si>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</si>
  <si>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</si>
  <si>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</si>
  <si>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</si>
  <si>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</si>
  <si>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</si>
  <si>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</si>
  <si>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</si>
  <si>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</si>
  <si>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</si>
  <si>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</si>
  <si>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</si>
  <si>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</si>
  <si>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</si>
  <si>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</si>
  <si>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</si>
  <si>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</si>
  <si>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</si>
  <si>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</si>
  <si>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</si>
  <si>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</si>
  <si>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</si>
  <si>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</si>
  <si>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</si>
  <si>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</si>
  <si>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</si>
  <si>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</si>
  <si>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</si>
  <si>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</si>
  <si>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</si>
  <si>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</si>
  <si>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</si>
  <si>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</si>
  <si>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</si>
  <si>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</si>
  <si>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</si>
  <si>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</si>
  <si>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</si>
  <si>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</si>
  <si>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</si>
  <si>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</si>
  <si>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</si>
  <si>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</si>
  <si>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</si>
  <si>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</si>
  <si>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</si>
  <si>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</si>
  <si>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</si>
  <si>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</si>
  <si>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</si>
  <si>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</si>
  <si>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</si>
  <si>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</si>
  <si>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</si>
  <si>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</si>
  <si>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</si>
  <si>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</si>
  <si>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</si>
  <si>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</si>
  <si>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</si>
  <si>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</si>
  <si>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</si>
  <si>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</si>
  <si>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</si>
  <si>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</si>
  <si>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</si>
  <si>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</si>
  <si>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</si>
  <si>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</si>
  <si>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</si>
  <si>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</si>
  <si>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</si>
  <si>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</si>
  <si>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</si>
  <si>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</si>
  <si>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</si>
  <si>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</si>
  <si>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</si>
  <si>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</si>
  <si>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</si>
  <si>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</si>
  <si>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</si>
  <si>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</si>
  <si>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</si>
  <si>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</si>
  <si>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</si>
  <si>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</si>
  <si>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</si>
  <si>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</si>
  <si>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</si>
  <si>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</si>
  <si>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</si>
  <si>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</si>
  <si>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</si>
  <si>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</si>
  <si>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</si>
  <si>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</si>
  <si>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</si>
  <si>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</si>
  <si>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</si>
  <si>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</si>
  <si>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</si>
  <si>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</si>
  <si>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</si>
  <si>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</si>
  <si>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</si>
  <si>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</si>
  <si>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</si>
  <si>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</si>
  <si>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</si>
  <si>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</si>
  <si>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</si>
  <si>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</si>
  <si>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</si>
  <si>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</si>
  <si>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</si>
  <si>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</si>
  <si>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</si>
  <si>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</si>
  <si>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</si>
  <si>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</si>
  <si>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</si>
  <si>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</si>
  <si>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</si>
  <si>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</si>
  <si>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</si>
  <si>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</si>
  <si>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</si>
  <si>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</si>
  <si>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</si>
  <si>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</si>
  <si>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</si>
  <si>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</si>
  <si>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</si>
  <si>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</si>
  <si>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</si>
  <si>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</si>
  <si>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</si>
  <si>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</si>
  <si>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</si>
  <si>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</si>
  <si>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</si>
  <si>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</si>
  <si>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</si>
  <si>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</si>
  <si>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</si>
  <si>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</si>
  <si>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</si>
  <si>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</si>
  <si>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</si>
  <si>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</si>
  <si>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</si>
  <si>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</si>
  <si>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</si>
  <si>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</si>
  <si>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</si>
  <si>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</si>
  <si>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</si>
  <si>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</si>
  <si>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</si>
  <si>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</si>
  <si>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</si>
  <si>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</si>
  <si>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</si>
  <si>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</si>
  <si>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</si>
  <si>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</si>
  <si>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</si>
  <si>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</si>
  <si>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</si>
  <si>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</si>
  <si>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</si>
  <si>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</si>
  <si>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</si>
  <si>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</si>
  <si>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</si>
  <si>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</si>
  <si>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</si>
  <si>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</si>
  <si>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</si>
  <si>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</si>
  <si>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</si>
  <si>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</si>
  <si>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</si>
  <si>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</si>
  <si>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</si>
  <si>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</si>
  <si>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</si>
  <si>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</si>
  <si>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</si>
  <si>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</si>
  <si>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</si>
  <si>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</si>
  <si>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</si>
  <si>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</si>
  <si>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</si>
  <si>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</si>
  <si>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</si>
  <si>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</si>
  <si>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</si>
  <si>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</si>
  <si>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</si>
  <si>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</si>
  <si>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</si>
  <si>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</si>
  <si>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</si>
  <si>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</si>
  <si>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</si>
  <si>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</si>
  <si>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</si>
  <si>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</si>
  <si>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</si>
  <si>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</si>
  <si>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</si>
  <si>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</si>
  <si>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</si>
  <si>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</si>
  <si>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</si>
  <si>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</si>
  <si>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</si>
  <si>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</si>
  <si>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</si>
  <si>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</si>
  <si>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</si>
  <si>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</si>
  <si>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</si>
  <si>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</si>
  <si>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</si>
  <si>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</si>
  <si>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</si>
  <si>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</si>
  <si>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</si>
  <si>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</si>
  <si>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</si>
  <si>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</si>
  <si>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</si>
  <si>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</si>
  <si>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</si>
  <si>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</si>
  <si>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</si>
  <si>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</si>
  <si>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</si>
  <si>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</si>
  <si>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</si>
  <si>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</si>
  <si>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</si>
  <si>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</si>
  <si>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</si>
  <si>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</si>
  <si>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</si>
  <si>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</si>
  <si>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</si>
  <si>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</si>
  <si>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</si>
  <si>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</si>
  <si>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</si>
  <si>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</si>
  <si>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</si>
  <si>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</si>
  <si>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</si>
  <si>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</si>
  <si>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</si>
  <si>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</si>
  <si>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</si>
  <si>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</si>
  <si>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</si>
  <si>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</si>
  <si>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</si>
  <si>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</si>
  <si>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</si>
  <si>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</si>
  <si>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</si>
  <si>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</si>
  <si>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</si>
  <si>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</si>
  <si>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</si>
  <si>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</si>
  <si>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</si>
  <si>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</si>
  <si>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</si>
  <si>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</si>
  <si>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</si>
  <si>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</si>
  <si>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</si>
  <si>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</si>
  <si>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</si>
  <si>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</si>
  <si>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</si>
  <si>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</si>
  <si>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</si>
  <si>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</si>
  <si>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</si>
  <si>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</si>
  <si>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</si>
  <si>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</si>
  <si>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</si>
  <si>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</si>
  <si>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</si>
  <si>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</si>
  <si>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</si>
  <si>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</si>
  <si>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</si>
  <si>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</si>
  <si>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</si>
  <si>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</si>
  <si>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</si>
  <si>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</si>
  <si>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</si>
  <si>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</si>
  <si>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</si>
  <si>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</si>
  <si>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</si>
  <si>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</si>
  <si>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</si>
  <si>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</si>
  <si>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</si>
  <si>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</si>
  <si>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</si>
  <si>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</si>
  <si>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</si>
  <si>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</si>
  <si>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</si>
  <si>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</si>
  <si>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</si>
  <si>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</si>
  <si>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</si>
  <si>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</si>
  <si>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</si>
  <si>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</si>
  <si>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</si>
  <si>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</si>
  <si>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</si>
  <si>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</si>
  <si>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</si>
  <si>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</si>
  <si>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</si>
  <si>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</si>
  <si>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</si>
  <si>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</si>
  <si>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</si>
  <si>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</si>
  <si>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</si>
  <si>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</si>
  <si>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</si>
  <si>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</si>
  <si>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</si>
  <si>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</si>
  <si>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</si>
  <si>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</si>
  <si>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</si>
  <si>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</si>
  <si>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</si>
  <si>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</si>
  <si>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</si>
  <si>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</si>
  <si>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</si>
  <si>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</si>
  <si>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</si>
  <si>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</si>
  <si>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</si>
  <si>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</si>
  <si>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</si>
  <si>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</si>
  <si>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</si>
  <si>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</si>
  <si>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</si>
  <si>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</si>
  <si>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</si>
  <si>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</si>
  <si>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</si>
  <si>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</si>
  <si>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</si>
  <si>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</si>
  <si>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</si>
  <si>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</si>
  <si>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</si>
  <si>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</si>
  <si>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</si>
  <si>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</si>
  <si>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</si>
  <si>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</si>
  <si>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</si>
  <si>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</si>
  <si>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</si>
  <si>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</si>
  <si>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</si>
  <si>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</si>
  <si>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</si>
  <si>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</si>
  <si>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</si>
  <si>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</si>
  <si>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</si>
  <si>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</si>
  <si>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</si>
  <si>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</si>
  <si>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</si>
  <si>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</si>
  <si>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</si>
  <si>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</si>
  <si>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</si>
  <si>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</si>
  <si>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</si>
  <si>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</si>
  <si>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</si>
  <si>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</si>
  <si>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</si>
  <si>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</si>
  <si>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</si>
  <si>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</si>
  <si>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</si>
  <si>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</si>
  <si>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</si>
  <si>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</si>
  <si>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</si>
  <si>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</si>
  <si>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</si>
  <si>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</si>
  <si>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</si>
  <si>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</si>
  <si>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</si>
  <si>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</si>
  <si>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</si>
  <si>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</si>
  <si>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</si>
  <si>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</si>
  <si>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</si>
  <si>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</si>
  <si>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</si>
  <si>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</si>
  <si>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</si>
  <si>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</si>
  <si>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</si>
  <si>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</si>
  <si>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</si>
  <si>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</si>
  <si>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</si>
  <si>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</si>
  <si>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</si>
  <si>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</si>
  <si>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</si>
  <si>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</si>
  <si>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</si>
  <si>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</si>
  <si>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</si>
  <si>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</si>
  <si>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</si>
  <si>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</si>
  <si>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</si>
  <si>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</si>
  <si>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</si>
  <si>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</si>
  <si>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</si>
  <si>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</si>
  <si>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</si>
  <si>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</si>
  <si>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</si>
  <si>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</si>
  <si>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</si>
  <si>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</si>
  <si>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</si>
  <si>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</si>
  <si>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</si>
  <si>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</si>
  <si>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</si>
  <si>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</si>
  <si>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</si>
  <si>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</si>
  <si>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</si>
  <si>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</si>
  <si>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</si>
  <si>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</si>
  <si>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</si>
  <si>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</si>
  <si>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</si>
  <si>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</si>
  <si>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</si>
  <si>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</si>
  <si>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</si>
  <si>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</si>
  <si>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</si>
  <si>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</si>
  <si>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</si>
  <si>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</si>
  <si>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</si>
  <si>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</si>
  <si>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</si>
  <si>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</si>
  <si>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</si>
  <si>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</si>
  <si>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</si>
  <si>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</si>
  <si>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</si>
  <si>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</si>
  <si>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</si>
  <si>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</si>
  <si>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</si>
  <si>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</si>
  <si>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</si>
  <si>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</si>
  <si>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</si>
  <si>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</si>
  <si>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</si>
  <si>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</si>
  <si>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</si>
  <si>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</si>
  <si>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</si>
  <si>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</si>
  <si>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</si>
  <si>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</si>
  <si>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</si>
  <si>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</si>
  <si>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</si>
  <si>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</si>
  <si>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</si>
  <si>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</si>
  <si>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</si>
  <si>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</si>
  <si>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</si>
  <si>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</si>
  <si>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</si>
  <si>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</si>
  <si>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</si>
  <si>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</si>
  <si>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</si>
  <si>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</si>
  <si>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</si>
  <si>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</si>
  <si>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</si>
  <si>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</si>
  <si>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</si>
  <si>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</si>
  <si>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</si>
  <si>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</si>
  <si>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</si>
  <si>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</si>
  <si>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</si>
  <si>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</si>
  <si>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</si>
  <si>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</si>
  <si>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</si>
  <si>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</si>
  <si>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</si>
  <si>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</si>
  <si>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</si>
  <si>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</si>
  <si>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</si>
  <si>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</si>
  <si>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</si>
  <si>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</si>
  <si>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</si>
  <si>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</si>
  <si>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</si>
  <si>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</si>
  <si>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</si>
  <si>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</si>
  <si>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</si>
  <si>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</si>
  <si>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</si>
  <si>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</si>
  <si>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</si>
  <si>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</si>
  <si>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</si>
  <si>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</si>
  <si>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</si>
  <si>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</si>
  <si>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</si>
  <si>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</si>
  <si>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</si>
  <si>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</si>
  <si>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</si>
  <si>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</si>
  <si>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</si>
  <si>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</si>
  <si>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</si>
  <si>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</si>
  <si>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</si>
  <si>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</si>
  <si>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</si>
  <si>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</si>
  <si>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</si>
  <si>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</si>
  <si>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</si>
  <si>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</si>
  <si>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</si>
  <si>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</si>
  <si>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</si>
  <si>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</si>
  <si>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</si>
  <si>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</si>
  <si>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</si>
  <si>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</si>
  <si>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</si>
  <si>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</si>
  <si>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</si>
  <si>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</si>
  <si>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</si>
  <si>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</si>
  <si>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</si>
  <si>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</si>
  <si>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</si>
  <si>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</si>
  <si>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</si>
  <si>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</si>
  <si>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</si>
  <si>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</si>
  <si>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</si>
  <si>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</si>
  <si>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</si>
  <si>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</si>
  <si>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</si>
  <si>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</si>
  <si>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</si>
  <si>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</si>
  <si>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</si>
  <si>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</si>
  <si>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</si>
  <si>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</si>
  <si>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</si>
  <si>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</si>
  <si>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</si>
  <si>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</si>
  <si>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</si>
  <si>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</si>
  <si>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</si>
  <si>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</si>
  <si>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</si>
  <si>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</si>
  <si>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</si>
  <si>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</si>
  <si>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</si>
  <si>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</si>
  <si>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</si>
  <si>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</si>
  <si>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</si>
  <si>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</si>
  <si>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</si>
  <si>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</si>
  <si>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</si>
  <si>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</si>
  <si>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</si>
  <si>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</si>
  <si>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</si>
  <si>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</si>
  <si>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</si>
  <si>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</si>
  <si>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</si>
  <si>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</si>
  <si>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</si>
  <si>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</si>
  <si>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</si>
  <si>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</si>
  <si>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</si>
  <si>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</si>
  <si>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</si>
  <si>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</si>
  <si>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</si>
  <si>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</si>
  <si>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</si>
  <si>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</si>
  <si>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</si>
  <si>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</si>
  <si>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</si>
  <si>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</si>
  <si>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</si>
  <si>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</si>
  <si>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</si>
  <si>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</si>
  <si>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</si>
  <si>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</si>
  <si>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</si>
  <si>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</si>
  <si>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</si>
  <si>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</si>
  <si>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</si>
  <si>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</si>
  <si>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</si>
  <si>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</si>
  <si>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</si>
  <si>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</si>
  <si>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</si>
  <si>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</si>
  <si>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</si>
  <si>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</si>
  <si>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</si>
  <si>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</si>
  <si>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</si>
  <si>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</si>
  <si>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</si>
  <si>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</si>
  <si>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</si>
  <si>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</si>
  <si>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</si>
  <si>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</si>
  <si>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</si>
  <si>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</si>
  <si>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</si>
  <si>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</si>
  <si>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</si>
  <si>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</si>
  <si>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</si>
  <si>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</si>
  <si>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</si>
  <si>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</si>
  <si>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</si>
  <si>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</si>
  <si>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</si>
  <si>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</si>
  <si>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</si>
  <si>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</si>
  <si>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</si>
  <si>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</si>
  <si>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</si>
  <si>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</si>
  <si>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</si>
  <si>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</si>
  <si>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</si>
  <si>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</si>
  <si>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</si>
  <si>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</si>
  <si>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</si>
  <si>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</si>
  <si>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</si>
  <si>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</si>
  <si>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</si>
  <si>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</si>
  <si>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</si>
  <si>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</si>
  <si>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</si>
  <si>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</si>
  <si>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</si>
  <si>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</si>
  <si>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</si>
  <si>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</si>
  <si>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</si>
  <si>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</si>
  <si>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</si>
  <si>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</si>
  <si>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</si>
  <si>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</si>
  <si>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</si>
  <si>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</si>
  <si>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</si>
  <si>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</si>
  <si>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</si>
  <si>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</si>
  <si>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</si>
  <si>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</si>
  <si>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</si>
  <si>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</si>
  <si>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</si>
  <si>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</si>
  <si>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</si>
  <si>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</si>
  <si>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</si>
  <si>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</si>
  <si>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</si>
  <si>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</si>
  <si>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</si>
  <si>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</si>
  <si>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</si>
  <si>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</si>
  <si>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</si>
  <si>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</si>
  <si>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</si>
  <si>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</si>
  <si>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</si>
  <si>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</si>
  <si>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</si>
  <si>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</si>
  <si>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</si>
  <si>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</si>
  <si>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</si>
  <si>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</si>
  <si>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</si>
  <si>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</si>
  <si>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</si>
  <si>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</si>
  <si>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</si>
  <si>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</si>
  <si>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</si>
  <si>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</si>
  <si>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</si>
  <si>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</si>
  <si>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</si>
  <si>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</si>
  <si>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</si>
  <si>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</si>
  <si>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</si>
  <si>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</si>
  <si>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</si>
  <si>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</si>
  <si>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</si>
  <si>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</si>
  <si>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</si>
  <si>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</si>
  <si>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</si>
  <si>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</si>
  <si>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</si>
  <si>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</si>
  <si>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</si>
  <si>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</si>
  <si>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</si>
  <si>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</si>
  <si>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</si>
  <si>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</si>
  <si>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</si>
  <si>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</si>
  <si>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</si>
  <si>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</si>
  <si>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</si>
  <si>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</si>
  <si>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</si>
  <si>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</si>
  <si>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</si>
  <si>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</si>
  <si>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</si>
  <si>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</si>
  <si>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</si>
  <si>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</si>
  <si>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</si>
  <si>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</si>
  <si>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</si>
  <si>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</si>
  <si>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</si>
  <si>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</si>
  <si>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</si>
  <si>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</si>
  <si>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</si>
  <si>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</si>
  <si>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</si>
  <si>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</si>
  <si>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</si>
  <si>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</si>
  <si>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</si>
  <si>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</si>
  <si>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</si>
  <si>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</si>
  <si>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</si>
  <si>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</si>
  <si>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</si>
  <si>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</si>
  <si>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</si>
  <si>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</si>
  <si>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</si>
  <si>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</si>
  <si>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</si>
  <si>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</si>
  <si>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</si>
  <si>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</si>
  <si>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</si>
  <si>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</si>
  <si>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</si>
  <si>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</si>
  <si>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</si>
  <si>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</si>
  <si>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</si>
  <si>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</si>
  <si>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</si>
  <si>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</si>
  <si>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</si>
  <si>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</si>
  <si>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</si>
  <si>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</si>
  <si>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</si>
  <si>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</si>
  <si>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</si>
  <si>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</si>
  <si>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</si>
  <si>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</si>
  <si>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</si>
  <si>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</si>
  <si>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</si>
  <si>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</si>
  <si>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</si>
  <si>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</si>
  <si>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</si>
  <si>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</si>
  <si>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</si>
  <si>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</si>
  <si>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</si>
  <si>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</si>
  <si>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</si>
  <si>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</si>
  <si>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</si>
  <si>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</si>
  <si>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</si>
  <si>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</si>
  <si>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</si>
  <si>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</si>
  <si>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</si>
  <si>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</si>
  <si>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</si>
  <si>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</si>
  <si>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</si>
  <si>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</si>
  <si>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</si>
  <si>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</si>
  <si>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</si>
  <si>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</si>
  <si>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</si>
  <si>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</si>
  <si>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</si>
  <si>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</si>
  <si>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</si>
  <si>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</si>
  <si>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</si>
  <si>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</si>
  <si>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</si>
  <si>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</si>
  <si>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</si>
  <si>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</si>
  <si>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</si>
  <si>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</si>
  <si>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</si>
  <si>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</si>
  <si>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</si>
  <si>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</si>
  <si>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</si>
  <si>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</si>
  <si>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</si>
  <si>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</si>
  <si>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</si>
  <si>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</si>
  <si>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</si>
  <si>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</si>
  <si>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</si>
  <si>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</si>
  <si>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</si>
  <si>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</si>
  <si>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</si>
  <si>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</si>
  <si>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</si>
  <si>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</si>
  <si>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</si>
  <si>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</si>
  <si>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</si>
  <si>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</si>
  <si>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</si>
  <si>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</si>
  <si>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</si>
  <si>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</si>
  <si>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</si>
  <si>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</si>
  <si>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</si>
  <si>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</si>
  <si>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</si>
  <si>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</si>
  <si>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</si>
  <si>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</si>
  <si>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</si>
  <si>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</si>
  <si>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</si>
  <si>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</si>
  <si>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</si>
  <si>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</si>
  <si>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</si>
  <si>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</si>
  <si>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</si>
  <si>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</si>
  <si>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</si>
  <si>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</si>
  <si>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</si>
  <si>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</si>
  <si>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</si>
  <si>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</si>
  <si>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</si>
  <si>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</si>
  <si>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</si>
  <si>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</si>
  <si>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</si>
  <si>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</si>
  <si>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</si>
  <si>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</si>
  <si>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</si>
  <si>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</si>
  <si>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</si>
  <si>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</si>
  <si>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</si>
  <si>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</si>
  <si>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</si>
  <si>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</si>
  <si>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</si>
  <si>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</si>
  <si>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</si>
  <si>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</si>
  <si>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</si>
  <si>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</si>
  <si>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</si>
  <si>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</si>
  <si>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</si>
  <si>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</si>
  <si>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</si>
  <si>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</si>
  <si>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</si>
  <si>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</si>
  <si>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</si>
  <si>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</si>
  <si>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</si>
  <si>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</si>
  <si>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</si>
  <si>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</si>
  <si>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</si>
  <si>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</si>
  <si>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</si>
  <si>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</si>
  <si>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</si>
  <si>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</si>
  <si>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</si>
  <si>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</si>
  <si>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</si>
  <si>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</si>
  <si>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</si>
  <si>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</si>
  <si>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</si>
  <si>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</si>
  <si>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</si>
  <si>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</si>
  <si>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</si>
  <si>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</si>
  <si>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</si>
  <si>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</si>
  <si>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</si>
  <si>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</si>
  <si>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</si>
  <si>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</si>
  <si>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</si>
  <si>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</si>
  <si>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</si>
  <si>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</si>
  <si>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</si>
  <si>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</si>
  <si>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</si>
  <si>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</si>
  <si>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</si>
  <si>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</si>
  <si>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</si>
  <si>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</si>
  <si>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</si>
  <si>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</si>
  <si>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</si>
  <si>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</si>
  <si>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</si>
  <si>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</si>
  <si>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</si>
  <si>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</si>
  <si>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</si>
  <si>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</si>
  <si>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</si>
  <si>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</si>
  <si>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</si>
  <si>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</si>
  <si>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</si>
  <si>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</si>
  <si>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</si>
  <si>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</si>
  <si>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</si>
  <si>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</si>
  <si>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</si>
  <si>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</si>
  <si>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</si>
  <si>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</si>
  <si>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</si>
  <si>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</si>
  <si>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</si>
  <si>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</si>
  <si>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</si>
  <si>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</si>
  <si>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</si>
  <si>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</si>
  <si>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</si>
  <si>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</si>
  <si>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</si>
  <si>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</si>
  <si>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</si>
  <si>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</si>
  <si>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</si>
  <si>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</si>
  <si>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</si>
  <si>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</si>
  <si>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</si>
  <si>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</si>
  <si>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</si>
  <si>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</si>
  <si>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</si>
  <si>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</si>
  <si>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</si>
  <si>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</si>
  <si>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</si>
  <si>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</si>
  <si>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</si>
  <si>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</si>
  <si>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</si>
  <si>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</si>
  <si>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</si>
  <si>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</si>
  <si>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</si>
  <si>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</si>
  <si>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</si>
  <si>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</si>
  <si>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</si>
  <si>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</si>
  <si>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</si>
  <si>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</si>
  <si>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</si>
  <si>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</si>
  <si>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</si>
  <si>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</si>
  <si>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</si>
  <si>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</si>
  <si>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</si>
  <si>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</si>
  <si>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</si>
  <si>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</si>
  <si>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</si>
  <si>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</si>
  <si>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</si>
  <si>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</si>
  <si>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</si>
  <si>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</si>
  <si>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</si>
  <si>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</si>
  <si>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</si>
  <si>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</si>
  <si>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</si>
  <si>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</si>
  <si>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</si>
  <si>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</si>
  <si>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</si>
  <si>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</si>
  <si>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</si>
  <si>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</si>
  <si>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</si>
  <si>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</si>
  <si>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</si>
  <si>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</si>
  <si>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</si>
  <si>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</si>
  <si>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</si>
  <si>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</si>
  <si>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</si>
  <si>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</si>
  <si>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</si>
  <si>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</si>
  <si>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</si>
  <si>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</si>
  <si>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</si>
  <si>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</si>
  <si>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</si>
  <si>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</si>
  <si>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</si>
  <si>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</si>
  <si>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</si>
  <si>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</si>
  <si>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</si>
  <si>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</si>
  <si>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</si>
  <si>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</si>
  <si>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</si>
  <si>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</si>
  <si>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Presly</t>
  </si>
  <si>
    <t>Fireball Recovery and InterPlanetary Observation Network (FRIPON), https://fireball.fripon.org/</t>
  </si>
  <si>
    <t>Neuvy-sur-Barangeon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</si>
</sst>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89"/>
  <sheetViews>
    <sheetView showGridLines="0" tabSelected="1" zoomScale="110" zoomScaleNormal="110" zoomScaleSheetLayoutView="50" workbookViewId="0">
      <pane xSplit="2" ySplit="5" topLeftCell="L188" activePane="bottomRight" state="frozen"/>
      <selection pane="topRight" activeCell="C1" sqref="C1"/>
      <selection pane="bottomLeft" activeCell="A6" sqref="A6"/>
      <selection pane="bottomRight" activeCell="V190" sqref="V190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89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79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ref="K180:K189" si="14"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4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4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4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 t="shared" ref="T183:T187" si="15"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4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 t="shared" si="15"/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4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 t="shared" si="15"/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4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 t="shared" si="15"/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4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 t="shared" si="15"/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4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1642</v>
      </c>
      <c r="C189" s="6" t="s">
        <v>1640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4"/>
        <v>3.4536328871892925E-4</v>
      </c>
      <c r="L189" s="3">
        <v>2.4195000000000002</v>
      </c>
      <c r="M189" s="3">
        <v>49.635599999999997</v>
      </c>
      <c r="N189" s="3" t="s">
        <v>1334</v>
      </c>
      <c r="O189" s="3">
        <v>47.332197999999998</v>
      </c>
      <c r="P189" s="3">
        <v>2.2825120000000001</v>
      </c>
      <c r="Q189" s="3">
        <v>22600</v>
      </c>
      <c r="R189" s="3">
        <f>Q189</f>
        <v>22600</v>
      </c>
      <c r="S189" s="3">
        <v>3500</v>
      </c>
      <c r="T189" s="3">
        <f>M189</f>
        <v>49.635599999999997</v>
      </c>
      <c r="U189" s="3">
        <f>R189</f>
        <v>22600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800</v>
      </c>
      <c r="AB189" s="5">
        <v>0.19800000000000001</v>
      </c>
      <c r="AC189" s="5">
        <v>0.64700000000000002</v>
      </c>
      <c r="AD189" s="5">
        <v>1.7420000000001323E-3</v>
      </c>
      <c r="AE189" s="5">
        <v>1.9860000000000433E-3</v>
      </c>
      <c r="AF189" s="5">
        <v>1000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</sheetData>
  <autoFilter ref="A5:BI185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48.868761607215369</v>
      </c>
      <c r="J11">
        <f>90-H11</f>
        <v>41.131238392784631</v>
      </c>
    </row>
    <row r="12" spans="1:22" x14ac:dyDescent="0.25">
      <c r="E12" t="s">
        <v>89</v>
      </c>
      <c r="F12" s="15">
        <v>80</v>
      </c>
      <c r="L12">
        <v>6.3</v>
      </c>
    </row>
    <row r="13" spans="1:22" x14ac:dyDescent="0.25">
      <c r="J13" s="16">
        <f>SQRT(F15^2+J20^2)</f>
        <v>87.718498049157219</v>
      </c>
      <c r="L13">
        <f>J13/L12</f>
        <v>13.923571118913845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57.7</v>
      </c>
    </row>
    <row r="16" spans="1:22" x14ac:dyDescent="0.25">
      <c r="M16">
        <f>90-H11</f>
        <v>41.131238392784631</v>
      </c>
    </row>
    <row r="18" spans="3:22" x14ac:dyDescent="0.25">
      <c r="E18" t="s">
        <v>88</v>
      </c>
      <c r="F18" s="15">
        <v>22.3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66.069999999999993</v>
      </c>
      <c r="K20">
        <v>52</v>
      </c>
      <c r="N20">
        <f>8/COS(RADIANS(H11))</f>
        <v>12.162010128132716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47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1"/>
  <sheetViews>
    <sheetView topLeftCell="A133" workbookViewId="0">
      <selection activeCell="A141" sqref="A141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1641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Sheet3</vt:lpstr>
      <vt:lpstr>Sheet2</vt:lpstr>
      <vt:lpstr>Calculator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2023-09-13T03:53:06Z</dcterms:modified>
</cp:coreProperties>
</file>