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5F060F69-143D-4DF2-A78E-99C29F0B4C22}" xr6:coauthVersionLast="47" xr6:coauthVersionMax="47" xr10:uidLastSave="{00000000-0000-0000-0000-000000000000}"/>
  <bookViews>
    <workbookView xWindow="645" yWindow="1800" windowWidth="23070" windowHeight="12825" xr2:uid="{C46C341C-A654-450D-9491-A8F495B2F4ED}"/>
  </bookViews>
  <sheets>
    <sheet name="AllEventData" sheetId="1" r:id="rId1"/>
    <sheet name="Quick" sheetId="13" r:id="rId2"/>
    <sheet name="Sheet1" sheetId="15" r:id="rId3"/>
    <sheet name="Calculator" sheetId="2" r:id="rId4"/>
    <sheet name="Radar" sheetId="14" r:id="rId5"/>
    <sheet name="Time Zones" sheetId="12" r:id="rId6"/>
    <sheet name="Countries" sheetId="5" r:id="rId7"/>
    <sheet name="Cameras" sheetId="8" r:id="rId8"/>
    <sheet name="DataQuality" sheetId="6" r:id="rId9"/>
    <sheet name="Database" sheetId="7" r:id="rId10"/>
    <sheet name="Sources" sheetId="4" r:id="rId11"/>
    <sheet name="Log" sheetId="3" r:id="rId12"/>
  </sheets>
  <externalReferences>
    <externalReference r:id="rId13"/>
  </externalReferences>
  <definedNames>
    <definedName name="_xlnm._FilterDatabase" localSheetId="0" hidden="1">AllEventData!$A$5:$BI$216</definedName>
    <definedName name="_xlnm._FilterDatabase" localSheetId="9" hidden="1">Database!$A$1:$H$39</definedName>
    <definedName name="_xlnm._FilterDatabase" localSheetId="4" hidden="1">Radar!$D$6:$M$20</definedName>
    <definedName name="_xlnm._FilterDatabase" localSheetId="2" hidden="1">Sheet1!$A$5:$M$71</definedName>
    <definedName name="_xlnm._FilterDatabase" localSheetId="10" hidden="1">Sources!$A$1:$C$1</definedName>
    <definedName name="_xlnm._FilterDatabase" localSheetId="5" hidden="1">'Time Zones'!$A$1:$L$1</definedName>
    <definedName name="solver_adj" localSheetId="0" hidden="1">AllEventData!$I$7</definedName>
    <definedName name="solver_adj" localSheetId="3" hidden="1">Calculator!$F$18</definedName>
    <definedName name="solver_adj" localSheetId="7" hidden="1">Cameras!$P$72</definedName>
    <definedName name="solver_cvg" localSheetId="0" hidden="1">0.0001</definedName>
    <definedName name="solver_cvg" localSheetId="3" hidden="1">0.0001</definedName>
    <definedName name="solver_cvg" localSheetId="7" hidden="1">0.0001</definedName>
    <definedName name="solver_drv" localSheetId="0" hidden="1">1</definedName>
    <definedName name="solver_drv" localSheetId="3" hidden="1">1</definedName>
    <definedName name="solver_drv" localSheetId="7" hidden="1">1</definedName>
    <definedName name="solver_eng" localSheetId="0" hidden="1">1</definedName>
    <definedName name="solver_eng" localSheetId="3" hidden="1">1</definedName>
    <definedName name="solver_eng" localSheetId="7" hidden="1">1</definedName>
    <definedName name="solver_est" localSheetId="0" hidden="1">1</definedName>
    <definedName name="solver_est" localSheetId="3" hidden="1">1</definedName>
    <definedName name="solver_est" localSheetId="7" hidden="1">1</definedName>
    <definedName name="solver_itr" localSheetId="0" hidden="1">2147483647</definedName>
    <definedName name="solver_itr" localSheetId="3" hidden="1">2147483647</definedName>
    <definedName name="solver_itr" localSheetId="7" hidden="1">2147483647</definedName>
    <definedName name="solver_mip" localSheetId="0" hidden="1">2147483647</definedName>
    <definedName name="solver_mip" localSheetId="3" hidden="1">2147483647</definedName>
    <definedName name="solver_mip" localSheetId="7" hidden="1">2147483647</definedName>
    <definedName name="solver_mni" localSheetId="0" hidden="1">30</definedName>
    <definedName name="solver_mni" localSheetId="3" hidden="1">30</definedName>
    <definedName name="solver_mni" localSheetId="7" hidden="1">30</definedName>
    <definedName name="solver_mrt" localSheetId="0" hidden="1">0.075</definedName>
    <definedName name="solver_mrt" localSheetId="3" hidden="1">0.075</definedName>
    <definedName name="solver_mrt" localSheetId="7" hidden="1">0.075</definedName>
    <definedName name="solver_msl" localSheetId="0" hidden="1">2</definedName>
    <definedName name="solver_msl" localSheetId="3" hidden="1">2</definedName>
    <definedName name="solver_msl" localSheetId="7" hidden="1">2</definedName>
    <definedName name="solver_neg" localSheetId="0" hidden="1">1</definedName>
    <definedName name="solver_neg" localSheetId="3" hidden="1">1</definedName>
    <definedName name="solver_neg" localSheetId="7" hidden="1">1</definedName>
    <definedName name="solver_nod" localSheetId="0" hidden="1">2147483647</definedName>
    <definedName name="solver_nod" localSheetId="3" hidden="1">2147483647</definedName>
    <definedName name="solver_nod" localSheetId="7" hidden="1">2147483647</definedName>
    <definedName name="solver_num" localSheetId="0" hidden="1">0</definedName>
    <definedName name="solver_num" localSheetId="3" hidden="1">0</definedName>
    <definedName name="solver_num" localSheetId="7" hidden="1">0</definedName>
    <definedName name="solver_nwt" localSheetId="0" hidden="1">1</definedName>
    <definedName name="solver_nwt" localSheetId="3" hidden="1">1</definedName>
    <definedName name="solver_nwt" localSheetId="7" hidden="1">1</definedName>
    <definedName name="solver_opt" localSheetId="0" hidden="1">AllEventData!$K$7</definedName>
    <definedName name="solver_opt" localSheetId="3" hidden="1">Calculator!$H$11</definedName>
    <definedName name="solver_opt" localSheetId="7" hidden="1">Cameras!$O$77</definedName>
    <definedName name="solver_pre" localSheetId="0" hidden="1">0.000001</definedName>
    <definedName name="solver_pre" localSheetId="3" hidden="1">0.000001</definedName>
    <definedName name="solver_pre" localSheetId="7" hidden="1">0.000001</definedName>
    <definedName name="solver_rbv" localSheetId="0" hidden="1">1</definedName>
    <definedName name="solver_rbv" localSheetId="3" hidden="1">1</definedName>
    <definedName name="solver_rbv" localSheetId="7" hidden="1">1</definedName>
    <definedName name="solver_rlx" localSheetId="0" hidden="1">2</definedName>
    <definedName name="solver_rlx" localSheetId="3" hidden="1">2</definedName>
    <definedName name="solver_rlx" localSheetId="7" hidden="1">2</definedName>
    <definedName name="solver_rsd" localSheetId="0" hidden="1">0</definedName>
    <definedName name="solver_rsd" localSheetId="3" hidden="1">0</definedName>
    <definedName name="solver_rsd" localSheetId="7" hidden="1">0</definedName>
    <definedName name="solver_scl" localSheetId="0" hidden="1">1</definedName>
    <definedName name="solver_scl" localSheetId="3" hidden="1">1</definedName>
    <definedName name="solver_scl" localSheetId="7" hidden="1">1</definedName>
    <definedName name="solver_sho" localSheetId="0" hidden="1">2</definedName>
    <definedName name="solver_sho" localSheetId="3" hidden="1">2</definedName>
    <definedName name="solver_sho" localSheetId="7" hidden="1">2</definedName>
    <definedName name="solver_ssz" localSheetId="0" hidden="1">100</definedName>
    <definedName name="solver_ssz" localSheetId="3" hidden="1">100</definedName>
    <definedName name="solver_ssz" localSheetId="7" hidden="1">100</definedName>
    <definedName name="solver_tim" localSheetId="0" hidden="1">2147483647</definedName>
    <definedName name="solver_tim" localSheetId="3" hidden="1">2147483647</definedName>
    <definedName name="solver_tim" localSheetId="7" hidden="1">2147483647</definedName>
    <definedName name="solver_tol" localSheetId="0" hidden="1">0.01</definedName>
    <definedName name="solver_tol" localSheetId="3" hidden="1">0.01</definedName>
    <definedName name="solver_tol" localSheetId="7" hidden="1">0.01</definedName>
    <definedName name="solver_typ" localSheetId="0" hidden="1">3</definedName>
    <definedName name="solver_typ" localSheetId="3" hidden="1">3</definedName>
    <definedName name="solver_typ" localSheetId="7" hidden="1">2</definedName>
    <definedName name="solver_val" localSheetId="0" hidden="1">0.15001</definedName>
    <definedName name="solver_val" localSheetId="3" hidden="1">43.8</definedName>
    <definedName name="solver_val" localSheetId="7" hidden="1">0</definedName>
    <definedName name="solver_ver" localSheetId="0" hidden="1">3</definedName>
    <definedName name="solver_ver" localSheetId="3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4" i="1" l="1"/>
  <c r="T224" i="1"/>
  <c r="R224" i="1"/>
  <c r="H224" i="1"/>
  <c r="T223" i="1"/>
  <c r="H223" i="1" l="1"/>
  <c r="T222" i="1"/>
  <c r="R222" i="1"/>
  <c r="U222" i="1" s="1"/>
  <c r="H222" i="1"/>
  <c r="U221" i="1"/>
  <c r="T221" i="1"/>
  <c r="R221" i="1"/>
  <c r="H221" i="1"/>
  <c r="H216" i="1"/>
  <c r="H217" i="1"/>
  <c r="H218" i="1"/>
  <c r="H219" i="1"/>
  <c r="H220" i="1"/>
  <c r="E13" i="13"/>
  <c r="I9" i="13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6" i="15"/>
  <c r="C2" i="15"/>
  <c r="D2" i="15"/>
  <c r="E2" i="15"/>
  <c r="F2" i="15"/>
  <c r="G2" i="15"/>
  <c r="H2" i="15"/>
  <c r="I2" i="15"/>
  <c r="J2" i="15"/>
  <c r="K2" i="15"/>
  <c r="L2" i="15"/>
  <c r="M2" i="15"/>
  <c r="C3" i="15"/>
  <c r="D3" i="15"/>
  <c r="E3" i="15"/>
  <c r="F3" i="15"/>
  <c r="G3" i="15"/>
  <c r="H3" i="15"/>
  <c r="I3" i="15"/>
  <c r="J3" i="15"/>
  <c r="K3" i="15"/>
  <c r="L3" i="15"/>
  <c r="M3" i="15"/>
  <c r="B3" i="15"/>
  <c r="B2" i="15"/>
  <c r="P2" i="13"/>
  <c r="O2" i="13"/>
  <c r="E15" i="13"/>
  <c r="L2" i="13" s="1"/>
  <c r="E16" i="13"/>
  <c r="C2" i="13"/>
  <c r="A2" i="13"/>
  <c r="H2" i="13"/>
  <c r="R218" i="1"/>
  <c r="U218" i="1"/>
  <c r="T218" i="1"/>
  <c r="K218" i="1"/>
  <c r="L16" i="14"/>
  <c r="L17" i="14"/>
  <c r="L18" i="14"/>
  <c r="L19" i="14"/>
  <c r="L20" i="14"/>
  <c r="L15" i="14"/>
  <c r="J17" i="14"/>
  <c r="J10" i="14"/>
  <c r="L10" i="14" s="1"/>
  <c r="J19" i="14"/>
  <c r="J18" i="14"/>
  <c r="J9" i="14"/>
  <c r="L9" i="14" s="1"/>
  <c r="J20" i="14"/>
  <c r="J8" i="14"/>
  <c r="L8" i="14" s="1"/>
  <c r="J15" i="14"/>
  <c r="J16" i="14"/>
  <c r="J12" i="14"/>
  <c r="L12" i="14" s="1"/>
  <c r="U217" i="1" l="1"/>
  <c r="T217" i="1"/>
  <c r="R217" i="1"/>
  <c r="K217" i="1"/>
  <c r="K216" i="1"/>
  <c r="R216" i="1"/>
  <c r="U216" i="1" s="1"/>
  <c r="T216" i="1"/>
  <c r="R215" i="1" l="1"/>
  <c r="U215" i="1" s="1"/>
  <c r="T215" i="1"/>
  <c r="J215" i="1"/>
  <c r="K215" i="1" s="1"/>
  <c r="H215" i="1"/>
  <c r="M27" i="2"/>
  <c r="T214" i="1"/>
  <c r="K214" i="1"/>
  <c r="R214" i="1"/>
  <c r="H214" i="1"/>
  <c r="R213" i="1" l="1"/>
  <c r="U213" i="1"/>
  <c r="T213" i="1"/>
  <c r="K213" i="1"/>
  <c r="H213" i="1"/>
  <c r="U212" i="1"/>
  <c r="R212" i="1"/>
  <c r="T212" i="1"/>
  <c r="K212" i="1"/>
  <c r="H212" i="1"/>
  <c r="U211" i="1"/>
  <c r="R211" i="1"/>
  <c r="T211" i="1"/>
  <c r="K211" i="1"/>
  <c r="H211" i="1"/>
  <c r="K7" i="1" l="1"/>
  <c r="K210" i="1"/>
  <c r="T210" i="1"/>
  <c r="R210" i="1"/>
  <c r="H210" i="1"/>
  <c r="R209" i="1"/>
  <c r="T209" i="1"/>
  <c r="K209" i="1"/>
  <c r="O14" i="2"/>
  <c r="O13" i="2"/>
  <c r="H209" i="1"/>
  <c r="R208" i="1"/>
  <c r="T208" i="1"/>
  <c r="K208" i="1"/>
  <c r="H208" i="1"/>
  <c r="T207" i="1"/>
  <c r="R207" i="1"/>
  <c r="K207" i="1"/>
  <c r="H207" i="1"/>
  <c r="T206" i="1" l="1"/>
  <c r="R206" i="1"/>
  <c r="K206" i="1"/>
  <c r="H206" i="1"/>
  <c r="H205" i="1"/>
  <c r="K205" i="1"/>
  <c r="R205" i="1"/>
  <c r="T204" i="1"/>
  <c r="R204" i="1"/>
  <c r="K204" i="1"/>
  <c r="H204" i="1"/>
  <c r="R203" i="1"/>
  <c r="K203" i="1"/>
  <c r="T203" i="1"/>
  <c r="H203" i="1"/>
  <c r="U202" i="1"/>
  <c r="T201" i="1"/>
  <c r="R202" i="1"/>
  <c r="K202" i="1"/>
  <c r="H202" i="1"/>
  <c r="R201" i="1" l="1"/>
  <c r="K201" i="1"/>
  <c r="H200" i="1"/>
  <c r="H201" i="1"/>
  <c r="T200" i="1"/>
  <c r="R200" i="1"/>
  <c r="K200" i="1"/>
  <c r="K199" i="1" l="1"/>
  <c r="H199" i="1"/>
  <c r="R199" i="1"/>
  <c r="T199" i="1"/>
  <c r="U198" i="1" l="1"/>
  <c r="T198" i="1"/>
  <c r="R198" i="1"/>
  <c r="K198" i="1"/>
  <c r="H198" i="1"/>
  <c r="AR6" i="1"/>
  <c r="AB197" i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O73" i="8" s="1"/>
  <c r="N74" i="8"/>
  <c r="O74" i="8" s="1"/>
  <c r="N75" i="8"/>
  <c r="O75" i="8" s="1"/>
  <c r="N76" i="8"/>
  <c r="O76" i="8" s="1"/>
  <c r="N77" i="8"/>
  <c r="O77" i="8" s="1"/>
  <c r="N78" i="8"/>
  <c r="O78" i="8" s="1"/>
  <c r="N79" i="8"/>
  <c r="O79" i="8" s="1"/>
  <c r="N80" i="8"/>
  <c r="O80" i="8" s="1"/>
  <c r="N81" i="8"/>
  <c r="O81" i="8" s="1"/>
  <c r="N82" i="8"/>
  <c r="O82" i="8" s="1"/>
  <c r="N72" i="8"/>
  <c r="O72" i="8" s="1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180" i="1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P33" i="8"/>
  <c r="P42" i="8"/>
  <c r="P34" i="8"/>
  <c r="P44" i="8"/>
  <c r="P36" i="8"/>
  <c r="P37" i="8"/>
  <c r="P39" i="8"/>
  <c r="P38" i="8"/>
  <c r="P35" i="8"/>
  <c r="P45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K141" i="1" l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K70" i="1" l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T19" i="1" l="1"/>
  <c r="R64" i="1" l="1"/>
  <c r="U64" i="1"/>
  <c r="T64" i="1"/>
  <c r="S64" i="1"/>
  <c r="K64" i="1"/>
  <c r="Q14" i="2"/>
  <c r="H64" i="1"/>
  <c r="R65" i="1" l="1"/>
  <c r="F15" i="2"/>
  <c r="J13" i="2" s="1"/>
  <c r="M8" i="2" s="1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AA12" i="1"/>
  <c r="AF12" i="1"/>
  <c r="L13" i="2" l="1"/>
  <c r="J11" i="2"/>
  <c r="M2" i="13" l="1"/>
  <c r="T2" i="13" s="1"/>
  <c r="E17" i="13"/>
  <c r="E18" i="13" l="1"/>
  <c r="J2" i="13" s="1"/>
  <c r="K2" i="13" s="1"/>
  <c r="F18" i="13"/>
  <c r="AA2" i="13" s="1"/>
  <c r="Q2" i="13"/>
  <c r="R2" i="13" s="1"/>
  <c r="U2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A56191AA-E3F0-4B1F-8A51-200369D4A73A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<sst xmlns="http://schemas.openxmlformats.org/spreadsheetml/2006/main" count="3790" uniqueCount="2121">
  <si>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</si>
  <si>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</si>
  <si>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</si>
  <si>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</si>
  <si>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</si>
  <si>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</si>
  <si>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</si>
  <si>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</si>
  <si>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</si>
  <si>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</si>
  <si>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</si>
  <si>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</si>
  <si>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</si>
  <si>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</si>
  <si>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</si>
  <si>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</si>
  <si>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</si>
  <si>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</si>
  <si>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</si>
  <si>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</si>
  <si>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</si>
  <si>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</si>
  <si>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</si>
  <si>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</si>
  <si>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</si>
  <si>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</si>
  <si>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</si>
  <si>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</si>
  <si>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</si>
  <si>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</si>
  <si>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</si>
  <si>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</si>
  <si>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</si>
  <si>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</si>
  <si>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</si>
  <si>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</si>
  <si>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</si>
  <si>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</si>
  <si>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</si>
  <si>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</si>
  <si>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</si>
  <si>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</si>
  <si>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</si>
  <si>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</si>
  <si>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</si>
  <si>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</si>
  <si>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</si>
  <si>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</si>
  <si>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</si>
  <si>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</si>
  <si>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</si>
  <si>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</si>
  <si>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</si>
  <si>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</si>
  <si>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</si>
  <si>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</si>
  <si>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</si>
  <si>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</si>
  <si>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</si>
  <si>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</si>
  <si>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</si>
  <si>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</si>
  <si>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</si>
  <si>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</si>
  <si>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</si>
  <si>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</si>
  <si>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</si>
  <si>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</si>
  <si>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</si>
  <si>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</si>
  <si>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</si>
  <si>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</si>
  <si>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</si>
  <si>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</si>
  <si>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</si>
  <si>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</si>
  <si>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</si>
  <si>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</si>
  <si>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</si>
  <si>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</si>
  <si>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</si>
  <si>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</si>
  <si>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</si>
  <si>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</si>
  <si>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</si>
  <si>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</si>
  <si>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</si>
  <si>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</si>
  <si>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</si>
  <si>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</si>
  <si>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</si>
  <si>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</si>
  <si>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</si>
  <si>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</si>
  <si>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</si>
  <si>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</si>
  <si>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</si>
  <si>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</si>
  <si>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</si>
  <si>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</si>
  <si>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</si>
  <si>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</si>
  <si>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</si>
  <si>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</si>
  <si>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</si>
  <si>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</si>
  <si>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</si>
  <si>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</si>
  <si>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</si>
  <si>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</si>
  <si>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</si>
  <si>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</si>
  <si>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</si>
  <si>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</si>
  <si>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</si>
  <si>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</si>
  <si>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</si>
  <si>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</si>
  <si>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</si>
  <si>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</si>
  <si>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</si>
  <si>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</si>
  <si>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</si>
  <si>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</si>
  <si>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</si>
  <si>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</si>
  <si>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</si>
  <si>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</si>
  <si>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</si>
  <si>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</si>
  <si>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</si>
  <si>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</si>
  <si>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</si>
  <si>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</si>
  <si>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</si>
  <si>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</si>
  <si>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</si>
  <si>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</si>
  <si>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</si>
  <si>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</si>
  <si>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</si>
  <si>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</si>
  <si>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</si>
  <si>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</si>
  <si>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</si>
  <si>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</si>
  <si>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</si>
  <si>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</si>
  <si>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</si>
  <si>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</si>
  <si>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</si>
  <si>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</si>
  <si>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</si>
  <si>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</si>
  <si>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</si>
  <si>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</si>
  <si>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</si>
  <si>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</si>
  <si>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</si>
  <si>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</si>
  <si>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</si>
  <si>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</si>
  <si>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</si>
  <si>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</si>
  <si>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</si>
  <si>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</si>
  <si>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</si>
  <si>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</si>
  <si>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</si>
  <si>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</si>
  <si>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</si>
  <si>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</si>
  <si>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</si>
  <si>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</si>
  <si>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</si>
  <si>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</si>
  <si>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</si>
  <si>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</si>
  <si>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</si>
  <si>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</si>
  <si>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</si>
  <si>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</si>
  <si>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</si>
  <si>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</si>
  <si>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</si>
  <si>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</si>
  <si>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</si>
  <si>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</si>
  <si>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</si>
  <si>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</si>
  <si>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</si>
  <si>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</si>
  <si>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</si>
  <si>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</si>
  <si>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</si>
  <si>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</si>
  <si>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</si>
  <si>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</si>
  <si>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</si>
  <si>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</si>
  <si>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</si>
  <si>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</si>
  <si>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</si>
  <si>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</si>
  <si>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</si>
  <si>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</si>
  <si>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</si>
  <si>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</si>
  <si>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</si>
  <si>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</si>
  <si>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</si>
  <si>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</si>
  <si>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</si>
  <si>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</si>
  <si>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</si>
  <si>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</si>
  <si>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</si>
  <si>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</si>
  <si>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</si>
  <si>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</si>
  <si>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</si>
  <si>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</si>
  <si>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</si>
  <si>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</si>
  <si>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</si>
  <si>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</si>
  <si>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</si>
  <si>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</si>
  <si>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</si>
  <si>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</si>
  <si>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</si>
  <si>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</si>
  <si>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</si>
  <si>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</si>
  <si>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</si>
  <si>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</si>
  <si>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</si>
  <si>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</si>
  <si>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</si>
  <si>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</si>
  <si>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</si>
  <si>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</si>
  <si>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</si>
  <si>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</si>
  <si>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</si>
  <si>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</si>
  <si>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</si>
  <si>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</si>
  <si>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</si>
  <si>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</si>
  <si>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</si>
  <si>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</si>
  <si>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</si>
  <si>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</si>
  <si>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</si>
  <si>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</si>
  <si>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</si>
  <si>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</si>
  <si>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</si>
  <si>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</si>
  <si>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</si>
  <si>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</si>
  <si>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</si>
  <si>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</si>
  <si>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</si>
  <si>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</si>
  <si>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</si>
  <si>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</si>
  <si>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</si>
  <si>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</si>
  <si>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</si>
  <si>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</si>
  <si>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</si>
  <si>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</si>
  <si>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</si>
  <si>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</si>
  <si>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</si>
  <si>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</si>
  <si>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</si>
  <si>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</si>
  <si>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</si>
  <si>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</si>
  <si>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</si>
  <si>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</si>
  <si>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</si>
  <si>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</si>
  <si>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</si>
  <si>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</si>
  <si>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</si>
  <si>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</si>
  <si>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</si>
  <si>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</si>
  <si>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</si>
  <si>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</si>
  <si>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</si>
  <si>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</si>
  <si>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</si>
  <si>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</si>
  <si>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</si>
  <si>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</si>
  <si>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</si>
  <si>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</si>
  <si>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</si>
  <si>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</si>
  <si>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</si>
  <si>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</si>
  <si>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</si>
  <si>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</si>
  <si>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</si>
  <si>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</si>
  <si>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</si>
  <si>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</si>
  <si>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</si>
  <si>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</si>
  <si>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</si>
  <si>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</si>
  <si>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</si>
  <si>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</si>
  <si>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</si>
  <si>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</si>
  <si>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</si>
  <si>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</si>
  <si>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</si>
  <si>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</si>
  <si>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</si>
  <si>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</si>
  <si>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</si>
  <si>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</si>
  <si>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</si>
  <si>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</si>
  <si>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</si>
  <si>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</si>
  <si>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</si>
  <si>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</si>
  <si>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</si>
  <si>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</si>
  <si>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</si>
  <si>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</si>
  <si>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</si>
  <si>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</si>
  <si>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</si>
  <si>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</si>
  <si>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</si>
  <si>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</si>
  <si>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</si>
  <si>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</si>
  <si>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</si>
  <si>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</si>
  <si>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</si>
  <si>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</si>
  <si>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</si>
  <si>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</si>
  <si>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</si>
  <si>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</si>
  <si>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</si>
  <si>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</si>
  <si>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</si>
  <si>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</si>
  <si>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</si>
  <si>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</si>
  <si>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</si>
  <si>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</si>
  <si>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</si>
  <si>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</si>
  <si>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</si>
  <si>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</si>
  <si>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</si>
  <si>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</si>
  <si>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</si>
  <si>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</si>
  <si>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</si>
  <si>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</si>
  <si>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</si>
  <si>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</si>
  <si>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</si>
  <si>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</si>
  <si>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</si>
  <si>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</si>
  <si>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</si>
  <si>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</si>
  <si>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</si>
  <si>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</si>
  <si>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</si>
  <si>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</si>
  <si>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</si>
  <si>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</si>
  <si>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</si>
  <si>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</si>
  <si>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</si>
  <si>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</si>
  <si>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</si>
  <si>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</si>
  <si>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</si>
  <si>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</si>
  <si>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</si>
  <si>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</si>
  <si>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</si>
  <si>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</si>
  <si>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</si>
  <si>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</si>
  <si>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</si>
  <si>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</si>
  <si>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</si>
  <si>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</si>
  <si>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</si>
  <si>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</si>
  <si>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</si>
  <si>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</si>
  <si>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</si>
  <si>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</si>
  <si>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</si>
  <si>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</si>
  <si>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</si>
  <si>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</si>
  <si>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</si>
  <si>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</si>
  <si>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</si>
  <si>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</si>
  <si>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</si>
  <si>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</si>
  <si>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</si>
  <si>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</si>
  <si>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</si>
  <si>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</si>
  <si>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</si>
  <si>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</si>
  <si>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</si>
  <si>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</si>
  <si>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</si>
  <si>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</si>
  <si>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</si>
  <si>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</si>
  <si>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</si>
  <si>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</si>
  <si>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</si>
  <si>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</si>
  <si>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</si>
  <si>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</si>
  <si>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</si>
  <si>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</si>
  <si>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</si>
  <si>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</si>
  <si>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</si>
  <si>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</si>
  <si>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</si>
  <si>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</si>
  <si>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</si>
  <si>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</si>
  <si>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</si>
  <si>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</si>
  <si>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</si>
  <si>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</si>
  <si>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</si>
  <si>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</si>
  <si>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</si>
  <si>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</si>
  <si>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</si>
  <si>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</si>
  <si>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</si>
  <si>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</si>
  <si>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</si>
  <si>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</si>
  <si>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</si>
  <si>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</si>
  <si>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</si>
  <si>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</si>
  <si>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</si>
  <si>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</si>
  <si>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</si>
  <si>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</si>
  <si>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</si>
  <si>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</si>
  <si>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</si>
  <si>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</si>
  <si>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</si>
  <si>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</si>
  <si>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</si>
  <si>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</si>
  <si>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</si>
  <si>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</si>
  <si>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</si>
  <si>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</si>
  <si>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</si>
  <si>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</si>
  <si>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</si>
  <si>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</si>
  <si>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</si>
  <si>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</si>
  <si>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</si>
  <si>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</si>
  <si>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</si>
  <si>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</si>
  <si>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</si>
  <si>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</si>
  <si>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</si>
  <si>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</si>
  <si>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</si>
  <si>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</si>
  <si>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</si>
  <si>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</si>
  <si>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</si>
  <si>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</si>
  <si>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</si>
  <si>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</si>
  <si>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</si>
  <si>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</si>
  <si>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</si>
  <si>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</si>
  <si>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</si>
  <si>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</si>
  <si>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</si>
  <si>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</si>
  <si>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</si>
  <si>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</si>
  <si>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</si>
  <si>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</si>
  <si>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</si>
  <si>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</si>
  <si>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</si>
  <si>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</si>
  <si>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</si>
  <si>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</si>
  <si>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</si>
  <si>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</si>
  <si>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</si>
  <si>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</si>
  <si>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</si>
  <si>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</si>
  <si>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</si>
  <si>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</si>
  <si>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</si>
  <si>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</si>
  <si>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</si>
  <si>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</si>
  <si>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</si>
  <si>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</si>
  <si>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</si>
  <si>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</si>
  <si>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</si>
  <si>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</si>
  <si>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</si>
  <si>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</si>
  <si>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</si>
  <si>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</si>
  <si>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</si>
  <si>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</si>
  <si>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</si>
  <si>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</si>
  <si>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</si>
  <si>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</si>
  <si>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</si>
  <si>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</si>
  <si>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</si>
  <si>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</si>
  <si>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</si>
  <si>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</si>
  <si>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</si>
  <si>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</si>
  <si>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</si>
  <si>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</si>
  <si>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</si>
  <si>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</si>
  <si>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</si>
  <si>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</si>
  <si>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</si>
  <si>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</si>
  <si>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</si>
  <si>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</si>
  <si>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</si>
  <si>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</si>
  <si>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</si>
  <si>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</si>
  <si>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</si>
  <si>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</si>
  <si>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</si>
  <si>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</si>
  <si>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</si>
  <si>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</si>
  <si>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</si>
  <si>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</si>
  <si>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</si>
  <si>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</si>
  <si>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</si>
  <si>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</si>
  <si>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</si>
  <si>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</si>
  <si>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</si>
  <si>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</si>
  <si>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</si>
  <si>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</si>
  <si>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</si>
  <si>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</si>
  <si>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</si>
  <si>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</si>
  <si>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</si>
  <si>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</si>
  <si>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</si>
  <si>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</si>
  <si>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</si>
  <si>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</si>
  <si>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</si>
  <si>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</si>
  <si>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</si>
  <si>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</si>
  <si>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</si>
  <si>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</si>
  <si>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</si>
  <si>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</si>
  <si>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</si>
  <si>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</si>
  <si>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</si>
  <si>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</si>
  <si>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</si>
  <si>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</si>
  <si>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</si>
  <si>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</si>
  <si>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</si>
  <si>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</si>
  <si>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</si>
  <si>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</si>
  <si>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</si>
  <si>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</si>
  <si>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</si>
  <si>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</si>
  <si>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</si>
  <si>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</si>
  <si>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</si>
  <si>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</si>
  <si>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</si>
  <si>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</si>
  <si>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</si>
  <si>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</si>
  <si>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</si>
  <si>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</si>
  <si>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</si>
  <si>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</si>
  <si>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</si>
  <si>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</si>
  <si>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</si>
  <si>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</si>
  <si>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</si>
  <si>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</si>
  <si>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</si>
  <si>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</si>
  <si>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</si>
  <si>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</si>
  <si>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</si>
  <si>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</si>
  <si>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</si>
  <si>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</si>
  <si>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</si>
  <si>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</si>
  <si>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</si>
  <si>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</si>
  <si>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</si>
  <si>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</si>
  <si>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</si>
  <si>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</si>
  <si>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</si>
  <si>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</si>
  <si>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</si>
  <si>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</si>
  <si>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</si>
  <si>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</si>
  <si>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</si>
  <si>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</si>
  <si>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</si>
  <si>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</si>
  <si>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</si>
  <si>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</si>
  <si>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</si>
  <si>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</si>
  <si>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</si>
  <si>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</si>
  <si>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</si>
  <si>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</si>
  <si>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</si>
  <si>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</si>
  <si>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</si>
  <si>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</si>
  <si>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</si>
  <si>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</si>
  <si>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</si>
  <si>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</si>
  <si>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</si>
  <si>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</si>
  <si>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</si>
  <si>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</si>
  <si>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</si>
  <si>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</si>
  <si>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</si>
  <si>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</si>
  <si>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</si>
  <si>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</si>
  <si>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</si>
  <si>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</si>
  <si>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</si>
  <si>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</si>
  <si>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</si>
  <si>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</si>
  <si>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</si>
  <si>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</si>
  <si>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</si>
  <si>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</si>
  <si>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</si>
  <si>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</si>
  <si>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</si>
  <si>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</si>
  <si>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</si>
  <si>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</si>
  <si>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</si>
  <si>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</si>
  <si>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</si>
  <si>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</si>
  <si>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</si>
  <si>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</si>
  <si>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</si>
  <si>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</si>
  <si>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</si>
  <si>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</si>
  <si>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</si>
  <si>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</si>
  <si>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</si>
  <si>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</si>
  <si>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</si>
  <si>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</si>
  <si>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</si>
  <si>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</si>
  <si>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</si>
  <si>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</si>
  <si>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</si>
  <si>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</si>
  <si>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</si>
  <si>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</si>
  <si>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</si>
  <si>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</si>
  <si>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</si>
  <si>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</si>
  <si>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</si>
  <si>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</si>
  <si>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</si>
  <si>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</si>
  <si>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</si>
  <si>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</si>
  <si>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</si>
  <si>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</si>
  <si>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</si>
  <si>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</si>
  <si>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</si>
  <si>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</si>
  <si>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</si>
  <si>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</si>
  <si>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</si>
  <si>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</si>
  <si>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</si>
  <si>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</si>
  <si>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</si>
  <si>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</si>
  <si>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</si>
  <si>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</si>
  <si>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</si>
  <si>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</si>
  <si>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</si>
  <si>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</si>
  <si>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</si>
  <si>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</si>
  <si>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</si>
  <si>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</si>
  <si>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</si>
  <si>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</si>
  <si>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</si>
  <si>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</si>
  <si>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</si>
  <si>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</si>
  <si>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</si>
  <si>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</si>
  <si>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</si>
  <si>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</si>
  <si>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</si>
  <si>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</si>
  <si>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</si>
  <si>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</si>
  <si>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</si>
  <si>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</si>
  <si>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</si>
  <si>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</si>
  <si>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</si>
  <si>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</si>
  <si>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</si>
  <si>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</si>
  <si>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</si>
  <si>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</si>
  <si>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</si>
  <si>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</si>
  <si>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</si>
  <si>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</si>
  <si>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</si>
  <si>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</si>
  <si>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</si>
  <si>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</si>
  <si>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</si>
  <si>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</si>
  <si>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</si>
  <si>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</si>
  <si>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</si>
  <si>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</si>
  <si>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</si>
  <si>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</si>
  <si>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</si>
  <si>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</si>
  <si>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</si>
  <si>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</si>
  <si>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</si>
  <si>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</si>
  <si>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</si>
  <si>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</si>
  <si>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</si>
  <si>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</si>
  <si>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</si>
  <si>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</si>
  <si>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</si>
  <si>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</si>
  <si>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</si>
  <si>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</si>
  <si>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</si>
  <si>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</si>
  <si>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</si>
  <si>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</si>
  <si>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</si>
  <si>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</si>
  <si>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</si>
  <si>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</si>
  <si>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</si>
  <si>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</si>
  <si>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</si>
  <si>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</si>
  <si>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</si>
  <si>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</si>
  <si>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</si>
  <si>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</si>
  <si>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</si>
  <si>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</si>
  <si>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</si>
  <si>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</si>
  <si>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</si>
  <si>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</si>
  <si>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</si>
  <si>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</si>
  <si>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</si>
  <si>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</si>
  <si>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</si>
  <si>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</si>
  <si>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</si>
  <si>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</si>
  <si>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</si>
  <si>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</si>
  <si>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</si>
  <si>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</si>
  <si>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</si>
  <si>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</si>
  <si>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</si>
  <si>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</si>
  <si>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</si>
  <si>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</si>
  <si>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</si>
  <si>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</si>
  <si>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</si>
  <si>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</si>
  <si>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</si>
  <si>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</si>
  <si>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</si>
  <si>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</si>
  <si>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</si>
  <si>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</si>
  <si>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</si>
  <si>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</si>
  <si>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</si>
  <si>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</si>
  <si>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</si>
  <si>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</si>
  <si>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</si>
  <si>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</si>
  <si>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</si>
  <si>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</si>
  <si>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</si>
  <si>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</si>
  <si>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</si>
  <si>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</si>
  <si>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</si>
  <si>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</si>
  <si>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</si>
  <si>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</si>
  <si>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</si>
  <si>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</si>
  <si>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</si>
  <si>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</si>
  <si>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</si>
  <si>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</si>
  <si>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</si>
  <si>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</si>
  <si>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</si>
  <si>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</si>
  <si>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</si>
  <si>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</si>
  <si>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</si>
  <si>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</si>
  <si>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</si>
  <si>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</si>
  <si>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</si>
  <si>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</si>
  <si>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</si>
  <si>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</si>
  <si>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</si>
  <si>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</si>
  <si>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</si>
  <si>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</si>
  <si>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</si>
  <si>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</si>
  <si>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</si>
  <si>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</si>
  <si>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</si>
  <si>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</si>
  <si>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</si>
  <si>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</si>
  <si>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</si>
  <si>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</si>
  <si>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</si>
  <si>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</si>
  <si>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</si>
  <si>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</si>
  <si>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</si>
  <si>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</si>
  <si>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</si>
  <si>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</si>
  <si>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</si>
  <si>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</si>
  <si>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</si>
  <si>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</si>
  <si>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</si>
  <si>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</si>
  <si>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</si>
  <si>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</si>
  <si>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</si>
  <si>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</si>
  <si>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</si>
  <si>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</si>
  <si>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</si>
  <si>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</si>
  <si>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</si>
  <si>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</si>
  <si>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</si>
  <si>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</si>
  <si>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</si>
  <si>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</si>
  <si>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</si>
  <si>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</si>
  <si>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</si>
  <si>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</si>
  <si>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</si>
  <si>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</si>
  <si>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</si>
  <si>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</si>
  <si>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</si>
  <si>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</si>
  <si>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</si>
  <si>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</si>
  <si>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</si>
  <si>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</si>
  <si>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</si>
  <si>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</si>
  <si>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</si>
  <si>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</si>
  <si>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</si>
  <si>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</si>
  <si>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</si>
  <si>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</si>
  <si>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</si>
  <si>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</si>
  <si>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</si>
  <si>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</si>
  <si>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</si>
  <si>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</si>
  <si>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</si>
  <si>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</si>
  <si>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</si>
  <si>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</si>
  <si>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</si>
  <si>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</si>
  <si>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</si>
  <si>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</si>
  <si>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</si>
  <si>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</si>
  <si>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</si>
  <si>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</si>
  <si>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</si>
  <si>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</si>
  <si>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</si>
  <si>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</si>
  <si>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</si>
  <si>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</si>
  <si>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</si>
  <si>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</si>
  <si>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</si>
  <si>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</si>
  <si>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</si>
  <si>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</si>
  <si>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</si>
  <si>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</si>
  <si>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</si>
  <si>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</si>
  <si>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</si>
  <si>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</si>
  <si>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</si>
  <si>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</si>
  <si>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</si>
  <si>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</si>
  <si>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</si>
  <si>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</si>
  <si>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</si>
  <si>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</si>
  <si>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</si>
  <si>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</si>
  <si>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</si>
  <si>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</si>
  <si>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</si>
  <si>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</si>
  <si>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</si>
  <si>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</si>
  <si>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</si>
  <si>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</si>
  <si>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</si>
  <si>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</si>
  <si>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</si>
  <si>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</si>
  <si>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</si>
  <si>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</si>
  <si>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</si>
  <si>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</si>
  <si>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</si>
  <si>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</si>
  <si>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</si>
  <si>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</si>
  <si>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</si>
  <si>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</si>
  <si>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</si>
  <si>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</si>
  <si>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</si>
  <si>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</si>
  <si>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</si>
  <si>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</si>
  <si>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</si>
  <si>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</si>
  <si>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</si>
  <si>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</si>
  <si>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</si>
  <si>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</si>
  <si>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</si>
  <si>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</si>
  <si>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</si>
  <si>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</si>
  <si>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</si>
  <si>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</si>
  <si>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</si>
  <si>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</si>
  <si>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</si>
  <si>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</si>
  <si>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</si>
  <si>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</si>
  <si>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</si>
  <si>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</si>
  <si>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</si>
  <si>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</si>
  <si>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</si>
  <si>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</si>
  <si>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</si>
  <si>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</si>
  <si>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</si>
  <si>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</si>
  <si>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</si>
  <si>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</si>
  <si>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</si>
  <si>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</si>
  <si>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</si>
  <si>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</si>
  <si>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</si>
  <si>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</si>
  <si>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</si>
  <si>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</si>
  <si>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</si>
  <si>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</si>
  <si>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</si>
  <si>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</si>
  <si>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</si>
  <si>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</si>
  <si>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</si>
  <si>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</si>
  <si>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</si>
  <si>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</si>
  <si>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</si>
  <si>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</si>
  <si>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</si>
  <si>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</si>
  <si>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</si>
  <si>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</si>
  <si>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</si>
  <si>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</si>
  <si>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</si>
  <si>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</si>
  <si>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</si>
  <si>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</si>
  <si>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</si>
  <si>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</si>
  <si>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</si>
  <si>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</si>
  <si>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</si>
  <si>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</si>
  <si>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</si>
  <si>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</si>
  <si>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</si>
  <si>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</si>
  <si>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</si>
  <si>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</si>
  <si>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</si>
  <si>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</si>
  <si>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</si>
  <si>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</si>
  <si>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</si>
  <si>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</si>
  <si>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</si>
  <si>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</si>
  <si>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</si>
  <si>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</si>
  <si>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</si>
  <si>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</si>
  <si>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</si>
  <si>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</si>
  <si>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</si>
  <si>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</si>
  <si>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</si>
  <si>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</si>
  <si>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</si>
  <si>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</si>
  <si>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</si>
  <si>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</si>
  <si>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</si>
  <si>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</si>
  <si>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</si>
  <si>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</si>
  <si>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</si>
  <si>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</si>
  <si>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</si>
  <si>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</si>
  <si>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</si>
  <si>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</si>
  <si>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</si>
  <si>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</si>
  <si>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</si>
  <si>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</si>
  <si>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</si>
  <si>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</si>
  <si>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</si>
  <si>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</si>
  <si>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</si>
  <si>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</si>
  <si>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</si>
  <si>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</si>
  <si>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</si>
  <si>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</si>
  <si>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</si>
  <si>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</si>
  <si>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</si>
  <si>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</si>
  <si>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</si>
  <si>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</si>
  <si>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</si>
  <si>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</si>
  <si>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</si>
  <si>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</si>
  <si>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</si>
  <si>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</si>
  <si>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</si>
  <si>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</si>
  <si>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</si>
  <si>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</si>
  <si>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</si>
  <si>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</si>
  <si>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</si>
  <si>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</si>
  <si>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</si>
  <si>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</si>
  <si>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</si>
  <si>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</si>
  <si>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</si>
  <si>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</si>
  <si>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</si>
  <si>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</si>
  <si>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</si>
  <si>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</si>
  <si>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</si>
  <si>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</si>
  <si>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</si>
  <si>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</si>
  <si>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</si>
  <si>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</si>
  <si>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</si>
  <si>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</si>
  <si>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</si>
  <si>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</si>
  <si>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</si>
  <si>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</si>
  <si>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</si>
  <si>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</si>
  <si>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</si>
  <si>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</si>
  <si>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</si>
  <si>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</si>
  <si>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</si>
  <si>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</si>
  <si>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</si>
  <si>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</si>
  <si>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</si>
  <si>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</si>
  <si>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</si>
  <si>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</si>
  <si>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</si>
  <si>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</si>
  <si>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</si>
  <si>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</si>
  <si>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</si>
  <si>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</si>
  <si>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</si>
  <si>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</si>
  <si>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</si>
  <si>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</si>
  <si>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</si>
  <si>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</si>
  <si>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</si>
  <si>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</si>
  <si>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</si>
  <si>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</si>
  <si>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</si>
  <si>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</si>
  <si>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</si>
  <si>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</si>
  <si>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</si>
  <si>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</si>
  <si>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</si>
  <si>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</si>
  <si>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</si>
  <si>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</si>
  <si>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</si>
  <si>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</si>
  <si>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</si>
  <si>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</si>
  <si>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</si>
  <si>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</si>
  <si>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</si>
  <si>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</si>
  <si>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</si>
  <si>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</si>
  <si>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</si>
  <si>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</si>
  <si>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</si>
  <si>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</si>
  <si>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</si>
  <si>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</si>
  <si>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</si>
  <si>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</si>
  <si>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</si>
  <si>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</si>
  <si>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</si>
  <si>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</si>
  <si>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</si>
  <si>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</si>
  <si>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</si>
  <si>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</si>
  <si>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</si>
  <si>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</si>
  <si>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</si>
  <si>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</si>
  <si>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</si>
  <si>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</si>
  <si>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</si>
  <si>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</si>
  <si>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</si>
  <si>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</si>
  <si>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</si>
  <si>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</si>
  <si>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</si>
  <si>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</si>
  <si>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</si>
  <si>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</si>
  <si>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</si>
  <si>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</si>
  <si>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</si>
  <si>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</si>
  <si>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</si>
  <si>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</si>
  <si>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</si>
  <si>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</si>
  <si>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</si>
  <si>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</si>
  <si>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</si>
  <si>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</si>
  <si>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</si>
  <si>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</si>
  <si>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</si>
  <si>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</si>
  <si>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</si>
  <si>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</si>
  <si>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</si>
  <si>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</si>
  <si>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</si>
  <si>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</si>
  <si>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</si>
  <si>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</si>
  <si>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</si>
  <si>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</si>
  <si>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</si>
  <si>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</si>
  <si>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</si>
  <si>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</si>
  <si>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</si>
  <si>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</si>
  <si>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</si>
  <si>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</si>
  <si>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</si>
  <si>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</si>
  <si>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</si>
  <si>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</si>
  <si>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</si>
  <si>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</si>
  <si>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</si>
  <si>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</si>
  <si>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</si>
  <si>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</si>
  <si>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</si>
  <si>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</si>
  <si>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</si>
  <si>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</si>
  <si>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</si>
  <si>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</si>
  <si>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</si>
  <si>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</si>
  <si>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</si>
  <si>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</si>
  <si>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</si>
  <si>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</si>
  <si>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</si>
  <si>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</si>
  <si>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</si>
  <si>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</si>
  <si>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</si>
  <si>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</si>
  <si>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</si>
  <si>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</si>
  <si>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</si>
  <si>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</si>
  <si>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</si>
  <si>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</si>
  <si>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</si>
  <si>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</si>
  <si>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</si>
  <si>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</si>
  <si>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</si>
  <si>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</si>
  <si>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</si>
  <si>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</si>
  <si>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</si>
  <si>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</si>
  <si>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</si>
  <si>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</si>
  <si>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</si>
  <si>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</si>
  <si>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</si>
  <si>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</si>
  <si>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</si>
  <si>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</si>
  <si>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</si>
  <si>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</si>
  <si>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</si>
  <si>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</si>
  <si>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</si>
  <si>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</si>
  <si>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</si>
  <si>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</si>
  <si>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</si>
  <si>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</si>
  <si>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</si>
  <si>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</si>
  <si>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</si>
  <si>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</si>
  <si>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</si>
  <si>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</si>
  <si>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</si>
  <si>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</si>
  <si>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</si>
  <si>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</si>
  <si>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</si>
  <si>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</si>
  <si>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</si>
  <si>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</si>
  <si>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</si>
  <si>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</si>
  <si>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</si>
  <si>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</si>
  <si>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</si>
  <si>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</si>
  <si>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</si>
  <si>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</si>
  <si>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</si>
  <si>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</si>
  <si>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</si>
  <si>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</si>
  <si>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</si>
  <si>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</si>
  <si>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</si>
  <si>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</si>
  <si>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</si>
  <si>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</si>
  <si>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</si>
  <si>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</si>
  <si>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</si>
  <si>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</si>
  <si>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</si>
  <si>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</si>
  <si>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</si>
  <si>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</si>
  <si>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</si>
  <si>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</si>
  <si>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</si>
  <si>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</si>
  <si>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</si>
  <si>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</si>
  <si>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</si>
  <si>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</si>
  <si>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</si>
  <si>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</si>
  <si>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</si>
  <si>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</si>
  <si>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</si>
  <si>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</si>
  <si>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</si>
  <si>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</si>
  <si>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</si>
  <si>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</si>
  <si>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</si>
  <si>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</si>
  <si>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</si>
  <si>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</si>
  <si>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</si>
  <si>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</si>
  <si>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</si>
  <si>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</si>
  <si>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</si>
  <si>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</si>
  <si>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</si>
  <si>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</si>
  <si>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</si>
  <si>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</si>
  <si>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</si>
  <si>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</si>
  <si>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</si>
  <si>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</si>
  <si>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</si>
  <si>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</si>
  <si>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</si>
  <si>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</si>
  <si>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</si>
  <si>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</si>
  <si>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</si>
  <si>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</si>
  <si>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</si>
  <si>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</si>
  <si>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</si>
  <si>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</si>
  <si>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</si>
  <si>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</si>
  <si>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</si>
  <si>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</si>
  <si>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</si>
  <si>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</si>
  <si>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</si>
  <si>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</si>
  <si>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</si>
  <si>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</si>
  <si>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</si>
  <si>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</si>
  <si>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</si>
  <si>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</si>
  <si>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</si>
  <si>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</si>
  <si>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</si>
  <si>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</si>
  <si>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</si>
  <si>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</si>
  <si>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</si>
  <si>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</si>
  <si>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</si>
  <si>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</si>
  <si>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</si>
  <si>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</si>
  <si>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</si>
  <si>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</si>
  <si>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</si>
  <si>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</si>
  <si>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</si>
  <si>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</si>
  <si>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</si>
  <si>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</si>
  <si>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</si>
  <si>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</si>
  <si>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</si>
  <si>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</si>
  <si>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</si>
  <si>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</si>
  <si>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</si>
  <si>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</si>
  <si>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</si>
  <si>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</si>
  <si>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</si>
  <si>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</si>
  <si>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</si>
  <si>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</si>
  <si>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</si>
  <si>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</si>
  <si>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</si>
  <si>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</si>
  <si>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</si>
  <si>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</si>
  <si>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</si>
  <si>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</si>
  <si>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</si>
  <si>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</si>
  <si>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</si>
  <si>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</si>
  <si>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</si>
  <si>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</si>
  <si>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</si>
  <si>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</si>
  <si>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</si>
  <si>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</si>
  <si>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</si>
  <si>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</si>
  <si>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</si>
  <si>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</si>
  <si>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</si>
  <si>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</si>
  <si>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</si>
  <si>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</si>
  <si>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</si>
  <si>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</si>
  <si>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</si>
  <si>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</si>
  <si>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</si>
  <si>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</si>
  <si>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</si>
  <si>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</si>
  <si>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</si>
  <si>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</si>
  <si>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</si>
  <si>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</si>
  <si>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</si>
  <si>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</si>
  <si>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</si>
  <si>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</si>
  <si>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</si>
  <si>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</si>
  <si>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</si>
  <si>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</si>
  <si>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</si>
  <si>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</si>
  <si>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</si>
  <si>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</si>
  <si>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</si>
  <si>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</si>
  <si>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</si>
  <si>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</si>
  <si>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</si>
  <si>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</si>
  <si>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</si>
  <si>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</si>
  <si>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</si>
  <si>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</si>
  <si>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</si>
  <si>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</si>
  <si>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</si>
  <si>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</si>
  <si>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</si>
  <si>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</si>
  <si>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</si>
  <si>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</si>
  <si>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</si>
  <si>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</si>
  <si>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</si>
  <si>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</si>
  <si>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</si>
  <si>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</si>
  <si>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</si>
  <si>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</si>
  <si>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</si>
  <si>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</si>
  <si>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</si>
  <si>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</si>
  <si>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</si>
  <si>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</si>
  <si>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</si>
  <si>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</si>
  <si>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</si>
  <si>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</si>
  <si>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</si>
  <si>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</si>
  <si>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</si>
  <si>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</si>
  <si>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</si>
  <si>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</si>
  <si>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</si>
  <si>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</si>
  <si>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</si>
  <si>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</si>
  <si>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</si>
  <si>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</si>
  <si>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</si>
  <si>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</si>
  <si>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</si>
  <si>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</si>
  <si>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</si>
  <si>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</si>
  <si>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</si>
  <si>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</si>
  <si>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</si>
  <si>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</si>
  <si>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</si>
  <si>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</si>
  <si>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</si>
  <si>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</si>
  <si>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</si>
  <si>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</si>
  <si>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</si>
  <si>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</si>
  <si>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</si>
  <si>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</si>
  <si>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</si>
  <si>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</si>
  <si>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</si>
  <si>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</si>
  <si>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</si>
  <si>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</si>
  <si>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</si>
  <si>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</si>
  <si>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</si>
  <si>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</si>
  <si>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</si>
  <si>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</si>
  <si>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</si>
  <si>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</si>
  <si>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</si>
  <si>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</si>
  <si>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</si>
  <si>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</si>
  <si>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</si>
  <si>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</si>
  <si>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</si>
  <si>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</si>
  <si>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</si>
  <si>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</si>
  <si>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</si>
  <si>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</si>
  <si>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</si>
  <si>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</si>
  <si>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</si>
  <si>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</si>
  <si>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</si>
  <si>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</si>
  <si>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</si>
  <si>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</si>
  <si>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</si>
  <si>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</si>
  <si>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</si>
  <si>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</si>
  <si>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</si>
  <si>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</si>
  <si>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</si>
  <si>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</si>
  <si>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</si>
  <si>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</si>
  <si>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</si>
  <si>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</si>
  <si>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</si>
  <si>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</si>
  <si>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</si>
  <si>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</si>
  <si>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</si>
  <si>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</si>
  <si>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</si>
  <si>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</si>
  <si>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</si>
  <si>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</si>
  <si>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</si>
  <si>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</si>
  <si>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</si>
  <si>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</si>
  <si>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</si>
  <si>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</si>
  <si>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</si>
  <si>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</si>
  <si>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</si>
  <si>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</si>
  <si>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</si>
  <si>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</si>
  <si>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</si>
  <si>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</si>
  <si>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</si>
  <si>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</si>
  <si>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</si>
  <si>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</si>
  <si>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</si>
  <si>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</si>
  <si>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</si>
  <si>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</si>
  <si>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</si>
  <si>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</si>
  <si>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</si>
  <si>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</si>
  <si>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</si>
  <si>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</si>
  <si>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</si>
  <si>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</si>
  <si>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</si>
  <si>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</si>
  <si>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</si>
  <si>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</si>
  <si>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</si>
  <si>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</si>
  <si>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</si>
  <si>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</si>
  <si>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</si>
  <si>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</si>
  <si>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</si>
  <si>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</si>
  <si>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</si>
  <si>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</si>
  <si>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</si>
  <si>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</si>
  <si>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</si>
  <si>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</si>
  <si>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</si>
  <si>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</si>
  <si>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</si>
  <si>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</si>
  <si>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</si>
  <si>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</si>
  <si>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</si>
  <si>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</si>
  <si>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</si>
  <si>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</si>
  <si>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</si>
  <si>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</si>
  <si>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</si>
  <si>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</si>
  <si>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</si>
  <si>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</si>
  <si>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</si>
  <si>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</si>
  <si>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</si>
  <si>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</si>
  <si>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</si>
  <si>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</si>
  <si>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</si>
  <si>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</si>
  <si>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</si>
  <si>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</si>
  <si>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</si>
  <si>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</si>
  <si>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</si>
  <si>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</si>
  <si>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</si>
  <si>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</si>
  <si>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</si>
  <si>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</si>
  <si>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</si>
  <si>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</si>
  <si>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</si>
  <si>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</si>
  <si>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</si>
  <si>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</si>
  <si>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</si>
  <si>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</si>
  <si>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</si>
  <si>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</si>
  <si>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</si>
  <si>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</si>
  <si>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</si>
  <si>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</si>
  <si>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</si>
  <si>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</si>
  <si>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</si>
  <si>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</si>
  <si>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</si>
  <si>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</si>
  <si>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</si>
  <si>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</si>
  <si>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</si>
  <si>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</si>
  <si>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</si>
  <si>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</si>
  <si>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</si>
  <si>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</si>
  <si>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</si>
  <si>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</si>
  <si>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</si>
  <si>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</si>
  <si>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</si>
  <si>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</si>
  <si>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</si>
  <si>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</si>
  <si>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</si>
  <si>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</si>
  <si>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</si>
  <si>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</si>
  <si>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</si>
  <si>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</si>
  <si>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</si>
  <si>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</si>
  <si>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</si>
  <si>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</si>
  <si>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</si>
  <si>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</si>
  <si>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</si>
  <si>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</si>
  <si>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</si>
  <si>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</si>
  <si>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</si>
  <si>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</si>
  <si>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</si>
  <si>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</si>
  <si>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</si>
  <si>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</si>
  <si>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</si>
  <si>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</si>
  <si>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</si>
  <si>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</si>
  <si>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</si>
  <si>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</si>
  <si>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</si>
  <si>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</si>
  <si>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</si>
  <si>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</si>
  <si>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</si>
  <si>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</si>
  <si>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</si>
  <si>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</si>
  <si>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</si>
  <si>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</si>
  <si>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</si>
  <si>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</si>
  <si>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</si>
  <si>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</si>
  <si>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</si>
  <si>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</si>
  <si>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</si>
  <si>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</si>
  <si>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</si>
  <si>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</si>
  <si>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</si>
  <si>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</si>
  <si>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</si>
  <si>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</si>
  <si>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</si>
  <si>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</si>
  <si>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</si>
  <si>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</si>
  <si>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</si>
  <si>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</si>
  <si>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</si>
  <si>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</si>
  <si>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</si>
  <si>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</si>
  <si>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</si>
  <si>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</si>
  <si>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</si>
  <si>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</si>
  <si>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</si>
  <si>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</si>
  <si>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</si>
  <si>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</si>
  <si>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</si>
  <si>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</si>
  <si>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</si>
  <si>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</si>
  <si>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</si>
  <si>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</si>
  <si>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</si>
  <si>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</si>
  <si>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</si>
  <si>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</si>
  <si>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</si>
  <si>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</si>
  <si>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</si>
  <si>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</si>
  <si>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</si>
  <si>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</si>
  <si>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</si>
  <si>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</si>
  <si>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</si>
  <si>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</si>
  <si>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</si>
  <si>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</si>
  <si>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</si>
  <si>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</si>
  <si>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</si>
  <si>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</si>
  <si>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</si>
  <si>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</si>
  <si>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</si>
  <si>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</si>
  <si>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</si>
  <si>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</si>
  <si>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</si>
  <si>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</si>
  <si>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</si>
  <si>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</si>
  <si>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</si>
  <si>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</si>
  <si>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</si>
  <si>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</si>
  <si>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</si>
  <si>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</si>
  <si>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</si>
  <si>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</si>
  <si>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</si>
  <si>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</si>
  <si>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</si>
  <si>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</si>
  <si>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</si>
  <si>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</si>
  <si>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</si>
  <si>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</si>
  <si>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</si>
  <si>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</si>
  <si>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</si>
  <si>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</si>
  <si>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</si>
  <si>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</si>
  <si>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</si>
  <si>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</si>
  <si>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</si>
  <si>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</si>
  <si>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</si>
  <si>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</si>
  <si>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</si>
  <si>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</si>
  <si>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</si>
  <si>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</si>
  <si>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</si>
  <si>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</si>
  <si>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</si>
  <si>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</si>
  <si>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</si>
  <si>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</si>
  <si>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</si>
  <si>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</si>
  <si>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</si>
  <si>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</si>
  <si>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</si>
  <si>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</si>
  <si>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</si>
  <si>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</si>
  <si>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</si>
  <si>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</si>
  <si>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</si>
  <si>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</si>
  <si>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</si>
  <si>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</si>
  <si>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</si>
  <si>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</si>
  <si>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</si>
  <si>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</si>
  <si>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</si>
  <si>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</si>
  <si>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</si>
  <si>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</si>
  <si>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</si>
  <si>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</si>
  <si>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</si>
  <si>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</si>
  <si>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</si>
  <si>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</si>
  <si>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</si>
  <si>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</si>
  <si>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</si>
  <si>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</si>
  <si>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</si>
  <si>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</si>
  <si>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</si>
  <si>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</si>
  <si>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</si>
  <si>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</si>
  <si>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</si>
  <si>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</si>
  <si>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</si>
  <si>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</si>
  <si>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</si>
  <si>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</si>
  <si>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</si>
  <si>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</si>
  <si>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</si>
  <si>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</si>
  <si>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</si>
  <si>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</si>
  <si>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</si>
  <si>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</si>
  <si>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</si>
  <si>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</si>
  <si>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</si>
  <si>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</si>
  <si>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</si>
  <si>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</si>
  <si>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</si>
  <si>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</si>
  <si>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</si>
  <si>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</si>
  <si>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</si>
  <si>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</si>
  <si>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</si>
  <si>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</si>
  <si>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</si>
  <si>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</si>
  <si>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</si>
  <si>
    <t>Dunn</t>
  </si>
  <si>
    <t>Devon County</t>
  </si>
  <si>
    <t>aubrite</t>
  </si>
  <si>
    <t>Aliaksandr Mikulich</t>
  </si>
  <si>
    <t>Minsk</t>
  </si>
  <si>
    <t>Nizwa</t>
  </si>
  <si>
    <t>Ad Dakhiliyah</t>
  </si>
  <si>
    <t>Mike Farmer</t>
  </si>
  <si>
    <t>Federalsburg</t>
  </si>
  <si>
    <t>None</t>
  </si>
  <si>
    <t>Tonopah</t>
  </si>
  <si>
    <t>speed</t>
  </si>
  <si>
    <t>kps</t>
  </si>
  <si>
    <t>Douglas</t>
  </si>
  <si>
    <t>Wyoming</t>
  </si>
  <si>
    <t>near end</t>
  </si>
  <si>
    <t>Weert</t>
  </si>
  <si>
    <t>Limburg</t>
  </si>
  <si>
    <t>Netherlands</t>
  </si>
  <si>
    <t>Hunsel</t>
  </si>
  <si>
    <t>Cresswell</t>
  </si>
  <si>
    <t>Northumberland</t>
  </si>
  <si>
    <t>Stoke-on-Trent</t>
  </si>
  <si>
    <t>Mancelona</t>
  </si>
  <si>
    <t>Porto</t>
  </si>
  <si>
    <t>Denis Vida, University of Western Ontario</t>
  </si>
  <si>
    <t>Tamarindo</t>
  </si>
  <si>
    <t>Dallas</t>
  </si>
  <si>
    <t>Mondovi</t>
  </si>
  <si>
    <t>H3-6</t>
  </si>
  <si>
    <t>Ait Saoun</t>
  </si>
  <si>
    <t>Drâa-Tafilalet</t>
  </si>
  <si>
    <t>eh chondrite</t>
  </si>
  <si>
    <t>Spruce Pine</t>
  </si>
  <si>
    <t>North Carolina</t>
  </si>
  <si>
    <t>Luzon</t>
  </si>
  <si>
    <t>Tuguegarao</t>
  </si>
  <si>
    <t>Cagayan</t>
  </si>
  <si>
    <t>Coatesville</t>
  </si>
  <si>
    <t>Amo</t>
  </si>
  <si>
    <t>Lehighton</t>
  </si>
  <si>
    <t>Pontiac</t>
  </si>
  <si>
    <t>Kansas</t>
  </si>
  <si>
    <t>Pat Branch</t>
  </si>
  <si>
    <t>Westfield Center</t>
  </si>
  <si>
    <t>A</t>
  </si>
  <si>
    <t>B</t>
  </si>
  <si>
    <t>M</t>
  </si>
  <si>
    <t>vcp</t>
  </si>
  <si>
    <t>precip</t>
  </si>
  <si>
    <t>clear</t>
  </si>
  <si>
    <t>Precip</t>
  </si>
  <si>
    <t>Clear</t>
  </si>
  <si>
    <t>pulse</t>
  </si>
  <si>
    <t>long</t>
  </si>
  <si>
    <t>duration</t>
  </si>
  <si>
    <t>same</t>
  </si>
  <si>
    <t>short</t>
  </si>
  <si>
    <t>transition</t>
  </si>
  <si>
    <t>type</t>
  </si>
  <si>
    <t>opmode</t>
  </si>
  <si>
    <t>raw</t>
  </si>
  <si>
    <t>St. Croix</t>
  </si>
  <si>
    <t>Weston</t>
  </si>
  <si>
    <t>Duration (s)</t>
  </si>
  <si>
    <t>Start</t>
  </si>
  <si>
    <t>Latitude</t>
  </si>
  <si>
    <t>Longitude</t>
  </si>
  <si>
    <t>Curve Distance (km)</t>
  </si>
  <si>
    <t>Altitude (km)</t>
  </si>
  <si>
    <t>Estimated Distance (km)</t>
  </si>
  <si>
    <t>Incidence Angle</t>
  </si>
  <si>
    <t>Bearing Angle</t>
  </si>
  <si>
    <t>mean</t>
  </si>
  <si>
    <t>stdev</t>
  </si>
  <si>
    <t>Error</t>
  </si>
  <si>
    <t>Estimated Speed (km/s)</t>
  </si>
  <si>
    <t>Measurement</t>
  </si>
  <si>
    <t>College Hill</t>
  </si>
  <si>
    <t>Kentucky</t>
  </si>
  <si>
    <t>Quick Entry</t>
  </si>
  <si>
    <t>Atlantic</t>
  </si>
  <si>
    <t>Iowa</t>
  </si>
  <si>
    <t>Estimate End from Incidence</t>
  </si>
  <si>
    <t>Estimated End Height</t>
  </si>
  <si>
    <t>Optional Tools:</t>
  </si>
  <si>
    <t>Logan</t>
  </si>
  <si>
    <t>Atwood</t>
  </si>
  <si>
    <t>Douar El Ma</t>
  </si>
  <si>
    <t>El Oued</t>
  </si>
  <si>
    <t>Choaib Bdirina</t>
  </si>
  <si>
    <t>Rede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</si>
</sst>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</cellStyleXfs>
  <cellXfs count="73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168" fontId="3" fillId="6" borderId="3" xfId="3" applyNumberFormat="1" applyFill="1" applyBorder="1" applyAlignment="1">
      <alignment horizontal="center" vertical="top" wrapText="1"/>
    </xf>
    <xf numFmtId="168" fontId="3" fillId="6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5" fillId="4" borderId="1" xfId="4" applyAlignment="1">
      <alignment horizontal="left"/>
    </xf>
    <xf numFmtId="165" fontId="5" fillId="4" borderId="1" xfId="4" applyNumberFormat="1" applyAlignment="1">
      <alignment horizontal="center"/>
    </xf>
    <xf numFmtId="0" fontId="5" fillId="4" borderId="1" xfId="4" applyAlignment="1">
      <alignment horizontal="center"/>
    </xf>
    <xf numFmtId="2" fontId="5" fillId="4" borderId="1" xfId="4" applyNumberFormat="1" applyAlignment="1">
      <alignment horizontal="center"/>
    </xf>
    <xf numFmtId="169" fontId="5" fillId="4" borderId="1" xfId="4" applyNumberFormat="1" applyAlignment="1">
      <alignment horizontal="center"/>
    </xf>
    <xf numFmtId="168" fontId="5" fillId="4" borderId="1" xfId="4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168" fontId="5" fillId="4" borderId="1" xfId="4" applyNumberFormat="1" applyAlignment="1">
      <alignment horizontal="center" vertical="center"/>
    </xf>
    <xf numFmtId="0" fontId="12" fillId="0" borderId="6" xfId="6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3" fillId="7" borderId="9" xfId="7" applyFill="1" applyBorder="1"/>
    <xf numFmtId="0" fontId="14" fillId="7" borderId="0" xfId="8" applyBorder="1"/>
    <xf numFmtId="0" fontId="14" fillId="7" borderId="9" xfId="8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9">
    <cellStyle name="20% - Accent1" xfId="5" builtinId="30"/>
    <cellStyle name="Calculation" xfId="4" builtinId="22"/>
    <cellStyle name="Explanatory Text" xfId="3" builtinId="53"/>
    <cellStyle name="Heading 4" xfId="7" builtinId="19"/>
    <cellStyle name="Input" xfId="1" builtinId="20"/>
    <cellStyle name="Neutral" xfId="8" builtinId="28"/>
    <cellStyle name="Normal" xfId="0" builtinId="0"/>
    <cellStyle name="Note" xfId="2" builtinId="10"/>
    <cellStyle name="Title" xfId="6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875021872265968"/>
                  <c:y val="-0.13306068084772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Sheet1!$F$6:$F$71</c:f>
              <c:numCache>
                <c:formatCode>General</c:formatCode>
                <c:ptCount val="66"/>
                <c:pt idx="0">
                  <c:v>24.134599999999999</c:v>
                </c:pt>
                <c:pt idx="1">
                  <c:v>70</c:v>
                </c:pt>
                <c:pt idx="2">
                  <c:v>49.556575067343871</c:v>
                </c:pt>
                <c:pt idx="3">
                  <c:v>63.103499999999997</c:v>
                </c:pt>
                <c:pt idx="4">
                  <c:v>70.900000000000006</c:v>
                </c:pt>
                <c:pt idx="5">
                  <c:v>80.569999999999993</c:v>
                </c:pt>
                <c:pt idx="6">
                  <c:v>38</c:v>
                </c:pt>
                <c:pt idx="7">
                  <c:v>38</c:v>
                </c:pt>
                <c:pt idx="8">
                  <c:v>55</c:v>
                </c:pt>
                <c:pt idx="9">
                  <c:v>63.965000000000003</c:v>
                </c:pt>
                <c:pt idx="10">
                  <c:v>17</c:v>
                </c:pt>
                <c:pt idx="11">
                  <c:v>72.849999999999994</c:v>
                </c:pt>
                <c:pt idx="12">
                  <c:v>72.849999999999994</c:v>
                </c:pt>
                <c:pt idx="13">
                  <c:v>31</c:v>
                </c:pt>
                <c:pt idx="14">
                  <c:v>69</c:v>
                </c:pt>
                <c:pt idx="15">
                  <c:v>13.5</c:v>
                </c:pt>
                <c:pt idx="16">
                  <c:v>50.92</c:v>
                </c:pt>
                <c:pt idx="17">
                  <c:v>49.92</c:v>
                </c:pt>
                <c:pt idx="18">
                  <c:v>63</c:v>
                </c:pt>
                <c:pt idx="19">
                  <c:v>60</c:v>
                </c:pt>
                <c:pt idx="20">
                  <c:v>64.069999999999993</c:v>
                </c:pt>
                <c:pt idx="21">
                  <c:v>6</c:v>
                </c:pt>
                <c:pt idx="22">
                  <c:v>38</c:v>
                </c:pt>
                <c:pt idx="23">
                  <c:v>62.9</c:v>
                </c:pt>
                <c:pt idx="24">
                  <c:v>47.9</c:v>
                </c:pt>
                <c:pt idx="25">
                  <c:v>24.478400000000001</c:v>
                </c:pt>
                <c:pt idx="26">
                  <c:v>53</c:v>
                </c:pt>
                <c:pt idx="27">
                  <c:v>51.4</c:v>
                </c:pt>
                <c:pt idx="28">
                  <c:v>7.8201000000000001</c:v>
                </c:pt>
                <c:pt idx="29">
                  <c:v>50</c:v>
                </c:pt>
                <c:pt idx="30">
                  <c:v>14</c:v>
                </c:pt>
                <c:pt idx="31">
                  <c:v>29.413499999999999</c:v>
                </c:pt>
                <c:pt idx="32">
                  <c:v>45.871899999999997</c:v>
                </c:pt>
                <c:pt idx="33">
                  <c:v>45</c:v>
                </c:pt>
                <c:pt idx="34">
                  <c:v>19.600000000000001</c:v>
                </c:pt>
                <c:pt idx="35">
                  <c:v>46</c:v>
                </c:pt>
                <c:pt idx="36">
                  <c:v>16.840100000000007</c:v>
                </c:pt>
                <c:pt idx="37">
                  <c:v>43</c:v>
                </c:pt>
                <c:pt idx="38">
                  <c:v>66.39</c:v>
                </c:pt>
                <c:pt idx="39">
                  <c:v>59</c:v>
                </c:pt>
                <c:pt idx="40">
                  <c:v>56.5</c:v>
                </c:pt>
                <c:pt idx="41">
                  <c:v>53.6</c:v>
                </c:pt>
                <c:pt idx="42">
                  <c:v>24.6</c:v>
                </c:pt>
                <c:pt idx="43">
                  <c:v>37.25</c:v>
                </c:pt>
                <c:pt idx="44">
                  <c:v>45</c:v>
                </c:pt>
                <c:pt idx="45">
                  <c:v>5</c:v>
                </c:pt>
                <c:pt idx="46">
                  <c:v>24.757999999999999</c:v>
                </c:pt>
                <c:pt idx="47">
                  <c:v>29</c:v>
                </c:pt>
                <c:pt idx="48">
                  <c:v>32.43</c:v>
                </c:pt>
                <c:pt idx="49">
                  <c:v>74</c:v>
                </c:pt>
                <c:pt idx="50">
                  <c:v>53.131300000000003</c:v>
                </c:pt>
                <c:pt idx="51">
                  <c:v>36.557000000000002</c:v>
                </c:pt>
                <c:pt idx="52">
                  <c:v>64.163600000000002</c:v>
                </c:pt>
                <c:pt idx="53">
                  <c:v>74.14</c:v>
                </c:pt>
                <c:pt idx="54">
                  <c:v>36.810099999999998</c:v>
                </c:pt>
                <c:pt idx="55">
                  <c:v>31.2</c:v>
                </c:pt>
                <c:pt idx="56">
                  <c:v>55.74</c:v>
                </c:pt>
                <c:pt idx="57">
                  <c:v>21.6891</c:v>
                </c:pt>
                <c:pt idx="58">
                  <c:v>45</c:v>
                </c:pt>
                <c:pt idx="59">
                  <c:v>57.25</c:v>
                </c:pt>
                <c:pt idx="60">
                  <c:v>56.07</c:v>
                </c:pt>
                <c:pt idx="61">
                  <c:v>16</c:v>
                </c:pt>
                <c:pt idx="62">
                  <c:v>45</c:v>
                </c:pt>
                <c:pt idx="63">
                  <c:v>27</c:v>
                </c:pt>
                <c:pt idx="64">
                  <c:v>50</c:v>
                </c:pt>
                <c:pt idx="65">
                  <c:v>43</c:v>
                </c:pt>
              </c:numCache>
            </c:numRef>
          </c:xVal>
          <c:yVal>
            <c:numRef>
              <c:f>Sheet1!$N$6:$N$71</c:f>
              <c:numCache>
                <c:formatCode>General</c:formatCode>
                <c:ptCount val="66"/>
                <c:pt idx="0">
                  <c:v>19.73</c:v>
                </c:pt>
                <c:pt idx="1">
                  <c:v>28.58</c:v>
                </c:pt>
                <c:pt idx="2">
                  <c:v>24.091116192321383</c:v>
                </c:pt>
                <c:pt idx="3">
                  <c:v>28.9</c:v>
                </c:pt>
                <c:pt idx="4">
                  <c:v>26.37</c:v>
                </c:pt>
                <c:pt idx="5">
                  <c:v>25.08</c:v>
                </c:pt>
                <c:pt idx="6">
                  <c:v>16.399999999999999</c:v>
                </c:pt>
                <c:pt idx="7">
                  <c:v>17.695</c:v>
                </c:pt>
                <c:pt idx="8">
                  <c:v>18</c:v>
                </c:pt>
                <c:pt idx="9">
                  <c:v>24.71</c:v>
                </c:pt>
                <c:pt idx="10">
                  <c:v>15</c:v>
                </c:pt>
                <c:pt idx="11">
                  <c:v>25.434999999999999</c:v>
                </c:pt>
                <c:pt idx="12">
                  <c:v>25.434999999999999</c:v>
                </c:pt>
                <c:pt idx="13">
                  <c:v>20</c:v>
                </c:pt>
                <c:pt idx="14">
                  <c:v>28.9</c:v>
                </c:pt>
                <c:pt idx="15">
                  <c:v>22.5</c:v>
                </c:pt>
                <c:pt idx="16">
                  <c:v>28</c:v>
                </c:pt>
                <c:pt idx="17">
                  <c:v>17.260000000000002</c:v>
                </c:pt>
                <c:pt idx="18">
                  <c:v>28</c:v>
                </c:pt>
                <c:pt idx="19">
                  <c:v>29.5</c:v>
                </c:pt>
                <c:pt idx="20">
                  <c:v>29.9</c:v>
                </c:pt>
                <c:pt idx="21">
                  <c:v>19.8</c:v>
                </c:pt>
                <c:pt idx="22">
                  <c:v>27</c:v>
                </c:pt>
                <c:pt idx="23">
                  <c:v>23.5</c:v>
                </c:pt>
                <c:pt idx="24">
                  <c:v>28.5</c:v>
                </c:pt>
                <c:pt idx="25">
                  <c:v>26.2</c:v>
                </c:pt>
                <c:pt idx="26">
                  <c:v>23.6</c:v>
                </c:pt>
                <c:pt idx="27">
                  <c:v>18.3</c:v>
                </c:pt>
                <c:pt idx="28">
                  <c:v>23</c:v>
                </c:pt>
                <c:pt idx="29">
                  <c:v>30</c:v>
                </c:pt>
                <c:pt idx="30">
                  <c:v>16.401</c:v>
                </c:pt>
                <c:pt idx="31">
                  <c:v>28.641999999999999</c:v>
                </c:pt>
                <c:pt idx="32">
                  <c:v>23.256990000000002</c:v>
                </c:pt>
                <c:pt idx="33">
                  <c:v>28.1</c:v>
                </c:pt>
                <c:pt idx="34">
                  <c:v>25</c:v>
                </c:pt>
                <c:pt idx="35">
                  <c:v>13.97</c:v>
                </c:pt>
                <c:pt idx="36">
                  <c:v>26.917000000000002</c:v>
                </c:pt>
                <c:pt idx="37">
                  <c:v>26.75</c:v>
                </c:pt>
                <c:pt idx="38">
                  <c:v>24.73</c:v>
                </c:pt>
                <c:pt idx="39">
                  <c:v>17.7895</c:v>
                </c:pt>
                <c:pt idx="40">
                  <c:v>25.7</c:v>
                </c:pt>
                <c:pt idx="41">
                  <c:v>25</c:v>
                </c:pt>
                <c:pt idx="42">
                  <c:v>26</c:v>
                </c:pt>
                <c:pt idx="43">
                  <c:v>24</c:v>
                </c:pt>
                <c:pt idx="44">
                  <c:v>16</c:v>
                </c:pt>
                <c:pt idx="45">
                  <c:v>18</c:v>
                </c:pt>
                <c:pt idx="46">
                  <c:v>28.151</c:v>
                </c:pt>
                <c:pt idx="47">
                  <c:v>25</c:v>
                </c:pt>
                <c:pt idx="48">
                  <c:v>27.2928</c:v>
                </c:pt>
                <c:pt idx="49">
                  <c:v>26.975000000000001</c:v>
                </c:pt>
                <c:pt idx="50">
                  <c:v>22.060020000000002</c:v>
                </c:pt>
                <c:pt idx="51">
                  <c:v>28.118029999999997</c:v>
                </c:pt>
                <c:pt idx="52">
                  <c:v>27.5</c:v>
                </c:pt>
                <c:pt idx="53">
                  <c:v>30</c:v>
                </c:pt>
                <c:pt idx="54">
                  <c:v>26.206</c:v>
                </c:pt>
                <c:pt idx="55">
                  <c:v>26.2</c:v>
                </c:pt>
                <c:pt idx="56">
                  <c:v>25.323</c:v>
                </c:pt>
                <c:pt idx="57">
                  <c:v>22.181429999999999</c:v>
                </c:pt>
                <c:pt idx="58">
                  <c:v>24</c:v>
                </c:pt>
                <c:pt idx="59">
                  <c:v>28.5</c:v>
                </c:pt>
                <c:pt idx="60">
                  <c:v>25</c:v>
                </c:pt>
                <c:pt idx="61">
                  <c:v>13.305</c:v>
                </c:pt>
                <c:pt idx="62">
                  <c:v>15</c:v>
                </c:pt>
                <c:pt idx="63">
                  <c:v>18</c:v>
                </c:pt>
                <c:pt idx="64">
                  <c:v>15</c:v>
                </c:pt>
                <c:pt idx="6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8-4413-B90F-220F5871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60120"/>
        <c:axId val="451062640"/>
      </c:scatterChart>
      <c:valAx>
        <c:axId val="45106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62640"/>
        <c:crosses val="autoZero"/>
        <c:crossBetween val="midCat"/>
      </c:valAx>
      <c:valAx>
        <c:axId val="4510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6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4</xdr:row>
      <xdr:rowOff>495300</xdr:rowOff>
    </xdr:from>
    <xdr:to>
      <xdr:col>22</xdr:col>
      <xdr:colOff>342900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7D06B-7D03-BBF6-AC54-7B2C338D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224"/>
  <sheetViews>
    <sheetView showGridLines="0" tabSelected="1" zoomScale="110" zoomScaleNormal="110" zoomScaleSheetLayoutView="50" workbookViewId="0">
      <pane xSplit="2" ySplit="5" topLeftCell="AW220" activePane="bottomRight" state="frozen"/>
      <selection pane="topRight" activeCell="C1" sqref="C1"/>
      <selection pane="bottomLeft" activeCell="A6" sqref="A6"/>
      <selection pane="bottomRight" activeCell="BG225" sqref="BG225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2" customWidth="1"/>
    <col min="46" max="48" width="11.7109375" style="50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1310</v>
      </c>
      <c r="AJ1" s="47" t="s">
        <v>1309</v>
      </c>
      <c r="AK1" s="47" t="s">
        <v>1307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1" t="s">
        <v>1533</v>
      </c>
      <c r="AT1" s="49" t="s">
        <v>1527</v>
      </c>
      <c r="AU1" s="49" t="s">
        <v>1528</v>
      </c>
      <c r="AV1" s="49" t="s">
        <v>1531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1150</v>
      </c>
      <c r="BH1" s="42" t="s">
        <v>1408</v>
      </c>
      <c r="BI1" s="42" t="s">
        <v>1382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1" t="s">
        <v>50</v>
      </c>
      <c r="AT2" s="49" t="s">
        <v>50</v>
      </c>
      <c r="AU2" s="49" t="s">
        <v>50</v>
      </c>
      <c r="AV2" s="49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1383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1223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1311</v>
      </c>
      <c r="AJ3" s="43" t="s">
        <v>1312</v>
      </c>
      <c r="AK3" s="43" t="s">
        <v>1313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1" t="s">
        <v>1534</v>
      </c>
      <c r="AT3" s="49" t="s">
        <v>1530</v>
      </c>
      <c r="AU3" s="49" t="s">
        <v>1529</v>
      </c>
      <c r="AV3" s="49" t="s">
        <v>1532</v>
      </c>
      <c r="AW3" s="14" t="s">
        <v>1148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1149</v>
      </c>
      <c r="BH3" s="42" t="s">
        <v>1409</v>
      </c>
      <c r="BI3" s="42" t="s">
        <v>1384</v>
      </c>
    </row>
    <row r="4" spans="1:61" s="1" customFormat="1" ht="31.5" customHeight="1" x14ac:dyDescent="0.25">
      <c r="A4" s="11" t="s">
        <v>1415</v>
      </c>
      <c r="B4" s="11" t="s">
        <v>1260</v>
      </c>
      <c r="C4" s="11" t="s">
        <v>1539</v>
      </c>
      <c r="D4" s="11" t="s">
        <v>33</v>
      </c>
      <c r="E4" s="11" t="s">
        <v>3</v>
      </c>
      <c r="F4" s="11" t="s">
        <v>1515</v>
      </c>
      <c r="G4" s="18" t="s">
        <v>1262</v>
      </c>
      <c r="H4" s="11" t="s">
        <v>1261</v>
      </c>
      <c r="I4" s="12" t="s">
        <v>1263</v>
      </c>
      <c r="J4" s="12" t="s">
        <v>1264</v>
      </c>
      <c r="K4" s="12" t="s">
        <v>1508</v>
      </c>
      <c r="L4" s="12" t="s">
        <v>1512</v>
      </c>
      <c r="M4" s="12" t="s">
        <v>1513</v>
      </c>
      <c r="N4" s="12" t="s">
        <v>1229</v>
      </c>
      <c r="O4" s="12" t="s">
        <v>1231</v>
      </c>
      <c r="P4" s="12" t="s">
        <v>1230</v>
      </c>
      <c r="Q4" s="12" t="s">
        <v>1509</v>
      </c>
      <c r="R4" s="12" t="s">
        <v>1272</v>
      </c>
      <c r="S4" s="12" t="s">
        <v>1271</v>
      </c>
      <c r="T4" s="12" t="s">
        <v>1245</v>
      </c>
      <c r="U4" s="12" t="s">
        <v>1514</v>
      </c>
      <c r="V4" s="12" t="s">
        <v>1277</v>
      </c>
      <c r="W4" s="12" t="s">
        <v>1278</v>
      </c>
      <c r="X4" s="12" t="s">
        <v>1279</v>
      </c>
      <c r="Y4" s="12" t="s">
        <v>1510</v>
      </c>
      <c r="Z4" s="12" t="s">
        <v>1511</v>
      </c>
      <c r="AA4" s="12" t="s">
        <v>1280</v>
      </c>
      <c r="AB4" s="12" t="s">
        <v>1281</v>
      </c>
      <c r="AC4" s="12" t="s">
        <v>1282</v>
      </c>
      <c r="AD4" s="12" t="s">
        <v>1536</v>
      </c>
      <c r="AE4" s="12" t="s">
        <v>1537</v>
      </c>
      <c r="AF4" s="12" t="s">
        <v>1538</v>
      </c>
      <c r="AG4" s="12" t="s">
        <v>1283</v>
      </c>
      <c r="AH4" s="12" t="s">
        <v>1284</v>
      </c>
      <c r="AI4" s="43" t="s">
        <v>1311</v>
      </c>
      <c r="AJ4" s="43" t="s">
        <v>1312</v>
      </c>
      <c r="AK4" s="43" t="s">
        <v>1313</v>
      </c>
      <c r="AL4" s="14" t="s">
        <v>1287</v>
      </c>
      <c r="AM4" s="14" t="s">
        <v>1286</v>
      </c>
      <c r="AN4" s="14" t="s">
        <v>1285</v>
      </c>
      <c r="AO4" s="14" t="s">
        <v>1288</v>
      </c>
      <c r="AP4" s="14" t="s">
        <v>1289</v>
      </c>
      <c r="AQ4" s="14" t="s">
        <v>1290</v>
      </c>
      <c r="AR4" s="24" t="s">
        <v>1301</v>
      </c>
      <c r="AS4" s="51" t="s">
        <v>1534</v>
      </c>
      <c r="AT4" s="49" t="s">
        <v>1530</v>
      </c>
      <c r="AU4" s="49" t="s">
        <v>1529</v>
      </c>
      <c r="AV4" s="49" t="s">
        <v>1532</v>
      </c>
      <c r="AW4" s="14" t="s">
        <v>1300</v>
      </c>
      <c r="AX4" s="14" t="s">
        <v>1291</v>
      </c>
      <c r="AY4" s="14" t="s">
        <v>1292</v>
      </c>
      <c r="AZ4" s="14" t="s">
        <v>1293</v>
      </c>
      <c r="BA4" s="14" t="s">
        <v>258</v>
      </c>
      <c r="BB4" s="14" t="s">
        <v>1294</v>
      </c>
      <c r="BC4" s="14" t="s">
        <v>1295</v>
      </c>
      <c r="BD4" s="14" t="s">
        <v>1296</v>
      </c>
      <c r="BE4" s="14" t="s">
        <v>1297</v>
      </c>
      <c r="BF4" s="14" t="s">
        <v>1298</v>
      </c>
      <c r="BG4" s="42" t="s">
        <v>1299</v>
      </c>
      <c r="BH4" s="42" t="s">
        <v>1409</v>
      </c>
      <c r="BI4" s="42" t="s">
        <v>1384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1308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1" t="s">
        <v>1535</v>
      </c>
      <c r="AT5" s="49" t="s">
        <v>12</v>
      </c>
      <c r="AU5" s="49" t="s">
        <v>136</v>
      </c>
      <c r="AV5" s="49" t="s">
        <v>1535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1329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1315</v>
      </c>
      <c r="AJ6" s="44">
        <v>0</v>
      </c>
      <c r="AK6" s="44"/>
      <c r="AL6" s="22">
        <v>20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5">
        <f>AM6/AL6</f>
        <v>1.3</v>
      </c>
      <c r="AS6" s="52">
        <v>0</v>
      </c>
      <c r="AT6" s="50">
        <v>0</v>
      </c>
      <c r="AU6" s="50">
        <v>0</v>
      </c>
      <c r="AV6" s="50">
        <v>0</v>
      </c>
      <c r="BG6" s="40">
        <v>4</v>
      </c>
      <c r="BH6" s="40" t="s">
        <v>1410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1329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1315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2">
        <v>0</v>
      </c>
      <c r="AT7" s="50">
        <v>0</v>
      </c>
      <c r="AU7" s="50">
        <v>0</v>
      </c>
      <c r="AV7" s="50">
        <v>0</v>
      </c>
      <c r="BG7" s="40">
        <v>3</v>
      </c>
      <c r="BH7" s="40" t="s">
        <v>1411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1329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1315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2">
        <f>AN8/AL8*1000</f>
        <v>526.77787532923617</v>
      </c>
      <c r="AT8" s="50">
        <v>899.3</v>
      </c>
      <c r="AU8" s="50">
        <v>27</v>
      </c>
      <c r="AV8" s="50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1411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1329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1315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2">
        <v>0</v>
      </c>
      <c r="AT9" s="50">
        <v>0</v>
      </c>
      <c r="AU9" s="50">
        <v>0</v>
      </c>
      <c r="AV9" s="50">
        <v>0</v>
      </c>
      <c r="BG9" s="40">
        <v>3</v>
      </c>
      <c r="BH9" s="40" t="s">
        <v>1411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1315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2">
        <v>0</v>
      </c>
      <c r="AT10" s="50">
        <v>0</v>
      </c>
      <c r="AU10" s="50">
        <v>0</v>
      </c>
      <c r="AV10" s="50">
        <v>0</v>
      </c>
      <c r="BG10" s="40">
        <v>3</v>
      </c>
      <c r="BH10" s="40" t="s">
        <v>1411</v>
      </c>
      <c r="BI10" s="40">
        <v>0</v>
      </c>
    </row>
    <row r="11" spans="1:61" x14ac:dyDescent="0.25">
      <c r="A11" s="6">
        <v>7</v>
      </c>
      <c r="B11" s="6" t="s">
        <v>1578</v>
      </c>
      <c r="C11" s="6" t="s">
        <v>1578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1265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1355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1315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2">
        <v>0</v>
      </c>
      <c r="AT11" s="50">
        <v>0</v>
      </c>
      <c r="AU11" s="50">
        <v>0</v>
      </c>
      <c r="AV11" s="50">
        <v>0</v>
      </c>
      <c r="BG11" s="40">
        <v>2</v>
      </c>
      <c r="BH11" s="40" t="s">
        <v>1411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1265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1315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2">
        <v>0</v>
      </c>
      <c r="AT12" s="50">
        <v>0</v>
      </c>
      <c r="AU12" s="50">
        <v>0</v>
      </c>
      <c r="AV12" s="50">
        <v>0</v>
      </c>
      <c r="BG12" s="40">
        <v>2</v>
      </c>
      <c r="BH12" s="40" t="s">
        <v>1411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1265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1315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2">
        <v>0</v>
      </c>
      <c r="AT13" s="50">
        <v>0</v>
      </c>
      <c r="AU13" s="50">
        <v>0</v>
      </c>
      <c r="AV13" s="50">
        <v>0</v>
      </c>
      <c r="BG13" s="40">
        <v>2</v>
      </c>
      <c r="BH13" s="40" t="s">
        <v>1411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1315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2">
        <v>0</v>
      </c>
      <c r="AT14" s="50">
        <v>0</v>
      </c>
      <c r="AU14" s="50">
        <v>0</v>
      </c>
      <c r="AV14" s="50">
        <v>0</v>
      </c>
      <c r="BG14" s="40">
        <v>3</v>
      </c>
      <c r="BH14" s="40" t="s">
        <v>1411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1329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1315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2">
        <v>0</v>
      </c>
      <c r="AT15" s="50">
        <v>0</v>
      </c>
      <c r="AU15" s="50">
        <v>0</v>
      </c>
      <c r="AV15" s="50">
        <v>0</v>
      </c>
      <c r="BG15" s="40">
        <v>3</v>
      </c>
      <c r="BH15" s="40" t="s">
        <v>1411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1265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1315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2">
        <v>0</v>
      </c>
      <c r="AT16" s="50">
        <v>0</v>
      </c>
      <c r="AU16" s="50">
        <v>0</v>
      </c>
      <c r="AV16" s="50">
        <v>0</v>
      </c>
      <c r="BG16" s="40">
        <v>3</v>
      </c>
      <c r="BH16" s="40" t="s">
        <v>1411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1315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2">
        <v>0</v>
      </c>
      <c r="AT17" s="50">
        <v>0</v>
      </c>
      <c r="AU17" s="50">
        <v>0</v>
      </c>
      <c r="AV17" s="50">
        <v>0</v>
      </c>
      <c r="BG17" s="40">
        <v>2</v>
      </c>
      <c r="BH17" s="40" t="s">
        <v>1411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1265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1315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2">
        <f>AN18/AL18*1000</f>
        <v>18.168498168498168</v>
      </c>
      <c r="AT18" s="50">
        <v>0</v>
      </c>
      <c r="AU18" s="50">
        <v>0</v>
      </c>
      <c r="AV18" s="50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1411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1265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1315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2">
        <f>AN19/AL19*1000</f>
        <v>8264.4628099173551</v>
      </c>
      <c r="AT19" s="50">
        <v>0</v>
      </c>
      <c r="AU19" s="50">
        <v>0</v>
      </c>
      <c r="AV19" s="50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1411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1265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1315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2">
        <v>0</v>
      </c>
      <c r="AT20" s="50">
        <v>0</v>
      </c>
      <c r="AU20" s="50">
        <v>0</v>
      </c>
      <c r="AV20" s="50">
        <v>0</v>
      </c>
      <c r="BG20" s="40">
        <v>2</v>
      </c>
      <c r="BH20" s="40" t="s">
        <v>1411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1329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1315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2">
        <v>0</v>
      </c>
      <c r="AT21" s="50">
        <v>0</v>
      </c>
      <c r="AU21" s="50">
        <v>0</v>
      </c>
      <c r="AV21" s="50">
        <v>0</v>
      </c>
      <c r="BG21" s="40">
        <v>3</v>
      </c>
      <c r="BH21" s="40" t="s">
        <v>1411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1329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1315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2">
        <v>0</v>
      </c>
      <c r="AT22" s="50">
        <v>0</v>
      </c>
      <c r="AU22" s="50">
        <v>0</v>
      </c>
      <c r="AV22" s="50">
        <v>0</v>
      </c>
      <c r="BG22" s="40">
        <v>2</v>
      </c>
      <c r="BH22" s="40" t="s">
        <v>1411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1315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2">
        <v>0</v>
      </c>
      <c r="AT23" s="50">
        <v>0</v>
      </c>
      <c r="AU23" s="50">
        <v>0</v>
      </c>
      <c r="AV23" s="50">
        <v>0</v>
      </c>
      <c r="BG23" s="40">
        <v>2</v>
      </c>
      <c r="BH23" s="40" t="s">
        <v>1411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1265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1315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2">
        <v>0</v>
      </c>
      <c r="AT24" s="50">
        <v>0</v>
      </c>
      <c r="AU24" s="50">
        <v>0</v>
      </c>
      <c r="AV24" s="50">
        <v>0</v>
      </c>
      <c r="BG24" s="40">
        <v>3</v>
      </c>
      <c r="BH24" s="40" t="s">
        <v>1411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1329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1315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2">
        <v>0</v>
      </c>
      <c r="AT25" s="50">
        <v>0</v>
      </c>
      <c r="AU25" s="50">
        <v>0</v>
      </c>
      <c r="AV25" s="50">
        <v>0</v>
      </c>
      <c r="BG25" s="40">
        <v>2</v>
      </c>
      <c r="BH25" s="40" t="s">
        <v>1411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1315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2">
        <v>0</v>
      </c>
      <c r="AT26" s="50">
        <v>0</v>
      </c>
      <c r="AU26" s="50">
        <v>0</v>
      </c>
      <c r="AV26" s="50">
        <v>0</v>
      </c>
      <c r="BG26" s="40">
        <v>2</v>
      </c>
      <c r="BH26" s="40" t="s">
        <v>1411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1265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1315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2">
        <v>0</v>
      </c>
      <c r="AT27" s="50">
        <v>0</v>
      </c>
      <c r="AU27" s="50">
        <v>0</v>
      </c>
      <c r="AV27" s="50">
        <v>0</v>
      </c>
      <c r="BG27" s="40">
        <v>3</v>
      </c>
      <c r="BH27" s="40" t="s">
        <v>1411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1329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</v>
      </c>
      <c r="AH28" s="10">
        <v>1</v>
      </c>
      <c r="AI28" s="44" t="s">
        <v>1315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2">
        <v>0</v>
      </c>
      <c r="AT28" s="50">
        <v>0</v>
      </c>
      <c r="AU28" s="50">
        <v>0</v>
      </c>
      <c r="AV28" s="50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1411</v>
      </c>
      <c r="BI28" s="40">
        <v>0</v>
      </c>
    </row>
    <row r="29" spans="1:61" x14ac:dyDescent="0.25">
      <c r="A29" s="6">
        <v>26</v>
      </c>
      <c r="B29" s="6" t="s">
        <v>1330</v>
      </c>
      <c r="C29" s="6" t="s">
        <v>1331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1329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1315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2">
        <v>0</v>
      </c>
      <c r="AT29" s="50">
        <v>0</v>
      </c>
      <c r="AU29" s="50">
        <v>0</v>
      </c>
      <c r="AV29" s="50">
        <v>0</v>
      </c>
      <c r="BG29" s="40">
        <v>3</v>
      </c>
      <c r="BH29" s="40" t="s">
        <v>1411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1329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1315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2">
        <v>0</v>
      </c>
      <c r="AT30" s="50">
        <v>0</v>
      </c>
      <c r="AU30" s="50">
        <v>0</v>
      </c>
      <c r="AV30" s="50">
        <v>0</v>
      </c>
      <c r="BG30" s="40">
        <v>2</v>
      </c>
      <c r="BH30" s="40" t="s">
        <v>1411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1315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2">
        <f>AN31/AL31*1000</f>
        <v>689.21775898520093</v>
      </c>
      <c r="AT31" s="50">
        <v>0</v>
      </c>
      <c r="AU31" s="50">
        <v>0</v>
      </c>
      <c r="AV31" s="50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1411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1315</v>
      </c>
      <c r="AJ32" s="44">
        <v>0</v>
      </c>
      <c r="AR32" s="25">
        <v>0</v>
      </c>
      <c r="AS32" s="52">
        <v>0</v>
      </c>
      <c r="AT32" s="50">
        <v>0</v>
      </c>
      <c r="AU32" s="50">
        <v>0</v>
      </c>
      <c r="AV32" s="50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1411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1446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1315</v>
      </c>
      <c r="AJ33" s="44">
        <v>0</v>
      </c>
      <c r="AR33" s="25">
        <v>0</v>
      </c>
      <c r="AS33" s="52">
        <v>0</v>
      </c>
      <c r="AT33" s="50">
        <v>0</v>
      </c>
      <c r="AU33" s="50">
        <v>0</v>
      </c>
      <c r="AV33" s="50">
        <v>0</v>
      </c>
      <c r="BG33" s="40">
        <v>0</v>
      </c>
      <c r="BH33" s="40" t="s">
        <v>1411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1315</v>
      </c>
      <c r="AJ34" s="44">
        <v>0</v>
      </c>
      <c r="AR34" s="25">
        <v>0</v>
      </c>
      <c r="AS34" s="52">
        <v>0</v>
      </c>
      <c r="AT34" s="50">
        <v>0</v>
      </c>
      <c r="AU34" s="50">
        <v>0</v>
      </c>
      <c r="AV34" s="50">
        <v>0</v>
      </c>
      <c r="BG34" s="40">
        <v>0</v>
      </c>
      <c r="BH34" s="40" t="s">
        <v>1411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1315</v>
      </c>
      <c r="AJ35" s="44">
        <v>0</v>
      </c>
      <c r="AR35" s="25">
        <v>0</v>
      </c>
      <c r="AS35" s="52">
        <v>0</v>
      </c>
      <c r="AT35" s="50">
        <v>0</v>
      </c>
      <c r="AU35" s="50">
        <v>0</v>
      </c>
      <c r="AV35" s="50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1411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1315</v>
      </c>
      <c r="AJ36" s="44">
        <v>0</v>
      </c>
      <c r="AR36" s="25">
        <v>0</v>
      </c>
      <c r="AS36" s="52">
        <v>0</v>
      </c>
      <c r="AT36" s="50">
        <v>0</v>
      </c>
      <c r="AU36" s="50">
        <v>0</v>
      </c>
      <c r="AV36" s="50">
        <v>0</v>
      </c>
      <c r="BG36" s="40">
        <v>0</v>
      </c>
      <c r="BH36" s="40" t="s">
        <v>1411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1447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1315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2">
        <v>0</v>
      </c>
      <c r="AT37" s="50">
        <v>0</v>
      </c>
      <c r="AU37" s="50">
        <v>0</v>
      </c>
      <c r="AV37" s="50">
        <v>0</v>
      </c>
      <c r="BG37" s="40">
        <v>0</v>
      </c>
      <c r="BH37" s="40" t="s">
        <v>1411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1448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1315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2">
        <v>0</v>
      </c>
      <c r="AT38" s="50">
        <v>0</v>
      </c>
      <c r="AU38" s="50">
        <v>0</v>
      </c>
      <c r="AV38" s="50">
        <v>0</v>
      </c>
      <c r="BG38" s="40">
        <v>0</v>
      </c>
      <c r="BH38" s="40" t="s">
        <v>1411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1315</v>
      </c>
      <c r="AJ39" s="44">
        <v>0</v>
      </c>
      <c r="AR39" s="25">
        <v>0</v>
      </c>
      <c r="AS39" s="52">
        <v>0</v>
      </c>
      <c r="AT39" s="50">
        <v>0</v>
      </c>
      <c r="AU39" s="50">
        <v>0</v>
      </c>
      <c r="AV39" s="50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1411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1315</v>
      </c>
      <c r="AJ40" s="44">
        <v>0</v>
      </c>
      <c r="AR40" s="25">
        <v>0</v>
      </c>
      <c r="AS40" s="52">
        <v>0</v>
      </c>
      <c r="AT40" s="50">
        <v>0</v>
      </c>
      <c r="AU40" s="50">
        <v>0</v>
      </c>
      <c r="AV40" s="50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1411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1315</v>
      </c>
      <c r="AJ41" s="44">
        <v>0</v>
      </c>
      <c r="AR41" s="25">
        <v>0</v>
      </c>
      <c r="AS41" s="52">
        <v>0</v>
      </c>
      <c r="AT41" s="50">
        <v>0</v>
      </c>
      <c r="AU41" s="50">
        <v>0</v>
      </c>
      <c r="AV41" s="50">
        <v>0</v>
      </c>
      <c r="BG41" s="40">
        <v>0</v>
      </c>
      <c r="BH41" s="40" t="s">
        <v>1411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1315</v>
      </c>
      <c r="AJ42" s="44">
        <v>0</v>
      </c>
      <c r="AR42" s="25">
        <v>0</v>
      </c>
      <c r="AS42" s="52">
        <v>0</v>
      </c>
      <c r="AT42" s="50">
        <v>0</v>
      </c>
      <c r="AU42" s="50">
        <v>0</v>
      </c>
      <c r="AV42" s="50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1411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1315</v>
      </c>
      <c r="AJ43" s="44">
        <v>0</v>
      </c>
      <c r="AM43" s="23">
        <v>6</v>
      </c>
      <c r="AN43" s="23">
        <v>4.95</v>
      </c>
      <c r="AR43" s="25">
        <v>0</v>
      </c>
      <c r="AS43" s="52">
        <v>0</v>
      </c>
      <c r="AT43" s="50">
        <v>0</v>
      </c>
      <c r="AU43" s="50">
        <v>0</v>
      </c>
      <c r="AV43" s="50">
        <v>0</v>
      </c>
      <c r="AX43" s="38">
        <v>137</v>
      </c>
      <c r="BG43" s="40">
        <v>0</v>
      </c>
      <c r="BH43" s="40" t="s">
        <v>1411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1315</v>
      </c>
      <c r="AJ44" s="44">
        <v>0</v>
      </c>
      <c r="AN44" s="23">
        <v>0.69099999999999995</v>
      </c>
      <c r="AR44" s="25">
        <v>0</v>
      </c>
      <c r="AS44" s="52">
        <v>0</v>
      </c>
      <c r="AT44" s="50">
        <v>0</v>
      </c>
      <c r="AU44" s="50">
        <v>0</v>
      </c>
      <c r="AV44" s="50">
        <v>0</v>
      </c>
      <c r="AX44" s="38">
        <v>137</v>
      </c>
      <c r="BG44" s="40">
        <v>0</v>
      </c>
      <c r="BH44" s="40" t="s">
        <v>1411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1315</v>
      </c>
      <c r="AJ45" s="44">
        <v>0</v>
      </c>
      <c r="AR45" s="25">
        <v>0</v>
      </c>
      <c r="AS45" s="52">
        <v>0</v>
      </c>
      <c r="AT45" s="50">
        <v>0</v>
      </c>
      <c r="AU45" s="50">
        <v>0</v>
      </c>
      <c r="AV45" s="50">
        <v>0</v>
      </c>
      <c r="BG45" s="40">
        <v>0</v>
      </c>
      <c r="BH45" s="40" t="s">
        <v>1411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1315</v>
      </c>
      <c r="AJ46" s="44">
        <v>0</v>
      </c>
      <c r="AR46" s="25">
        <v>0</v>
      </c>
      <c r="AS46" s="52">
        <v>0</v>
      </c>
      <c r="AT46" s="50">
        <v>0</v>
      </c>
      <c r="AU46" s="50">
        <v>0</v>
      </c>
      <c r="AV46" s="50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1411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1315</v>
      </c>
      <c r="AJ47" s="44">
        <v>0</v>
      </c>
      <c r="AR47" s="25">
        <v>0</v>
      </c>
      <c r="AS47" s="52">
        <v>0</v>
      </c>
      <c r="AT47" s="50">
        <v>0</v>
      </c>
      <c r="AU47" s="50">
        <v>0</v>
      </c>
      <c r="AV47" s="50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1411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1315</v>
      </c>
      <c r="AJ48" s="44">
        <v>0</v>
      </c>
      <c r="AR48" s="25">
        <v>0</v>
      </c>
      <c r="AS48" s="52">
        <v>0</v>
      </c>
      <c r="AT48" s="50">
        <v>0</v>
      </c>
      <c r="AU48" s="50">
        <v>0</v>
      </c>
      <c r="AV48" s="50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1411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1315</v>
      </c>
      <c r="AJ49" s="44">
        <v>0</v>
      </c>
      <c r="AR49" s="25">
        <v>0</v>
      </c>
      <c r="AS49" s="52">
        <v>0</v>
      </c>
      <c r="AT49" s="50">
        <v>0</v>
      </c>
      <c r="AU49" s="50">
        <v>0</v>
      </c>
      <c r="AV49" s="50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1411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1315</v>
      </c>
      <c r="AJ50" s="44">
        <v>0</v>
      </c>
      <c r="AR50" s="25">
        <v>0</v>
      </c>
      <c r="AS50" s="52">
        <v>0</v>
      </c>
      <c r="AT50" s="50">
        <v>0</v>
      </c>
      <c r="AU50" s="50">
        <v>0</v>
      </c>
      <c r="AV50" s="50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1411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1315</v>
      </c>
      <c r="AJ51" s="44">
        <v>0</v>
      </c>
      <c r="AR51" s="25">
        <v>0</v>
      </c>
      <c r="AS51" s="52">
        <v>0</v>
      </c>
      <c r="AT51" s="50">
        <v>0</v>
      </c>
      <c r="AU51" s="50">
        <v>0</v>
      </c>
      <c r="AV51" s="50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1411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1315</v>
      </c>
      <c r="AJ52" s="44">
        <v>0</v>
      </c>
      <c r="AR52" s="25">
        <v>0</v>
      </c>
      <c r="AS52" s="52">
        <v>0</v>
      </c>
      <c r="AT52" s="50">
        <v>0</v>
      </c>
      <c r="AU52" s="50">
        <v>0</v>
      </c>
      <c r="AV52" s="50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1411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1315</v>
      </c>
      <c r="AJ53" s="44">
        <v>0</v>
      </c>
      <c r="AR53" s="25">
        <v>0</v>
      </c>
      <c r="AS53" s="52">
        <v>0</v>
      </c>
      <c r="AT53" s="50">
        <v>0</v>
      </c>
      <c r="AU53" s="50">
        <v>0</v>
      </c>
      <c r="AV53" s="50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1411</v>
      </c>
      <c r="BI53" s="40">
        <v>0</v>
      </c>
    </row>
    <row r="54" spans="1:61" x14ac:dyDescent="0.25">
      <c r="A54" s="6">
        <v>53</v>
      </c>
      <c r="B54" s="6" t="s">
        <v>1540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1315</v>
      </c>
      <c r="AJ54" s="44">
        <v>0</v>
      </c>
      <c r="AR54" s="25">
        <v>0</v>
      </c>
      <c r="AS54" s="52">
        <v>0</v>
      </c>
      <c r="AT54" s="50">
        <v>0</v>
      </c>
      <c r="AU54" s="50">
        <v>0</v>
      </c>
      <c r="AV54" s="50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1411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1315</v>
      </c>
      <c r="AJ55" s="44">
        <v>0</v>
      </c>
      <c r="AR55" s="25">
        <v>0</v>
      </c>
      <c r="AS55" s="52">
        <v>0</v>
      </c>
      <c r="AT55" s="50">
        <v>0</v>
      </c>
      <c r="AU55" s="50">
        <v>0</v>
      </c>
      <c r="AV55" s="50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1411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1315</v>
      </c>
      <c r="AJ56" s="44">
        <v>0</v>
      </c>
      <c r="AR56" s="25">
        <v>0</v>
      </c>
      <c r="AS56" s="52">
        <v>0</v>
      </c>
      <c r="AT56" s="50">
        <v>0</v>
      </c>
      <c r="AU56" s="50">
        <v>0</v>
      </c>
      <c r="AV56" s="50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1411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1315</v>
      </c>
      <c r="AJ57" s="44">
        <v>0</v>
      </c>
      <c r="AR57" s="25">
        <v>0</v>
      </c>
      <c r="AS57" s="52">
        <v>0</v>
      </c>
      <c r="AT57" s="50">
        <v>0</v>
      </c>
      <c r="AU57" s="50">
        <v>0</v>
      </c>
      <c r="AV57" s="50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1411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1315</v>
      </c>
      <c r="AJ58" s="44">
        <v>0</v>
      </c>
      <c r="AR58" s="25">
        <v>0</v>
      </c>
      <c r="AS58" s="52">
        <v>0</v>
      </c>
      <c r="AT58" s="50">
        <v>0</v>
      </c>
      <c r="AU58" s="50">
        <v>0</v>
      </c>
      <c r="AV58" s="50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1411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1315</v>
      </c>
      <c r="AJ59" s="44">
        <v>0</v>
      </c>
      <c r="AR59" s="25">
        <v>0</v>
      </c>
      <c r="AS59" s="52">
        <v>0</v>
      </c>
      <c r="AT59" s="50">
        <v>0</v>
      </c>
      <c r="AU59" s="50">
        <v>0</v>
      </c>
      <c r="AV59" s="50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1411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1164</v>
      </c>
      <c r="E60" s="6" t="s">
        <v>1165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1329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1315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2">
        <v>0</v>
      </c>
      <c r="AT60" s="50">
        <v>0</v>
      </c>
      <c r="AU60" s="50">
        <v>0</v>
      </c>
      <c r="AV60" s="50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1411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1315</v>
      </c>
      <c r="AJ61" s="44">
        <v>0</v>
      </c>
      <c r="AR61" s="25">
        <v>0</v>
      </c>
      <c r="AS61" s="52">
        <v>0</v>
      </c>
      <c r="AT61" s="50">
        <v>0</v>
      </c>
      <c r="AU61" s="50">
        <v>0</v>
      </c>
      <c r="AV61" s="50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1411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1265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1315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2">
        <v>0</v>
      </c>
      <c r="AT62" s="50">
        <v>0</v>
      </c>
      <c r="AU62" s="50">
        <v>0</v>
      </c>
      <c r="AV62" s="50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2025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1265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1315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2">
        <v>0</v>
      </c>
      <c r="AT63" s="50">
        <v>0</v>
      </c>
      <c r="AU63" s="50">
        <v>0</v>
      </c>
      <c r="AV63" s="50">
        <v>0</v>
      </c>
      <c r="BG63" s="40">
        <v>3</v>
      </c>
      <c r="BH63" s="40" t="s">
        <v>1411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1329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1315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2">
        <v>0</v>
      </c>
      <c r="AT64" s="50">
        <v>0</v>
      </c>
      <c r="AU64" s="50">
        <v>0</v>
      </c>
      <c r="AV64" s="50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1417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1329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1315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2">
        <v>0</v>
      </c>
      <c r="AT65" s="50">
        <v>0</v>
      </c>
      <c r="AU65" s="50">
        <v>0</v>
      </c>
      <c r="AV65" s="50">
        <v>0</v>
      </c>
      <c r="BG65" s="40">
        <v>3</v>
      </c>
      <c r="BH65" s="40" t="s">
        <v>1411</v>
      </c>
      <c r="BI65" s="40">
        <v>0</v>
      </c>
    </row>
    <row r="66" spans="1:61" x14ac:dyDescent="0.25">
      <c r="A66" s="6">
        <v>63</v>
      </c>
      <c r="B66" s="6" t="s">
        <v>1162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1329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1315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2">
        <v>0</v>
      </c>
      <c r="AT66" s="50">
        <v>0</v>
      </c>
      <c r="AU66" s="50">
        <v>0</v>
      </c>
      <c r="AV66" s="50">
        <v>0</v>
      </c>
      <c r="BG66" s="40">
        <v>3</v>
      </c>
      <c r="BH66" s="40" t="s">
        <v>1411</v>
      </c>
      <c r="BI66" s="40">
        <v>0</v>
      </c>
    </row>
    <row r="67" spans="1:61" x14ac:dyDescent="0.25">
      <c r="A67" s="6">
        <v>64</v>
      </c>
      <c r="B67" s="6" t="s">
        <v>1157</v>
      </c>
      <c r="C67" s="6" t="s">
        <v>1158</v>
      </c>
      <c r="D67" s="6" t="s">
        <v>1157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1265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1315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2">
        <v>0</v>
      </c>
      <c r="AT67" s="50">
        <v>0</v>
      </c>
      <c r="AU67" s="50">
        <v>0</v>
      </c>
      <c r="AV67" s="50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1411</v>
      </c>
      <c r="BI67" s="40">
        <v>0</v>
      </c>
    </row>
    <row r="68" spans="1:61" x14ac:dyDescent="0.25">
      <c r="A68" s="6">
        <v>65</v>
      </c>
      <c r="B68" s="6" t="s">
        <v>1159</v>
      </c>
      <c r="C68" s="6" t="s">
        <v>1159</v>
      </c>
      <c r="D68" s="6" t="s">
        <v>1160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1329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1315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2">
        <v>0</v>
      </c>
      <c r="AT68" s="50">
        <v>0</v>
      </c>
      <c r="AU68" s="50">
        <v>0</v>
      </c>
      <c r="AV68" s="50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1411</v>
      </c>
      <c r="BI68" s="40">
        <v>0</v>
      </c>
    </row>
    <row r="69" spans="1:61" x14ac:dyDescent="0.25">
      <c r="A69" s="6">
        <v>66</v>
      </c>
      <c r="B69" s="6" t="s">
        <v>1168</v>
      </c>
      <c r="C69" s="6" t="s">
        <v>1166</v>
      </c>
      <c r="D69" s="6" t="s">
        <v>1167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1265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1315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2">
        <v>0</v>
      </c>
      <c r="AT69" s="50">
        <v>0</v>
      </c>
      <c r="AU69" s="50">
        <v>0</v>
      </c>
      <c r="AV69" s="50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1411</v>
      </c>
      <c r="BI69" s="40">
        <v>0</v>
      </c>
    </row>
    <row r="70" spans="1:61" x14ac:dyDescent="0.25">
      <c r="A70" s="6">
        <v>67</v>
      </c>
      <c r="B70" s="6" t="s">
        <v>1169</v>
      </c>
      <c r="C70" s="6" t="s">
        <v>1169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1329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1315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2">
        <v>0</v>
      </c>
      <c r="AT70" s="50">
        <v>0</v>
      </c>
      <c r="AU70" s="50">
        <v>0</v>
      </c>
      <c r="AV70" s="50">
        <v>0</v>
      </c>
      <c r="BG70" s="40">
        <v>1</v>
      </c>
      <c r="BH70" s="40" t="s">
        <v>1411</v>
      </c>
      <c r="BI70" s="40">
        <v>0</v>
      </c>
    </row>
    <row r="71" spans="1:61" x14ac:dyDescent="0.25">
      <c r="A71" s="6">
        <v>68</v>
      </c>
      <c r="B71" s="6" t="s">
        <v>1220</v>
      </c>
      <c r="C71" s="6" t="s">
        <v>1221</v>
      </c>
      <c r="D71" s="6" t="s">
        <v>1222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1329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1315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2">
        <v>0</v>
      </c>
      <c r="AT71" s="50">
        <v>0</v>
      </c>
      <c r="AU71" s="50">
        <v>0</v>
      </c>
      <c r="AV71" s="50">
        <v>0</v>
      </c>
      <c r="BH71" s="40" t="s">
        <v>1411</v>
      </c>
      <c r="BI71" s="40">
        <v>0</v>
      </c>
    </row>
    <row r="72" spans="1:61" x14ac:dyDescent="0.25">
      <c r="A72" s="6">
        <v>68</v>
      </c>
      <c r="B72" s="6" t="s">
        <v>1224</v>
      </c>
      <c r="C72" s="6" t="s">
        <v>1221</v>
      </c>
      <c r="D72" s="6" t="s">
        <v>1222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1329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1315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2">
        <v>0</v>
      </c>
      <c r="AT72" s="50">
        <v>0</v>
      </c>
      <c r="AU72" s="50">
        <v>0</v>
      </c>
      <c r="AV72" s="50">
        <v>0</v>
      </c>
      <c r="BH72" s="40" t="s">
        <v>1411</v>
      </c>
      <c r="BI72" s="40">
        <v>0</v>
      </c>
    </row>
    <row r="73" spans="1:61" x14ac:dyDescent="0.25">
      <c r="A73" s="6">
        <v>68</v>
      </c>
      <c r="B73" s="6" t="s">
        <v>1225</v>
      </c>
      <c r="C73" s="6" t="s">
        <v>1221</v>
      </c>
      <c r="D73" s="6" t="s">
        <v>1222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1329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1315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2">
        <v>0</v>
      </c>
      <c r="AT73" s="50">
        <v>0</v>
      </c>
      <c r="AU73" s="50">
        <v>0</v>
      </c>
      <c r="AV73" s="50">
        <v>0</v>
      </c>
      <c r="BH73" s="40" t="s">
        <v>1411</v>
      </c>
      <c r="BI73" s="40">
        <v>0</v>
      </c>
    </row>
    <row r="74" spans="1:61" x14ac:dyDescent="0.25">
      <c r="A74" s="6">
        <v>71</v>
      </c>
      <c r="B74" s="6" t="s">
        <v>1255</v>
      </c>
      <c r="C74" s="6" t="s">
        <v>1255</v>
      </c>
      <c r="D74" s="6" t="s">
        <v>1256</v>
      </c>
      <c r="E74" s="6" t="s">
        <v>1257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1329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1315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2">
        <v>0</v>
      </c>
      <c r="AT74" s="50">
        <v>0</v>
      </c>
      <c r="AU74" s="50">
        <v>0</v>
      </c>
      <c r="AV74" s="50">
        <v>0</v>
      </c>
      <c r="BH74" s="40" t="s">
        <v>1411</v>
      </c>
      <c r="BI74" s="40">
        <v>0</v>
      </c>
    </row>
    <row r="75" spans="1:61" x14ac:dyDescent="0.25">
      <c r="A75" s="6">
        <v>72</v>
      </c>
      <c r="B75" s="6" t="s">
        <v>1259</v>
      </c>
      <c r="C75" s="6" t="s">
        <v>1259</v>
      </c>
      <c r="D75" s="6" t="s">
        <v>1258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1329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1315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2">
        <v>0</v>
      </c>
      <c r="AT75" s="50">
        <v>0</v>
      </c>
      <c r="AU75" s="50">
        <v>0</v>
      </c>
      <c r="AV75" s="50">
        <v>0</v>
      </c>
      <c r="BH75" s="40" t="s">
        <v>1411</v>
      </c>
      <c r="BI75" s="40">
        <v>0</v>
      </c>
    </row>
    <row r="76" spans="1:61" x14ac:dyDescent="0.25">
      <c r="A76" s="6">
        <v>72</v>
      </c>
      <c r="B76" s="6" t="s">
        <v>1305</v>
      </c>
      <c r="C76" s="6" t="s">
        <v>1259</v>
      </c>
      <c r="D76" s="6" t="s">
        <v>1258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1329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1315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2">
        <v>0</v>
      </c>
      <c r="AT76" s="50">
        <v>0</v>
      </c>
      <c r="AU76" s="50">
        <v>0</v>
      </c>
      <c r="AV76" s="50">
        <v>0</v>
      </c>
      <c r="BH76" s="40" t="s">
        <v>1411</v>
      </c>
      <c r="BI76" s="40">
        <v>0</v>
      </c>
    </row>
    <row r="77" spans="1:61" x14ac:dyDescent="0.25">
      <c r="A77" s="6">
        <v>73</v>
      </c>
      <c r="B77" s="6" t="s">
        <v>1314</v>
      </c>
      <c r="C77" s="6" t="s">
        <v>1314</v>
      </c>
      <c r="D77" s="6" t="s">
        <v>1316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1329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1315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2">
        <v>0</v>
      </c>
      <c r="AT77" s="50">
        <v>0</v>
      </c>
      <c r="AU77" s="50">
        <v>0</v>
      </c>
      <c r="AV77" s="50">
        <v>0</v>
      </c>
      <c r="BG77" s="40">
        <v>3</v>
      </c>
      <c r="BH77" s="40" t="s">
        <v>1411</v>
      </c>
      <c r="BI77" s="40">
        <v>0</v>
      </c>
    </row>
    <row r="78" spans="1:61" x14ac:dyDescent="0.25">
      <c r="A78" s="6">
        <v>74</v>
      </c>
      <c r="B78" s="6" t="s">
        <v>1317</v>
      </c>
      <c r="C78" s="6" t="s">
        <v>1317</v>
      </c>
      <c r="D78" s="6" t="s">
        <v>1318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1319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2">
        <v>0</v>
      </c>
      <c r="AT78" s="50">
        <v>0</v>
      </c>
      <c r="AU78" s="50">
        <v>0</v>
      </c>
      <c r="AV78" s="50">
        <v>0</v>
      </c>
      <c r="BE78" s="40"/>
      <c r="BF78"/>
      <c r="BG78"/>
      <c r="BH78" s="40" t="s">
        <v>1411</v>
      </c>
      <c r="BI78" s="40">
        <v>0</v>
      </c>
    </row>
    <row r="79" spans="1:61" x14ac:dyDescent="0.25">
      <c r="A79" s="6">
        <v>75</v>
      </c>
      <c r="B79" s="6" t="s">
        <v>1320</v>
      </c>
      <c r="C79" s="6" t="s">
        <v>1320</v>
      </c>
      <c r="D79" s="6" t="s">
        <v>1321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1322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1315</v>
      </c>
      <c r="AJ79" s="45">
        <v>0</v>
      </c>
      <c r="AK79" s="45" t="s">
        <v>1315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2">
        <v>0</v>
      </c>
      <c r="AT79" s="50">
        <v>0</v>
      </c>
      <c r="AU79" s="50">
        <v>0</v>
      </c>
      <c r="AV79" s="50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1411</v>
      </c>
      <c r="BI79" s="40">
        <v>0</v>
      </c>
    </row>
    <row r="80" spans="1:61" x14ac:dyDescent="0.25">
      <c r="A80" s="6">
        <v>76</v>
      </c>
      <c r="B80" s="6" t="s">
        <v>1323</v>
      </c>
      <c r="C80" s="6" t="s">
        <v>1324</v>
      </c>
      <c r="D80" s="6" t="s">
        <v>1325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1326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2">
        <v>0</v>
      </c>
      <c r="AT80" s="50">
        <v>0</v>
      </c>
      <c r="AU80" s="50">
        <v>0</v>
      </c>
      <c r="AV80" s="50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1411</v>
      </c>
      <c r="BI80" s="40">
        <v>0</v>
      </c>
    </row>
    <row r="81" spans="1:61" x14ac:dyDescent="0.25">
      <c r="A81" s="6">
        <v>77</v>
      </c>
      <c r="B81" s="6" t="s">
        <v>1327</v>
      </c>
      <c r="C81" s="6" t="s">
        <v>1328</v>
      </c>
      <c r="D81" s="6" t="s">
        <v>1327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1329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2">
        <v>0</v>
      </c>
      <c r="AT81" s="50">
        <v>0</v>
      </c>
      <c r="AU81" s="50">
        <v>0</v>
      </c>
      <c r="AV81" s="50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1411</v>
      </c>
      <c r="BI81" s="40">
        <v>0</v>
      </c>
    </row>
    <row r="82" spans="1:61" x14ac:dyDescent="0.25">
      <c r="A82" s="6">
        <v>79</v>
      </c>
      <c r="B82" s="6" t="s">
        <v>1333</v>
      </c>
      <c r="C82" s="6" t="s">
        <v>1333</v>
      </c>
      <c r="D82" s="6" t="s">
        <v>1332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1265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2">
        <v>0</v>
      </c>
      <c r="AT82" s="50">
        <v>0</v>
      </c>
      <c r="AU82" s="50">
        <v>0</v>
      </c>
      <c r="AV82" s="50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1411</v>
      </c>
      <c r="BI82" s="40">
        <v>0</v>
      </c>
    </row>
    <row r="83" spans="1:61" x14ac:dyDescent="0.25">
      <c r="A83" s="6">
        <v>80</v>
      </c>
      <c r="B83" s="6" t="s">
        <v>1335</v>
      </c>
      <c r="C83" s="6" t="s">
        <v>1335</v>
      </c>
      <c r="D83" s="6" t="s">
        <v>1334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1329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2">
        <v>0</v>
      </c>
      <c r="AT83" s="50">
        <v>0</v>
      </c>
      <c r="AU83" s="50">
        <v>0</v>
      </c>
      <c r="AV83" s="50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1411</v>
      </c>
      <c r="BI83" s="40">
        <v>0</v>
      </c>
    </row>
    <row r="84" spans="1:61" x14ac:dyDescent="0.25">
      <c r="A84" s="6">
        <v>81</v>
      </c>
      <c r="B84" s="6" t="s">
        <v>1336</v>
      </c>
      <c r="C84" s="6" t="s">
        <v>1337</v>
      </c>
      <c r="D84" s="6" t="s">
        <v>1336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1329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2">
        <v>0</v>
      </c>
      <c r="AT84" s="50">
        <v>0</v>
      </c>
      <c r="AU84" s="50">
        <v>0</v>
      </c>
      <c r="AV84" s="50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1411</v>
      </c>
      <c r="BI84" s="40">
        <v>0</v>
      </c>
    </row>
    <row r="85" spans="1:61" x14ac:dyDescent="0.25">
      <c r="A85" s="6">
        <v>82</v>
      </c>
      <c r="B85" s="6" t="s">
        <v>1338</v>
      </c>
      <c r="C85" s="6" t="s">
        <v>1339</v>
      </c>
      <c r="D85" s="6" t="s">
        <v>1338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1329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2">
        <v>0</v>
      </c>
      <c r="AT85" s="50">
        <v>0</v>
      </c>
      <c r="AU85" s="50">
        <v>0</v>
      </c>
      <c r="AV85" s="50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1411</v>
      </c>
      <c r="BI85" s="40">
        <v>0</v>
      </c>
    </row>
    <row r="86" spans="1:61" x14ac:dyDescent="0.25">
      <c r="A86" s="6">
        <v>83</v>
      </c>
      <c r="B86" s="6" t="s">
        <v>1340</v>
      </c>
      <c r="C86" s="6" t="s">
        <v>1340</v>
      </c>
      <c r="D86" s="6" t="s">
        <v>1336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1329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2">
        <v>0</v>
      </c>
      <c r="AT86" s="50">
        <v>0</v>
      </c>
      <c r="AU86" s="50">
        <v>0</v>
      </c>
      <c r="AV86" s="50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1411</v>
      </c>
      <c r="BI86" s="40">
        <v>0</v>
      </c>
    </row>
    <row r="87" spans="1:61" x14ac:dyDescent="0.25">
      <c r="A87" s="6">
        <v>84</v>
      </c>
      <c r="B87" s="6" t="s">
        <v>1342</v>
      </c>
      <c r="C87" s="6" t="s">
        <v>1342</v>
      </c>
      <c r="D87" s="6" t="s">
        <v>1341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1329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2">
        <v>0</v>
      </c>
      <c r="AT87" s="50">
        <v>0</v>
      </c>
      <c r="AU87" s="50">
        <v>0</v>
      </c>
      <c r="AV87" s="50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1411</v>
      </c>
      <c r="BI87" s="40">
        <v>0</v>
      </c>
    </row>
    <row r="88" spans="1:61" x14ac:dyDescent="0.25">
      <c r="A88" s="6">
        <v>85</v>
      </c>
      <c r="B88" s="6" t="s">
        <v>1344</v>
      </c>
      <c r="C88" s="6" t="s">
        <v>1344</v>
      </c>
      <c r="D88" s="6" t="s">
        <v>1343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1329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2">
        <v>0</v>
      </c>
      <c r="AT88" s="50">
        <v>0</v>
      </c>
      <c r="AU88" s="50">
        <v>0</v>
      </c>
      <c r="AV88" s="50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1411</v>
      </c>
      <c r="BI88" s="40">
        <v>0</v>
      </c>
    </row>
    <row r="89" spans="1:61" x14ac:dyDescent="0.25">
      <c r="A89" s="6">
        <v>86</v>
      </c>
      <c r="B89" s="6" t="s">
        <v>1345</v>
      </c>
      <c r="C89" s="6" t="s">
        <v>1345</v>
      </c>
      <c r="D89" s="6" t="s">
        <v>1346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1329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2">
        <v>0</v>
      </c>
      <c r="AT89" s="50">
        <v>0</v>
      </c>
      <c r="AU89" s="50">
        <v>0</v>
      </c>
      <c r="AV89" s="50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1411</v>
      </c>
      <c r="BI89" s="40">
        <v>0</v>
      </c>
    </row>
    <row r="90" spans="1:61" x14ac:dyDescent="0.25">
      <c r="A90" s="6">
        <v>87</v>
      </c>
      <c r="B90" s="6" t="s">
        <v>1347</v>
      </c>
      <c r="C90" s="6" t="s">
        <v>1347</v>
      </c>
      <c r="D90" s="6" t="s">
        <v>1348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1329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1355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1356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2">
        <v>0</v>
      </c>
      <c r="AT90" s="50">
        <v>0</v>
      </c>
      <c r="AU90" s="50">
        <v>0</v>
      </c>
      <c r="AV90" s="50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1411</v>
      </c>
      <c r="BI90" s="40">
        <v>0</v>
      </c>
    </row>
    <row r="91" spans="1:61" x14ac:dyDescent="0.25">
      <c r="A91" s="6">
        <v>87</v>
      </c>
      <c r="B91" s="6" t="s">
        <v>1349</v>
      </c>
      <c r="C91" s="6" t="s">
        <v>1347</v>
      </c>
      <c r="D91" s="6" t="s">
        <v>1348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1329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1355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1356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2">
        <v>0</v>
      </c>
      <c r="AT91" s="50">
        <v>0</v>
      </c>
      <c r="AU91" s="50">
        <v>0</v>
      </c>
      <c r="AV91" s="50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1411</v>
      </c>
      <c r="BI91" s="40">
        <v>0</v>
      </c>
    </row>
    <row r="92" spans="1:61" x14ac:dyDescent="0.25">
      <c r="A92" s="6">
        <v>90</v>
      </c>
      <c r="B92" s="6" t="s">
        <v>1350</v>
      </c>
      <c r="C92" s="6" t="s">
        <v>1350</v>
      </c>
      <c r="D92" s="6" t="s">
        <v>1346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1329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2">
        <v>0</v>
      </c>
      <c r="AT92" s="50">
        <v>0</v>
      </c>
      <c r="AU92" s="50">
        <v>0</v>
      </c>
      <c r="AV92" s="50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1411</v>
      </c>
      <c r="BI92" s="40">
        <v>0</v>
      </c>
    </row>
    <row r="93" spans="1:61" x14ac:dyDescent="0.25">
      <c r="A93" s="6">
        <v>91</v>
      </c>
      <c r="B93" s="6" t="s">
        <v>1351</v>
      </c>
      <c r="C93" s="6" t="s">
        <v>1351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1329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2">
        <v>0</v>
      </c>
      <c r="AT93" s="50">
        <v>0</v>
      </c>
      <c r="AU93" s="50">
        <v>0</v>
      </c>
      <c r="AV93" s="50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1411</v>
      </c>
      <c r="BI93" s="40">
        <v>0</v>
      </c>
    </row>
    <row r="94" spans="1:61" x14ac:dyDescent="0.25">
      <c r="A94" s="6">
        <v>92</v>
      </c>
      <c r="B94" s="6" t="s">
        <v>1352</v>
      </c>
      <c r="C94" s="6" t="s">
        <v>1352</v>
      </c>
      <c r="D94" s="6" t="s">
        <v>1321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1329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2">
        <v>0</v>
      </c>
      <c r="AT94" s="50">
        <v>0</v>
      </c>
      <c r="AU94" s="50">
        <v>0</v>
      </c>
      <c r="AV94" s="50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1411</v>
      </c>
      <c r="BI94" s="40">
        <v>0</v>
      </c>
    </row>
    <row r="95" spans="1:61" x14ac:dyDescent="0.25">
      <c r="A95" s="6">
        <v>93</v>
      </c>
      <c r="B95" s="6" t="s">
        <v>1353</v>
      </c>
      <c r="C95" s="6" t="s">
        <v>1354</v>
      </c>
      <c r="D95" s="6" t="s">
        <v>1353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1329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2">
        <v>0</v>
      </c>
      <c r="AT95" s="50">
        <v>0</v>
      </c>
      <c r="AU95" s="50">
        <v>0</v>
      </c>
      <c r="AV95" s="50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1411</v>
      </c>
      <c r="BI95" s="40">
        <v>0</v>
      </c>
    </row>
    <row r="96" spans="1:61" x14ac:dyDescent="0.25">
      <c r="A96" s="6">
        <v>94</v>
      </c>
      <c r="B96" s="6" t="s">
        <v>1357</v>
      </c>
      <c r="C96" s="6" t="s">
        <v>1357</v>
      </c>
      <c r="D96" s="6" t="s">
        <v>1358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1329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2">
        <v>0</v>
      </c>
      <c r="AT96" s="50">
        <v>0</v>
      </c>
      <c r="AU96" s="50">
        <v>0</v>
      </c>
      <c r="AV96" s="50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1411</v>
      </c>
      <c r="BI96" s="40">
        <v>0</v>
      </c>
    </row>
    <row r="97" spans="1:61" x14ac:dyDescent="0.25">
      <c r="A97" s="6">
        <v>95</v>
      </c>
      <c r="B97" s="6" t="s">
        <v>1360</v>
      </c>
      <c r="C97" s="6" t="s">
        <v>1359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1329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2">
        <v>0</v>
      </c>
      <c r="AT97" s="50">
        <v>0</v>
      </c>
      <c r="AU97" s="50">
        <v>0</v>
      </c>
      <c r="AV97" s="50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1411</v>
      </c>
      <c r="BI97" s="40">
        <v>0</v>
      </c>
    </row>
    <row r="98" spans="1:61" x14ac:dyDescent="0.25">
      <c r="A98" s="6">
        <v>95</v>
      </c>
      <c r="B98" s="6" t="s">
        <v>1361</v>
      </c>
      <c r="C98" s="6" t="s">
        <v>1359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1329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2">
        <v>0</v>
      </c>
      <c r="AT98" s="50">
        <v>0</v>
      </c>
      <c r="AU98" s="50">
        <v>0</v>
      </c>
      <c r="AV98" s="50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1411</v>
      </c>
      <c r="BI98" s="40">
        <v>0</v>
      </c>
    </row>
    <row r="99" spans="1:61" x14ac:dyDescent="0.25">
      <c r="A99" s="6">
        <v>97</v>
      </c>
      <c r="B99" s="6" t="s">
        <v>1364</v>
      </c>
      <c r="C99" s="6" t="s">
        <v>1362</v>
      </c>
      <c r="D99" s="6" t="s">
        <v>1363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1329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2">
        <v>0</v>
      </c>
      <c r="AT99" s="50">
        <v>0</v>
      </c>
      <c r="AU99" s="50">
        <v>0</v>
      </c>
      <c r="AV99" s="50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1411</v>
      </c>
      <c r="BI99" s="40">
        <v>0</v>
      </c>
    </row>
    <row r="100" spans="1:61" x14ac:dyDescent="0.25">
      <c r="A100" s="6">
        <v>98</v>
      </c>
      <c r="B100" s="6" t="s">
        <v>1367</v>
      </c>
      <c r="C100" s="6" t="s">
        <v>1367</v>
      </c>
      <c r="D100" s="6" t="s">
        <v>1365</v>
      </c>
      <c r="E100" s="6" t="s">
        <v>1366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1329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2">
        <v>0</v>
      </c>
      <c r="AT100" s="50">
        <v>0</v>
      </c>
      <c r="AU100" s="50">
        <v>0</v>
      </c>
      <c r="AV100" s="50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1411</v>
      </c>
      <c r="BI100" s="40">
        <v>1</v>
      </c>
    </row>
    <row r="101" spans="1:61" x14ac:dyDescent="0.25">
      <c r="A101" s="6">
        <v>99</v>
      </c>
      <c r="B101" s="6" t="s">
        <v>1368</v>
      </c>
      <c r="C101" s="6" t="s">
        <v>1369</v>
      </c>
      <c r="D101" s="6" t="s">
        <v>1368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1329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2">
        <v>0</v>
      </c>
      <c r="AT101" s="50">
        <v>0</v>
      </c>
      <c r="AU101" s="50">
        <v>0</v>
      </c>
      <c r="AV101" s="50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1411</v>
      </c>
      <c r="BI101" s="40">
        <v>0</v>
      </c>
    </row>
    <row r="102" spans="1:61" x14ac:dyDescent="0.25">
      <c r="A102" s="6">
        <v>100</v>
      </c>
      <c r="B102" s="6" t="s">
        <v>1370</v>
      </c>
      <c r="C102" s="6" t="s">
        <v>1371</v>
      </c>
      <c r="D102" s="6" t="s">
        <v>1370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1329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2">
        <v>0</v>
      </c>
      <c r="AT102" s="50">
        <v>0</v>
      </c>
      <c r="AU102" s="50">
        <v>0</v>
      </c>
      <c r="AV102" s="50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1411</v>
      </c>
      <c r="BI102" s="40">
        <v>0</v>
      </c>
    </row>
    <row r="103" spans="1:61" x14ac:dyDescent="0.25">
      <c r="A103" s="6">
        <v>101</v>
      </c>
      <c r="B103" s="6" t="s">
        <v>1377</v>
      </c>
      <c r="C103" s="6" t="s">
        <v>1377</v>
      </c>
      <c r="D103" s="6" t="s">
        <v>1348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1329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2">
        <v>0</v>
      </c>
      <c r="AT103" s="50">
        <v>0</v>
      </c>
      <c r="AU103" s="50">
        <v>0</v>
      </c>
      <c r="AV103" s="50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1411</v>
      </c>
      <c r="BI103" s="40">
        <v>0</v>
      </c>
    </row>
    <row r="104" spans="1:61" x14ac:dyDescent="0.25">
      <c r="A104" s="6">
        <v>102</v>
      </c>
      <c r="B104" s="6" t="s">
        <v>1376</v>
      </c>
      <c r="C104" s="6" t="s">
        <v>1376</v>
      </c>
      <c r="D104" s="6" t="s">
        <v>1378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1329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2">
        <v>0</v>
      </c>
      <c r="AT104" s="50">
        <v>0</v>
      </c>
      <c r="AU104" s="50">
        <v>0</v>
      </c>
      <c r="AV104" s="50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1411</v>
      </c>
      <c r="BI104" s="40">
        <v>0</v>
      </c>
    </row>
    <row r="105" spans="1:61" x14ac:dyDescent="0.25">
      <c r="A105" s="6">
        <v>103</v>
      </c>
      <c r="B105" s="6" t="s">
        <v>1386</v>
      </c>
      <c r="C105" s="6" t="s">
        <v>1379</v>
      </c>
      <c r="D105" s="6" t="s">
        <v>1380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1265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2">
        <v>0</v>
      </c>
      <c r="AT105" s="50">
        <v>0</v>
      </c>
      <c r="AU105" s="50">
        <v>0</v>
      </c>
      <c r="AV105" s="50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1411</v>
      </c>
      <c r="BI105" s="40">
        <v>1</v>
      </c>
    </row>
    <row r="106" spans="1:61" x14ac:dyDescent="0.25">
      <c r="A106" s="6">
        <v>104</v>
      </c>
      <c r="B106" s="6" t="s">
        <v>1381</v>
      </c>
      <c r="C106" s="6" t="s">
        <v>1381</v>
      </c>
      <c r="D106" s="6" t="s">
        <v>1385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1329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2">
        <v>0</v>
      </c>
      <c r="AT106" s="50">
        <v>0</v>
      </c>
      <c r="AU106" s="50">
        <v>0</v>
      </c>
      <c r="AV106" s="50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1411</v>
      </c>
      <c r="BI106" s="40">
        <v>1</v>
      </c>
    </row>
    <row r="107" spans="1:61" x14ac:dyDescent="0.25">
      <c r="A107" s="6">
        <v>105</v>
      </c>
      <c r="B107" s="6" t="s">
        <v>1387</v>
      </c>
      <c r="C107" s="6" t="s">
        <v>1387</v>
      </c>
      <c r="D107" s="6" t="s">
        <v>1388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1265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2">
        <v>0</v>
      </c>
      <c r="AT107" s="50">
        <v>0</v>
      </c>
      <c r="AU107" s="50">
        <v>0</v>
      </c>
      <c r="AV107" s="50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1411</v>
      </c>
      <c r="BI107" s="40">
        <v>0</v>
      </c>
    </row>
    <row r="108" spans="1:61" x14ac:dyDescent="0.25">
      <c r="A108" s="6">
        <v>106</v>
      </c>
      <c r="B108" s="6" t="s">
        <v>1389</v>
      </c>
      <c r="C108" s="6" t="s">
        <v>1389</v>
      </c>
      <c r="D108" s="6" t="s">
        <v>1389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1329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2">
        <v>0</v>
      </c>
      <c r="AT108" s="50">
        <v>0</v>
      </c>
      <c r="AU108" s="50">
        <v>0</v>
      </c>
      <c r="AV108" s="50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1411</v>
      </c>
      <c r="BI108" s="40">
        <v>1</v>
      </c>
    </row>
    <row r="109" spans="1:61" x14ac:dyDescent="0.25">
      <c r="A109" s="6">
        <v>107</v>
      </c>
      <c r="B109" s="6" t="s">
        <v>1390</v>
      </c>
      <c r="C109" s="6" t="s">
        <v>1391</v>
      </c>
      <c r="D109" s="6" t="s">
        <v>1392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1329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2">
        <v>0</v>
      </c>
      <c r="AT109" s="50">
        <v>0</v>
      </c>
      <c r="AU109" s="50">
        <v>0</v>
      </c>
      <c r="AV109" s="50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1411</v>
      </c>
      <c r="BI109" s="40">
        <v>0</v>
      </c>
    </row>
    <row r="110" spans="1:61" x14ac:dyDescent="0.25">
      <c r="A110" s="6">
        <v>108</v>
      </c>
      <c r="B110" s="6" t="s">
        <v>1394</v>
      </c>
      <c r="C110" s="6" t="s">
        <v>1393</v>
      </c>
      <c r="D110" s="6" t="s">
        <v>1385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1329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2">
        <v>0</v>
      </c>
      <c r="AT110" s="50">
        <v>0</v>
      </c>
      <c r="AU110" s="50">
        <v>0</v>
      </c>
      <c r="AV110" s="50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1411</v>
      </c>
      <c r="BI110" s="40">
        <v>0</v>
      </c>
    </row>
    <row r="111" spans="1:61" x14ac:dyDescent="0.25">
      <c r="A111" s="6">
        <v>109</v>
      </c>
      <c r="B111" s="6" t="s">
        <v>1395</v>
      </c>
      <c r="C111" s="6" t="s">
        <v>1396</v>
      </c>
      <c r="D111" s="6" t="s">
        <v>1397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1329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2">
        <v>0</v>
      </c>
      <c r="AT111" s="50">
        <v>0</v>
      </c>
      <c r="AU111" s="50">
        <v>0</v>
      </c>
      <c r="AV111" s="50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1411</v>
      </c>
      <c r="BI111" s="40">
        <v>0</v>
      </c>
    </row>
    <row r="112" spans="1:61" x14ac:dyDescent="0.25">
      <c r="A112" s="6">
        <v>110</v>
      </c>
      <c r="B112" s="6" t="s">
        <v>1399</v>
      </c>
      <c r="C112" s="6" t="s">
        <v>1398</v>
      </c>
      <c r="D112" s="6" t="s">
        <v>1327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1329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2">
        <v>0</v>
      </c>
      <c r="AT112" s="50">
        <v>0</v>
      </c>
      <c r="AU112" s="50">
        <v>0</v>
      </c>
      <c r="AV112" s="50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1411</v>
      </c>
      <c r="BI112" s="40">
        <v>0</v>
      </c>
    </row>
    <row r="113" spans="1:61" x14ac:dyDescent="0.25">
      <c r="A113" s="6">
        <v>111</v>
      </c>
      <c r="B113" s="6" t="s">
        <v>1400</v>
      </c>
      <c r="C113" s="6" t="s">
        <v>1400</v>
      </c>
      <c r="D113" s="6" t="s">
        <v>1401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1329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2">
        <v>0</v>
      </c>
      <c r="AT113" s="50">
        <v>0</v>
      </c>
      <c r="AU113" s="50">
        <v>0</v>
      </c>
      <c r="AV113" s="50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1411</v>
      </c>
      <c r="BI113" s="40">
        <v>0</v>
      </c>
    </row>
    <row r="114" spans="1:61" x14ac:dyDescent="0.25">
      <c r="A114" s="6">
        <v>112</v>
      </c>
      <c r="B114" s="6" t="s">
        <v>1405</v>
      </c>
      <c r="C114" s="6" t="s">
        <v>1402</v>
      </c>
      <c r="D114" s="6" t="s">
        <v>1403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1404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2">
        <v>0</v>
      </c>
      <c r="AT114" s="50">
        <v>0</v>
      </c>
      <c r="AU114" s="50">
        <v>0</v>
      </c>
      <c r="AV114" s="50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1411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1406</v>
      </c>
      <c r="D115" s="6" t="s">
        <v>1406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1329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2">
        <v>0</v>
      </c>
      <c r="AT115" s="50">
        <v>0</v>
      </c>
      <c r="AU115" s="50">
        <v>0</v>
      </c>
      <c r="AV115" s="50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1411</v>
      </c>
      <c r="BI115" s="40">
        <v>0</v>
      </c>
    </row>
    <row r="116" spans="1:61" x14ac:dyDescent="0.25">
      <c r="A116" s="6">
        <v>114</v>
      </c>
      <c r="B116" s="6" t="s">
        <v>1407</v>
      </c>
      <c r="C116" s="6" t="s">
        <v>1407</v>
      </c>
      <c r="D116" s="6" t="s">
        <v>1327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1329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2">
        <v>0</v>
      </c>
      <c r="AT116" s="50">
        <v>0</v>
      </c>
      <c r="AU116" s="50">
        <v>0</v>
      </c>
      <c r="AV116" s="50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1413</v>
      </c>
      <c r="BI116" s="40">
        <v>1</v>
      </c>
    </row>
    <row r="117" spans="1:61" x14ac:dyDescent="0.25">
      <c r="A117" s="6">
        <v>115</v>
      </c>
      <c r="B117" s="6" t="s">
        <v>1421</v>
      </c>
      <c r="C117" s="6" t="s">
        <v>1421</v>
      </c>
      <c r="D117" s="6" t="s">
        <v>1414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1329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2">
        <v>0</v>
      </c>
      <c r="AT117" s="50">
        <v>0</v>
      </c>
      <c r="AU117" s="50">
        <v>0</v>
      </c>
      <c r="AV117" s="50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1412</v>
      </c>
      <c r="BI117" s="40">
        <v>0</v>
      </c>
    </row>
    <row r="118" spans="1:61" x14ac:dyDescent="0.25">
      <c r="A118" s="6">
        <v>116</v>
      </c>
      <c r="B118" s="6" t="s">
        <v>1416</v>
      </c>
      <c r="C118" s="6" t="s">
        <v>1416</v>
      </c>
      <c r="D118" s="6" t="s">
        <v>1321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1329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2">
        <v>0</v>
      </c>
      <c r="AT118" s="50">
        <v>0</v>
      </c>
      <c r="AU118" s="50">
        <v>0</v>
      </c>
      <c r="AV118" s="50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1411</v>
      </c>
      <c r="BI118" s="40">
        <v>0</v>
      </c>
    </row>
    <row r="119" spans="1:61" x14ac:dyDescent="0.25">
      <c r="A119" s="6">
        <v>117</v>
      </c>
      <c r="B119" s="6" t="s">
        <v>1420</v>
      </c>
      <c r="C119" s="6" t="s">
        <v>1416</v>
      </c>
      <c r="D119" s="6" t="s">
        <v>1321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1329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2">
        <v>0</v>
      </c>
      <c r="AT119" s="50">
        <v>0</v>
      </c>
      <c r="AU119" s="50">
        <v>0</v>
      </c>
      <c r="AV119" s="50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1411</v>
      </c>
      <c r="BI119" s="40">
        <v>0</v>
      </c>
    </row>
    <row r="120" spans="1:61" x14ac:dyDescent="0.25">
      <c r="A120" s="6">
        <v>117</v>
      </c>
      <c r="B120" s="6" t="s">
        <v>1418</v>
      </c>
      <c r="C120" s="6" t="s">
        <v>1416</v>
      </c>
      <c r="D120" s="6" t="s">
        <v>1321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1329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2">
        <v>0</v>
      </c>
      <c r="AT120" s="50">
        <v>0</v>
      </c>
      <c r="AU120" s="50">
        <v>0</v>
      </c>
      <c r="AV120" s="50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1411</v>
      </c>
      <c r="BI120" s="40">
        <v>0</v>
      </c>
    </row>
    <row r="121" spans="1:61" x14ac:dyDescent="0.25">
      <c r="A121" s="6">
        <v>118</v>
      </c>
      <c r="B121" s="6" t="s">
        <v>1424</v>
      </c>
      <c r="C121" s="6" t="s">
        <v>1422</v>
      </c>
      <c r="D121" s="6" t="s">
        <v>1222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1329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2">
        <v>0</v>
      </c>
      <c r="AT121" s="50">
        <v>0</v>
      </c>
      <c r="AU121" s="50">
        <v>0</v>
      </c>
      <c r="AV121" s="50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1423</v>
      </c>
      <c r="BI121" s="40">
        <v>0</v>
      </c>
    </row>
    <row r="122" spans="1:61" x14ac:dyDescent="0.25">
      <c r="A122" s="6">
        <v>119</v>
      </c>
      <c r="B122" s="6" t="s">
        <v>1426</v>
      </c>
      <c r="C122" s="6" t="s">
        <v>1425</v>
      </c>
      <c r="D122" s="6" t="s">
        <v>1222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1329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1428</v>
      </c>
      <c r="W122" s="3" t="s">
        <v>1427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2">
        <v>0</v>
      </c>
      <c r="AT122" s="50">
        <v>0</v>
      </c>
      <c r="AU122" s="50">
        <v>0</v>
      </c>
      <c r="AV122" s="50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1411</v>
      </c>
      <c r="BI122" s="40">
        <v>0</v>
      </c>
    </row>
    <row r="123" spans="1:61" x14ac:dyDescent="0.25">
      <c r="A123" s="6">
        <v>120</v>
      </c>
      <c r="B123" s="6" t="s">
        <v>1429</v>
      </c>
      <c r="C123" s="6" t="s">
        <v>1430</v>
      </c>
      <c r="D123" s="6" t="s">
        <v>1429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1329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2">
        <v>0</v>
      </c>
      <c r="AT123" s="50">
        <v>0</v>
      </c>
      <c r="AU123" s="50">
        <v>0</v>
      </c>
      <c r="AV123" s="50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1411</v>
      </c>
      <c r="BI123" s="40">
        <v>0</v>
      </c>
    </row>
    <row r="124" spans="1:61" x14ac:dyDescent="0.25">
      <c r="A124" s="6">
        <v>121</v>
      </c>
      <c r="B124" s="6" t="s">
        <v>1431</v>
      </c>
      <c r="C124" s="6" t="s">
        <v>1431</v>
      </c>
      <c r="D124" s="6" t="s">
        <v>1222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1329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1428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2">
        <v>0</v>
      </c>
      <c r="AT124" s="50">
        <v>0</v>
      </c>
      <c r="AU124" s="50">
        <v>0</v>
      </c>
      <c r="AV124" s="50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1411</v>
      </c>
      <c r="BI124" s="40">
        <v>1</v>
      </c>
    </row>
    <row r="125" spans="1:61" x14ac:dyDescent="0.25">
      <c r="A125" s="6">
        <v>122</v>
      </c>
      <c r="B125" s="6" t="s">
        <v>1436</v>
      </c>
      <c r="C125" s="6" t="s">
        <v>1436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1329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2">
        <v>0</v>
      </c>
      <c r="AT125" s="50">
        <v>0</v>
      </c>
      <c r="AU125" s="50">
        <v>0</v>
      </c>
      <c r="AV125" s="50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1432</v>
      </c>
      <c r="BI125" s="40">
        <v>0</v>
      </c>
    </row>
    <row r="126" spans="1:61" x14ac:dyDescent="0.25">
      <c r="A126" s="6">
        <v>123</v>
      </c>
      <c r="B126" s="6" t="s">
        <v>1435</v>
      </c>
      <c r="C126" s="6" t="s">
        <v>1435</v>
      </c>
      <c r="D126" s="6" t="s">
        <v>1434</v>
      </c>
      <c r="E126" s="6" t="s">
        <v>1366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1329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2">
        <v>0</v>
      </c>
      <c r="AT126" s="50">
        <v>0</v>
      </c>
      <c r="AU126" s="50">
        <v>0</v>
      </c>
      <c r="AV126" s="50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1433</v>
      </c>
      <c r="BI126" s="40">
        <v>0</v>
      </c>
    </row>
    <row r="127" spans="1:61" x14ac:dyDescent="0.25">
      <c r="A127" s="6">
        <v>124</v>
      </c>
      <c r="B127" s="6" t="s">
        <v>1437</v>
      </c>
      <c r="C127" s="6" t="s">
        <v>1438</v>
      </c>
      <c r="D127" s="6" t="s">
        <v>1439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1329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2">
        <v>0</v>
      </c>
      <c r="AT127" s="50">
        <v>0</v>
      </c>
      <c r="AU127" s="50">
        <v>0</v>
      </c>
      <c r="AV127" s="50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1411</v>
      </c>
      <c r="BI127" s="40">
        <v>0</v>
      </c>
    </row>
    <row r="128" spans="1:61" x14ac:dyDescent="0.25">
      <c r="A128" s="6">
        <v>125</v>
      </c>
      <c r="B128" s="6" t="s">
        <v>1440</v>
      </c>
      <c r="C128" s="6" t="s">
        <v>1440</v>
      </c>
      <c r="D128" s="6" t="s">
        <v>1440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1329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2">
        <v>0</v>
      </c>
      <c r="AT128" s="50">
        <v>0</v>
      </c>
      <c r="AU128" s="50">
        <v>0</v>
      </c>
      <c r="AV128" s="50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1411</v>
      </c>
      <c r="BI128" s="40">
        <v>0</v>
      </c>
    </row>
    <row r="129" spans="1:61" x14ac:dyDescent="0.25">
      <c r="A129" s="6">
        <v>126</v>
      </c>
      <c r="B129" s="6" t="s">
        <v>1441</v>
      </c>
      <c r="C129" s="6" t="s">
        <v>1441</v>
      </c>
      <c r="D129" s="6" t="s">
        <v>1442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1329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2">
        <v>0</v>
      </c>
      <c r="AT129" s="50">
        <v>0</v>
      </c>
      <c r="AU129" s="50">
        <v>0</v>
      </c>
      <c r="AV129" s="50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1411</v>
      </c>
      <c r="BI129" s="40">
        <v>0</v>
      </c>
    </row>
    <row r="130" spans="1:61" x14ac:dyDescent="0.25">
      <c r="A130" s="6">
        <v>127</v>
      </c>
      <c r="B130" s="6" t="s">
        <v>1443</v>
      </c>
      <c r="C130" s="6" t="s">
        <v>1443</v>
      </c>
      <c r="D130" s="6" t="s">
        <v>1444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1329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2">
        <v>0</v>
      </c>
      <c r="AT130" s="50">
        <v>0</v>
      </c>
      <c r="AU130" s="50">
        <v>0</v>
      </c>
      <c r="AV130" s="50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1411</v>
      </c>
      <c r="BI130" s="40">
        <v>0</v>
      </c>
    </row>
    <row r="131" spans="1:61" x14ac:dyDescent="0.25">
      <c r="A131" s="6">
        <v>128</v>
      </c>
      <c r="B131" s="6" t="s">
        <v>1449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2">
        <v>0</v>
      </c>
      <c r="AT131" s="50">
        <v>0</v>
      </c>
      <c r="AU131" s="50">
        <v>0</v>
      </c>
      <c r="AV131" s="50">
        <v>0</v>
      </c>
    </row>
    <row r="132" spans="1:61" x14ac:dyDescent="0.25">
      <c r="A132" s="6">
        <v>129</v>
      </c>
      <c r="B132" s="6" t="s">
        <v>1451</v>
      </c>
      <c r="C132" s="6" t="s">
        <v>1451</v>
      </c>
      <c r="D132" s="6" t="s">
        <v>1434</v>
      </c>
      <c r="E132" s="6" t="s">
        <v>1366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1329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2">
        <v>0</v>
      </c>
      <c r="AT132" s="50">
        <v>0</v>
      </c>
      <c r="AU132" s="50">
        <v>0</v>
      </c>
      <c r="AV132" s="50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1450</v>
      </c>
      <c r="BI132" s="40">
        <v>0</v>
      </c>
    </row>
    <row r="133" spans="1:61" x14ac:dyDescent="0.25">
      <c r="A133" s="6">
        <v>130</v>
      </c>
      <c r="B133" s="6" t="s">
        <v>1452</v>
      </c>
      <c r="C133" s="6" t="s">
        <v>1452</v>
      </c>
      <c r="D133" s="6" t="s">
        <v>1453</v>
      </c>
      <c r="E133" s="6" t="s">
        <v>1366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1329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2">
        <v>0</v>
      </c>
      <c r="AT133" s="50">
        <v>0</v>
      </c>
      <c r="AU133" s="50">
        <v>0</v>
      </c>
      <c r="AV133" s="50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1450</v>
      </c>
      <c r="BI133" s="40">
        <v>0</v>
      </c>
    </row>
    <row r="134" spans="1:61" x14ac:dyDescent="0.25">
      <c r="A134" s="6">
        <v>131</v>
      </c>
      <c r="B134" s="6" t="s">
        <v>1454</v>
      </c>
      <c r="C134" s="6" t="s">
        <v>1454</v>
      </c>
      <c r="D134" s="6" t="s">
        <v>1455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1329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2">
        <v>0</v>
      </c>
      <c r="AT134" s="50">
        <v>0</v>
      </c>
      <c r="AU134" s="50">
        <v>0</v>
      </c>
      <c r="AV134" s="50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1456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1329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2">
        <v>0</v>
      </c>
      <c r="AT135" s="50">
        <v>0</v>
      </c>
      <c r="AU135" s="50">
        <v>0</v>
      </c>
      <c r="AV135" s="50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1411</v>
      </c>
      <c r="BI135" s="40">
        <v>0</v>
      </c>
    </row>
    <row r="136" spans="1:61" x14ac:dyDescent="0.25">
      <c r="A136" s="6">
        <v>133</v>
      </c>
      <c r="B136" s="6" t="s">
        <v>1457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1329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2">
        <v>0</v>
      </c>
      <c r="AT136" s="50">
        <v>0</v>
      </c>
      <c r="AU136" s="50">
        <v>0</v>
      </c>
      <c r="AV136" s="50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1411</v>
      </c>
      <c r="BI136" s="40">
        <v>0</v>
      </c>
    </row>
    <row r="137" spans="1:61" x14ac:dyDescent="0.25">
      <c r="A137" s="6">
        <v>134</v>
      </c>
      <c r="B137" s="6" t="s">
        <v>1458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1329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2">
        <v>0</v>
      </c>
      <c r="AT137" s="50">
        <v>0</v>
      </c>
      <c r="AU137" s="50">
        <v>0</v>
      </c>
      <c r="AV137" s="50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1411</v>
      </c>
      <c r="BI137" s="40">
        <v>0</v>
      </c>
    </row>
    <row r="138" spans="1:61" x14ac:dyDescent="0.25">
      <c r="A138" s="6">
        <v>135</v>
      </c>
      <c r="B138" s="6" t="s">
        <v>1459</v>
      </c>
      <c r="C138" s="6" t="s">
        <v>1459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1329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2">
        <v>0</v>
      </c>
      <c r="AT138" s="50">
        <v>0</v>
      </c>
      <c r="AU138" s="50">
        <v>0</v>
      </c>
      <c r="AV138" s="50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1411</v>
      </c>
      <c r="BI138" s="40">
        <v>0</v>
      </c>
    </row>
    <row r="139" spans="1:61" x14ac:dyDescent="0.25">
      <c r="A139" s="6">
        <v>136</v>
      </c>
      <c r="B139" s="6" t="s">
        <v>1460</v>
      </c>
      <c r="C139" s="6" t="s">
        <v>1460</v>
      </c>
      <c r="D139" s="6" t="s">
        <v>1385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1329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2">
        <v>0</v>
      </c>
      <c r="AT139" s="50">
        <v>0</v>
      </c>
      <c r="AU139" s="50">
        <v>0</v>
      </c>
      <c r="AV139" s="50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1411</v>
      </c>
      <c r="BI139" s="40">
        <v>0</v>
      </c>
    </row>
    <row r="140" spans="1:61" x14ac:dyDescent="0.25">
      <c r="A140" s="6">
        <v>137</v>
      </c>
      <c r="B140" s="6" t="s">
        <v>1461</v>
      </c>
      <c r="C140" s="6" t="s">
        <v>1461</v>
      </c>
      <c r="D140" s="6" t="s">
        <v>1462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1329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2">
        <v>0</v>
      </c>
      <c r="AT140" s="50">
        <v>0</v>
      </c>
      <c r="AU140" s="50">
        <v>0</v>
      </c>
      <c r="AV140" s="50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1411</v>
      </c>
      <c r="BI140" s="40">
        <v>0</v>
      </c>
    </row>
    <row r="141" spans="1:61" x14ac:dyDescent="0.25">
      <c r="A141" s="6">
        <v>138</v>
      </c>
      <c r="B141" s="6" t="s">
        <v>1463</v>
      </c>
      <c r="C141" s="6" t="s">
        <v>1463</v>
      </c>
      <c r="D141" s="6" t="s">
        <v>1464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1329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2">
        <v>0</v>
      </c>
      <c r="AT141" s="50">
        <v>0</v>
      </c>
      <c r="AU141" s="50">
        <v>0</v>
      </c>
      <c r="AV141" s="50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1411</v>
      </c>
      <c r="BI141" s="40">
        <v>0</v>
      </c>
    </row>
    <row r="142" spans="1:61" x14ac:dyDescent="0.25">
      <c r="A142" s="6">
        <v>139</v>
      </c>
      <c r="B142" s="6" t="s">
        <v>1465</v>
      </c>
      <c r="C142" s="6" t="s">
        <v>1463</v>
      </c>
      <c r="D142" s="6" t="s">
        <v>1464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1329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2">
        <v>0</v>
      </c>
      <c r="AT142" s="50">
        <v>0</v>
      </c>
      <c r="AU142" s="50">
        <v>0</v>
      </c>
      <c r="AV142" s="50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1411</v>
      </c>
      <c r="BI142" s="40">
        <v>0</v>
      </c>
    </row>
    <row r="143" spans="1:61" x14ac:dyDescent="0.25">
      <c r="A143" s="6">
        <v>140</v>
      </c>
      <c r="B143" s="6" t="s">
        <v>1466</v>
      </c>
      <c r="C143" s="6" t="s">
        <v>1466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1329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2">
        <v>0</v>
      </c>
      <c r="AT143" s="50">
        <v>0</v>
      </c>
      <c r="AU143" s="50">
        <v>0</v>
      </c>
      <c r="AV143" s="50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1411</v>
      </c>
      <c r="BI143" s="40">
        <v>0</v>
      </c>
    </row>
    <row r="144" spans="1:61" x14ac:dyDescent="0.25">
      <c r="A144" s="6">
        <v>142</v>
      </c>
      <c r="B144" s="6" t="s">
        <v>1471</v>
      </c>
      <c r="C144" s="6" t="s">
        <v>1469</v>
      </c>
      <c r="D144" s="6" t="s">
        <v>1470</v>
      </c>
      <c r="E144" s="6" t="s">
        <v>1467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1329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2">
        <v>0</v>
      </c>
      <c r="AT144" s="50">
        <v>0</v>
      </c>
      <c r="AU144" s="50">
        <v>0</v>
      </c>
      <c r="AV144" s="50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1468</v>
      </c>
      <c r="BI144" s="40">
        <v>0</v>
      </c>
    </row>
    <row r="145" spans="1:61" x14ac:dyDescent="0.25">
      <c r="A145" s="6">
        <v>143</v>
      </c>
      <c r="B145" s="6" t="s">
        <v>1473</v>
      </c>
      <c r="C145" s="6" t="s">
        <v>1473</v>
      </c>
      <c r="D145" s="6" t="s">
        <v>1472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1329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2">
        <v>0</v>
      </c>
      <c r="AT145" s="50">
        <v>0</v>
      </c>
      <c r="AU145" s="50">
        <v>0</v>
      </c>
      <c r="AV145" s="50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1411</v>
      </c>
      <c r="BI145" s="40">
        <v>0</v>
      </c>
    </row>
    <row r="146" spans="1:61" x14ac:dyDescent="0.25">
      <c r="A146" s="6">
        <v>144</v>
      </c>
      <c r="B146" s="6" t="s">
        <v>1479</v>
      </c>
      <c r="C146" s="6" t="s">
        <v>1479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2">
        <v>0</v>
      </c>
      <c r="AT146" s="50">
        <v>0</v>
      </c>
      <c r="AU146" s="50">
        <v>0</v>
      </c>
      <c r="AV146" s="50">
        <v>0</v>
      </c>
    </row>
    <row r="147" spans="1:61" x14ac:dyDescent="0.25">
      <c r="A147" s="6">
        <v>145</v>
      </c>
      <c r="B147" s="6" t="s">
        <v>1474</v>
      </c>
      <c r="C147" s="6" t="s">
        <v>1475</v>
      </c>
      <c r="D147" s="6" t="s">
        <v>1222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1329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2">
        <v>0</v>
      </c>
      <c r="AT147" s="50">
        <v>0</v>
      </c>
      <c r="AU147" s="50">
        <v>0</v>
      </c>
      <c r="AV147" s="50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1411</v>
      </c>
      <c r="BI147" s="40">
        <v>0</v>
      </c>
    </row>
    <row r="148" spans="1:61" x14ac:dyDescent="0.25">
      <c r="A148" s="6">
        <v>146</v>
      </c>
      <c r="B148" s="6" t="s">
        <v>1476</v>
      </c>
      <c r="C148" s="6" t="s">
        <v>1476</v>
      </c>
      <c r="D148" s="6" t="s">
        <v>1477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1329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2">
        <v>0</v>
      </c>
      <c r="AT148" s="50">
        <v>0</v>
      </c>
      <c r="AU148" s="50">
        <v>0</v>
      </c>
      <c r="AV148" s="50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1412</v>
      </c>
      <c r="BI148" s="40">
        <v>0</v>
      </c>
    </row>
    <row r="149" spans="1:61" x14ac:dyDescent="0.25">
      <c r="A149" s="6">
        <v>147</v>
      </c>
      <c r="B149" s="6" t="s">
        <v>1478</v>
      </c>
      <c r="C149" s="6" t="s">
        <v>1478</v>
      </c>
      <c r="D149" s="6" t="s">
        <v>1478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1329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2">
        <v>0</v>
      </c>
      <c r="AT149" s="50">
        <v>0</v>
      </c>
      <c r="AU149" s="50">
        <v>0</v>
      </c>
      <c r="AV149" s="50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1480</v>
      </c>
      <c r="BI149" s="40">
        <v>0</v>
      </c>
    </row>
    <row r="150" spans="1:61" x14ac:dyDescent="0.25">
      <c r="A150" s="6">
        <v>148</v>
      </c>
      <c r="B150" s="6" t="s">
        <v>1483</v>
      </c>
      <c r="C150" s="6" t="s">
        <v>1482</v>
      </c>
      <c r="D150" s="6" t="s">
        <v>1365</v>
      </c>
      <c r="E150" s="6" t="s">
        <v>1366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1329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2">
        <v>0</v>
      </c>
      <c r="AT150" s="50">
        <v>0</v>
      </c>
      <c r="AU150" s="50">
        <v>0</v>
      </c>
      <c r="AV150" s="50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1411</v>
      </c>
      <c r="BI150" s="40">
        <v>0</v>
      </c>
    </row>
    <row r="151" spans="1:61" x14ac:dyDescent="0.25">
      <c r="A151" s="6">
        <v>149</v>
      </c>
      <c r="B151" s="6" t="s">
        <v>1498</v>
      </c>
      <c r="C151" s="6" t="s">
        <v>1498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1329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2">
        <v>0</v>
      </c>
      <c r="AT151" s="50">
        <v>0</v>
      </c>
      <c r="AU151" s="50">
        <v>0</v>
      </c>
      <c r="AV151" s="50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1411</v>
      </c>
      <c r="BI151" s="40">
        <v>0</v>
      </c>
    </row>
    <row r="152" spans="1:61" x14ac:dyDescent="0.25">
      <c r="A152" s="6">
        <v>150</v>
      </c>
      <c r="B152" s="6" t="s">
        <v>1499</v>
      </c>
      <c r="C152" s="6" t="s">
        <v>1498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1329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2">
        <v>0</v>
      </c>
      <c r="AT152" s="50">
        <v>0</v>
      </c>
      <c r="AU152" s="50">
        <v>0</v>
      </c>
      <c r="AV152" s="50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1411</v>
      </c>
      <c r="BI152" s="40">
        <v>0</v>
      </c>
    </row>
    <row r="153" spans="1:61" x14ac:dyDescent="0.25">
      <c r="A153" s="6">
        <v>151</v>
      </c>
      <c r="B153" s="6" t="s">
        <v>1500</v>
      </c>
      <c r="C153" s="6" t="s">
        <v>1500</v>
      </c>
      <c r="D153" s="6" t="s">
        <v>1501</v>
      </c>
      <c r="E153" s="6" t="s">
        <v>63</v>
      </c>
      <c r="F153" s="17">
        <v>44924.286215277774</v>
      </c>
      <c r="G153" s="21">
        <v>8</v>
      </c>
      <c r="H153" s="4">
        <f t="shared" ref="H153:H184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1329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2">
        <v>0</v>
      </c>
      <c r="AT153" s="50">
        <v>0</v>
      </c>
      <c r="AU153" s="50">
        <v>0</v>
      </c>
      <c r="AV153" s="50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1411</v>
      </c>
      <c r="BI153" s="40">
        <v>0</v>
      </c>
    </row>
    <row r="154" spans="1:61" x14ac:dyDescent="0.25">
      <c r="A154" s="6">
        <v>152</v>
      </c>
      <c r="B154" s="6" t="s">
        <v>1502</v>
      </c>
      <c r="C154" s="6" t="s">
        <v>1502</v>
      </c>
      <c r="D154" s="6" t="s">
        <v>1385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1329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2">
        <v>0</v>
      </c>
      <c r="AT154" s="50">
        <v>0</v>
      </c>
      <c r="AU154" s="50">
        <v>0</v>
      </c>
      <c r="AV154" s="50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1411</v>
      </c>
      <c r="BI154" s="40">
        <v>0</v>
      </c>
    </row>
    <row r="155" spans="1:61" x14ac:dyDescent="0.25">
      <c r="A155" s="6">
        <v>153</v>
      </c>
      <c r="B155" s="6" t="s">
        <v>1503</v>
      </c>
      <c r="C155" s="6" t="s">
        <v>1503</v>
      </c>
      <c r="D155" s="6" t="s">
        <v>1504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1329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2">
        <v>0</v>
      </c>
      <c r="AT155" s="50">
        <v>0</v>
      </c>
      <c r="AU155" s="50">
        <v>0</v>
      </c>
      <c r="AV155" s="50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1411</v>
      </c>
      <c r="BI155" s="40">
        <v>0</v>
      </c>
    </row>
    <row r="156" spans="1:61" x14ac:dyDescent="0.25">
      <c r="A156" s="6">
        <v>154</v>
      </c>
      <c r="B156" s="6" t="s">
        <v>1505</v>
      </c>
      <c r="C156" s="6" t="s">
        <v>1505</v>
      </c>
      <c r="D156" s="6" t="s">
        <v>1506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1329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2">
        <v>0</v>
      </c>
      <c r="AT156" s="50">
        <v>0</v>
      </c>
      <c r="AU156" s="50">
        <v>0</v>
      </c>
      <c r="AV156" s="50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1468</v>
      </c>
      <c r="BI156" s="40">
        <v>0</v>
      </c>
    </row>
    <row r="157" spans="1:61" x14ac:dyDescent="0.25">
      <c r="A157" s="6">
        <v>155</v>
      </c>
      <c r="B157" s="6" t="s">
        <v>1519</v>
      </c>
      <c r="C157" s="6" t="s">
        <v>1516</v>
      </c>
      <c r="D157" s="6" t="s">
        <v>1517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1329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1428</v>
      </c>
      <c r="W157" s="3" t="s">
        <v>1526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2">
        <v>0</v>
      </c>
      <c r="AT157" s="50">
        <v>0</v>
      </c>
      <c r="AU157" s="50">
        <v>0</v>
      </c>
      <c r="AV157" s="50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1411</v>
      </c>
      <c r="BI157" s="40">
        <v>0</v>
      </c>
    </row>
    <row r="158" spans="1:61" x14ac:dyDescent="0.25">
      <c r="A158" s="6">
        <v>156</v>
      </c>
      <c r="B158" s="6" t="s">
        <v>1520</v>
      </c>
      <c r="C158" s="6" t="s">
        <v>1516</v>
      </c>
      <c r="D158" s="6" t="s">
        <v>1517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1329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2">
        <v>0</v>
      </c>
      <c r="AT158" s="50">
        <v>0</v>
      </c>
      <c r="AU158" s="50">
        <v>0</v>
      </c>
      <c r="AV158" s="50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1411</v>
      </c>
      <c r="BI158" s="40">
        <v>0</v>
      </c>
    </row>
    <row r="159" spans="1:61" x14ac:dyDescent="0.25">
      <c r="A159" s="6">
        <v>157</v>
      </c>
      <c r="B159" s="6" t="s">
        <v>1518</v>
      </c>
      <c r="C159" s="6" t="s">
        <v>1518</v>
      </c>
      <c r="D159" s="6" t="s">
        <v>1385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1329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2">
        <v>0</v>
      </c>
      <c r="AT159" s="50">
        <v>0</v>
      </c>
      <c r="AU159" s="50">
        <v>0</v>
      </c>
      <c r="AV159" s="50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1411</v>
      </c>
      <c r="BI159" s="40">
        <v>0</v>
      </c>
    </row>
    <row r="160" spans="1:61" x14ac:dyDescent="0.25">
      <c r="A160" s="6">
        <v>159</v>
      </c>
      <c r="B160" s="6" t="s">
        <v>1521</v>
      </c>
      <c r="C160" s="6" t="s">
        <v>1521</v>
      </c>
      <c r="D160" s="6" t="s">
        <v>1522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1329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2">
        <v>0</v>
      </c>
      <c r="AT160" s="50">
        <v>0</v>
      </c>
      <c r="AU160" s="50">
        <v>0</v>
      </c>
      <c r="AV160" s="50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1524</v>
      </c>
      <c r="BI160" s="40">
        <v>0</v>
      </c>
    </row>
    <row r="161" spans="1:61" x14ac:dyDescent="0.25">
      <c r="A161" s="6">
        <v>160</v>
      </c>
      <c r="B161" s="6" t="s">
        <v>1525</v>
      </c>
      <c r="C161" s="6" t="s">
        <v>1525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1329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2">
        <v>0</v>
      </c>
      <c r="AT161" s="50">
        <v>0</v>
      </c>
      <c r="AU161" s="50">
        <v>0</v>
      </c>
      <c r="AV161" s="50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1411</v>
      </c>
      <c r="BI161" s="40">
        <v>0</v>
      </c>
    </row>
    <row r="162" spans="1:61" x14ac:dyDescent="0.25">
      <c r="A162" s="6">
        <v>161</v>
      </c>
      <c r="B162" s="6" t="s">
        <v>1541</v>
      </c>
      <c r="D162" s="6" t="s">
        <v>1388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2">
        <v>0</v>
      </c>
      <c r="AT162" s="50">
        <v>0</v>
      </c>
      <c r="AU162" s="50">
        <v>0</v>
      </c>
      <c r="AV162" s="50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1411</v>
      </c>
      <c r="BI162" s="40">
        <v>0</v>
      </c>
    </row>
    <row r="163" spans="1:61" x14ac:dyDescent="0.25">
      <c r="A163" s="6">
        <v>162</v>
      </c>
      <c r="B163" s="6" t="s">
        <v>1542</v>
      </c>
      <c r="C163" s="6" t="s">
        <v>1542</v>
      </c>
      <c r="D163" s="6" t="s">
        <v>1561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1557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2">
        <v>0</v>
      </c>
      <c r="AT163" s="50">
        <v>0</v>
      </c>
      <c r="AU163" s="50">
        <v>0</v>
      </c>
      <c r="AV163" s="50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1411</v>
      </c>
      <c r="BI163" s="40">
        <v>0</v>
      </c>
    </row>
    <row r="164" spans="1:61" x14ac:dyDescent="0.25">
      <c r="A164" s="6">
        <v>163</v>
      </c>
      <c r="B164" s="6" t="s">
        <v>1543</v>
      </c>
      <c r="C164" s="6" t="s">
        <v>1562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2">
        <v>0</v>
      </c>
      <c r="AT164" s="50">
        <v>0</v>
      </c>
      <c r="AU164" s="50">
        <v>0</v>
      </c>
      <c r="AV164" s="50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1411</v>
      </c>
      <c r="BI164" s="40">
        <v>0</v>
      </c>
    </row>
    <row r="165" spans="1:61" x14ac:dyDescent="0.25">
      <c r="A165" s="6">
        <v>164</v>
      </c>
      <c r="B165" s="6" t="s">
        <v>1544</v>
      </c>
      <c r="C165" s="6" t="s">
        <v>1563</v>
      </c>
      <c r="D165" s="6" t="s">
        <v>1564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1558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2">
        <v>0</v>
      </c>
      <c r="AT165" s="50">
        <v>0</v>
      </c>
      <c r="AU165" s="50">
        <v>0</v>
      </c>
      <c r="AV165" s="50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1411</v>
      </c>
      <c r="BI165" s="40">
        <v>0</v>
      </c>
    </row>
    <row r="166" spans="1:61" x14ac:dyDescent="0.25">
      <c r="A166" s="6">
        <v>165</v>
      </c>
      <c r="B166" s="6" t="s">
        <v>1545</v>
      </c>
      <c r="C166" s="6" t="s">
        <v>1545</v>
      </c>
      <c r="D166" s="6" t="s">
        <v>1565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2">
        <v>0</v>
      </c>
      <c r="AT166" s="50">
        <v>0</v>
      </c>
      <c r="AU166" s="50">
        <v>0</v>
      </c>
      <c r="AV166" s="50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1411</v>
      </c>
      <c r="BI166" s="40">
        <v>0</v>
      </c>
    </row>
    <row r="167" spans="1:61" x14ac:dyDescent="0.25">
      <c r="A167" s="6">
        <v>166</v>
      </c>
      <c r="B167" s="6" t="s">
        <v>1546</v>
      </c>
      <c r="C167" s="6" t="s">
        <v>1566</v>
      </c>
      <c r="D167" s="6" t="s">
        <v>1564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2">
        <v>0</v>
      </c>
      <c r="AT167" s="50">
        <v>0</v>
      </c>
      <c r="AU167" s="50">
        <v>0</v>
      </c>
      <c r="AV167" s="50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1411</v>
      </c>
      <c r="BI167" s="40">
        <v>0</v>
      </c>
    </row>
    <row r="168" spans="1:61" x14ac:dyDescent="0.25">
      <c r="A168" s="6">
        <v>167</v>
      </c>
      <c r="B168" s="6" t="s">
        <v>1547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2">
        <v>0</v>
      </c>
      <c r="AT168" s="50">
        <v>0</v>
      </c>
      <c r="AU168" s="50">
        <v>0</v>
      </c>
      <c r="AV168" s="50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1411</v>
      </c>
      <c r="BI168" s="40">
        <v>0</v>
      </c>
    </row>
    <row r="169" spans="1:61" x14ac:dyDescent="0.25">
      <c r="A169" s="6">
        <v>168</v>
      </c>
      <c r="B169" s="6" t="s">
        <v>1548</v>
      </c>
      <c r="D169" s="6" t="s">
        <v>1567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2">
        <v>0</v>
      </c>
      <c r="AT169" s="50">
        <v>0</v>
      </c>
      <c r="AU169" s="50">
        <v>0</v>
      </c>
      <c r="AV169" s="50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1411</v>
      </c>
      <c r="BI169" s="40">
        <v>0</v>
      </c>
    </row>
    <row r="170" spans="1:61" x14ac:dyDescent="0.25">
      <c r="A170" s="6">
        <v>169</v>
      </c>
      <c r="B170" s="6" t="s">
        <v>1549</v>
      </c>
      <c r="C170" s="6" t="s">
        <v>1568</v>
      </c>
      <c r="D170" s="6" t="s">
        <v>1388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2">
        <v>0</v>
      </c>
      <c r="AT170" s="50">
        <v>0</v>
      </c>
      <c r="AU170" s="50">
        <v>0</v>
      </c>
      <c r="AV170" s="50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1411</v>
      </c>
      <c r="BI170" s="40">
        <v>0</v>
      </c>
    </row>
    <row r="171" spans="1:61" x14ac:dyDescent="0.25">
      <c r="A171" s="6">
        <v>170</v>
      </c>
      <c r="B171" s="6" t="s">
        <v>1550</v>
      </c>
      <c r="C171" s="6" t="s">
        <v>1569</v>
      </c>
      <c r="D171" s="6" t="s">
        <v>1570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2">
        <v>0</v>
      </c>
      <c r="AT171" s="50">
        <v>0</v>
      </c>
      <c r="AU171" s="50">
        <v>0</v>
      </c>
      <c r="AV171" s="50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1411</v>
      </c>
      <c r="BI171" s="40">
        <v>0</v>
      </c>
    </row>
    <row r="172" spans="1:61" x14ac:dyDescent="0.25">
      <c r="A172" s="6">
        <v>171</v>
      </c>
      <c r="B172" s="6" t="s">
        <v>1551</v>
      </c>
      <c r="C172" s="6" t="s">
        <v>1571</v>
      </c>
      <c r="D172" s="6" t="s">
        <v>1572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2">
        <v>0</v>
      </c>
      <c r="AT172" s="50">
        <v>0</v>
      </c>
      <c r="AU172" s="50">
        <v>0</v>
      </c>
      <c r="AV172" s="50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1411</v>
      </c>
      <c r="BI172" s="40">
        <v>0</v>
      </c>
    </row>
    <row r="173" spans="1:61" x14ac:dyDescent="0.25">
      <c r="A173" s="6">
        <v>172</v>
      </c>
      <c r="B173" s="6" t="s">
        <v>1552</v>
      </c>
      <c r="D173" s="6" t="s">
        <v>1573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1559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2">
        <v>0</v>
      </c>
      <c r="AT173" s="50">
        <v>0</v>
      </c>
      <c r="AU173" s="50">
        <v>0</v>
      </c>
      <c r="AV173" s="50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1411</v>
      </c>
      <c r="BI173" s="40">
        <v>0</v>
      </c>
    </row>
    <row r="174" spans="1:61" x14ac:dyDescent="0.25">
      <c r="A174" s="6">
        <v>173</v>
      </c>
      <c r="B174" s="6" t="s">
        <v>1553</v>
      </c>
      <c r="C174" s="6" t="s">
        <v>1574</v>
      </c>
      <c r="D174" s="6" t="s">
        <v>1575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1560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2">
        <v>0</v>
      </c>
      <c r="AT174" s="50">
        <v>0</v>
      </c>
      <c r="AU174" s="50">
        <v>0</v>
      </c>
      <c r="AV174" s="50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1411</v>
      </c>
      <c r="BI174" s="40">
        <v>0</v>
      </c>
    </row>
    <row r="175" spans="1:61" x14ac:dyDescent="0.25">
      <c r="A175" s="6">
        <v>174</v>
      </c>
      <c r="B175" s="6" t="s">
        <v>1554</v>
      </c>
      <c r="C175" s="6" t="s">
        <v>1554</v>
      </c>
      <c r="D175" s="6" t="s">
        <v>1576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2">
        <v>0</v>
      </c>
      <c r="AT175" s="50">
        <v>0</v>
      </c>
      <c r="AU175" s="50">
        <v>0</v>
      </c>
      <c r="AV175" s="50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1411</v>
      </c>
      <c r="BI175" s="40">
        <v>0</v>
      </c>
    </row>
    <row r="176" spans="1:61" x14ac:dyDescent="0.25">
      <c r="A176" s="6">
        <v>175</v>
      </c>
      <c r="B176" s="6" t="s">
        <v>1555</v>
      </c>
      <c r="C176" s="6" t="s">
        <v>1555</v>
      </c>
      <c r="D176" s="6" t="s">
        <v>1577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2">
        <v>0</v>
      </c>
      <c r="AT176" s="50">
        <v>0</v>
      </c>
      <c r="AU176" s="50">
        <v>0</v>
      </c>
      <c r="AV176" s="50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1411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1579</v>
      </c>
      <c r="D177" s="6" t="s">
        <v>1580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2">
        <v>0</v>
      </c>
      <c r="AT177" s="50">
        <v>0</v>
      </c>
      <c r="AU177" s="50">
        <v>0</v>
      </c>
      <c r="AV177" s="50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1411</v>
      </c>
      <c r="BI177" s="40">
        <v>0</v>
      </c>
    </row>
    <row r="178" spans="1:61" x14ac:dyDescent="0.25">
      <c r="A178" s="6">
        <v>177</v>
      </c>
      <c r="B178" s="6" t="s">
        <v>1581</v>
      </c>
      <c r="C178" s="6" t="s">
        <v>1581</v>
      </c>
      <c r="D178" s="6" t="s">
        <v>1581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1329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2">
        <v>0</v>
      </c>
      <c r="AT178" s="50">
        <v>0</v>
      </c>
      <c r="AU178" s="50">
        <v>0</v>
      </c>
      <c r="AV178" s="50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1583</v>
      </c>
      <c r="BI178" s="40">
        <v>1</v>
      </c>
    </row>
    <row r="179" spans="1:61" x14ac:dyDescent="0.25">
      <c r="A179" s="6">
        <v>178</v>
      </c>
      <c r="B179" s="6" t="s">
        <v>1584</v>
      </c>
      <c r="C179" s="6" t="s">
        <v>1584</v>
      </c>
      <c r="D179" s="6" t="s">
        <v>1585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1329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2">
        <v>0</v>
      </c>
      <c r="AT179" s="50">
        <v>0</v>
      </c>
      <c r="AU179" s="50">
        <v>0</v>
      </c>
      <c r="AV179" s="50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1411</v>
      </c>
      <c r="BI179" s="40">
        <v>0</v>
      </c>
    </row>
    <row r="180" spans="1:61" x14ac:dyDescent="0.25">
      <c r="A180" s="6">
        <v>179</v>
      </c>
      <c r="B180" s="6" t="s">
        <v>1586</v>
      </c>
      <c r="C180" s="6" t="s">
        <v>1586</v>
      </c>
      <c r="D180" s="6" t="s">
        <v>1587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1329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79</v>
      </c>
      <c r="W180" s="3" t="s">
        <v>2058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19</v>
      </c>
      <c r="AN180" s="23">
        <v>4.28</v>
      </c>
      <c r="AO180" s="23">
        <v>3736</v>
      </c>
      <c r="AP180" s="23">
        <v>0</v>
      </c>
      <c r="AQ180" s="23">
        <v>0</v>
      </c>
      <c r="AR180" s="25">
        <v>0</v>
      </c>
      <c r="AS180" s="52">
        <v>0</v>
      </c>
      <c r="AT180" s="50">
        <v>0</v>
      </c>
      <c r="AU180" s="50">
        <v>0</v>
      </c>
      <c r="AV180" s="50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1588</v>
      </c>
      <c r="BI180" s="40">
        <v>0</v>
      </c>
    </row>
    <row r="181" spans="1:61" x14ac:dyDescent="0.25">
      <c r="A181" s="6">
        <v>180</v>
      </c>
      <c r="B181" s="6" t="s">
        <v>1591</v>
      </c>
      <c r="C181" s="6" t="s">
        <v>1591</v>
      </c>
      <c r="D181" s="6" t="s">
        <v>1589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1329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2">
        <v>0</v>
      </c>
      <c r="AT181" s="50">
        <v>0</v>
      </c>
      <c r="AU181" s="50">
        <v>0</v>
      </c>
      <c r="AV181" s="50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1590</v>
      </c>
      <c r="BI181" s="40">
        <v>0</v>
      </c>
    </row>
    <row r="182" spans="1:61" x14ac:dyDescent="0.25">
      <c r="A182" s="6">
        <v>181</v>
      </c>
      <c r="B182" s="6" t="s">
        <v>1592</v>
      </c>
      <c r="C182" s="6" t="s">
        <v>1592</v>
      </c>
      <c r="D182" s="6" t="s">
        <v>1593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1329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1428</v>
      </c>
      <c r="W182" s="3" t="s">
        <v>1560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2">
        <v>0</v>
      </c>
      <c r="AT182" s="50">
        <v>0</v>
      </c>
      <c r="AU182" s="50">
        <v>0</v>
      </c>
      <c r="AV182" s="50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1411</v>
      </c>
      <c r="BI182" s="40">
        <v>0</v>
      </c>
    </row>
    <row r="183" spans="1:61" x14ac:dyDescent="0.25">
      <c r="A183" s="6">
        <v>182</v>
      </c>
      <c r="B183" s="6" t="s">
        <v>1595</v>
      </c>
      <c r="C183" s="6" t="s">
        <v>1595</v>
      </c>
      <c r="D183" s="6" t="s">
        <v>1596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1329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2">
        <v>0</v>
      </c>
      <c r="AT183" s="50">
        <v>0</v>
      </c>
      <c r="AU183" s="50">
        <v>0</v>
      </c>
      <c r="AV183" s="50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1411</v>
      </c>
      <c r="BI183" s="40">
        <v>0</v>
      </c>
    </row>
    <row r="184" spans="1:61" x14ac:dyDescent="0.25">
      <c r="A184" s="6">
        <v>183</v>
      </c>
      <c r="B184" s="6" t="s">
        <v>1598</v>
      </c>
      <c r="C184" s="6" t="s">
        <v>1597</v>
      </c>
      <c r="D184" s="6" t="s">
        <v>1442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1265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2">
        <v>0</v>
      </c>
      <c r="AT184" s="50">
        <v>0</v>
      </c>
      <c r="AU184" s="50">
        <v>0</v>
      </c>
      <c r="AV184" s="50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1411</v>
      </c>
      <c r="BI184" s="40">
        <v>0</v>
      </c>
    </row>
    <row r="185" spans="1:61" x14ac:dyDescent="0.25">
      <c r="A185" s="6">
        <v>184</v>
      </c>
      <c r="B185" s="6" t="s">
        <v>1601</v>
      </c>
      <c r="C185" s="6" t="s">
        <v>1600</v>
      </c>
      <c r="D185" s="6" t="s">
        <v>1599</v>
      </c>
      <c r="E185" s="6" t="s">
        <v>142</v>
      </c>
      <c r="F185" s="17">
        <v>45103.864710648151</v>
      </c>
      <c r="G185" s="21">
        <v>2</v>
      </c>
      <c r="H185" s="4">
        <f t="shared" ref="H185:H220" si="14">F185+G185/24</f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1329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2">
        <v>0</v>
      </c>
      <c r="AT185" s="50">
        <v>0</v>
      </c>
      <c r="AU185" s="50">
        <v>0</v>
      </c>
      <c r="AV185" s="50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1524</v>
      </c>
      <c r="BI185" s="40">
        <v>0</v>
      </c>
    </row>
    <row r="186" spans="1:61" x14ac:dyDescent="0.25">
      <c r="A186" s="6">
        <v>185</v>
      </c>
      <c r="B186" s="6" t="s">
        <v>1602</v>
      </c>
      <c r="C186" s="6" t="s">
        <v>1602</v>
      </c>
      <c r="D186" s="6" t="s">
        <v>1603</v>
      </c>
      <c r="E186" s="6" t="s">
        <v>509</v>
      </c>
      <c r="F186" s="17">
        <v>45118.784571759257</v>
      </c>
      <c r="G186" s="21">
        <v>2</v>
      </c>
      <c r="H186" s="4">
        <f t="shared" si="14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1329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2">
        <v>0</v>
      </c>
      <c r="AT186" s="50">
        <v>0</v>
      </c>
      <c r="AU186" s="50">
        <v>0</v>
      </c>
      <c r="AV186" s="50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1468</v>
      </c>
      <c r="BI186" s="40">
        <v>0</v>
      </c>
    </row>
    <row r="187" spans="1:61" x14ac:dyDescent="0.25">
      <c r="A187" s="6">
        <v>186</v>
      </c>
      <c r="B187" s="6" t="s">
        <v>1605</v>
      </c>
      <c r="C187" s="6" t="s">
        <v>1606</v>
      </c>
      <c r="D187" s="6" t="s">
        <v>1607</v>
      </c>
      <c r="E187" s="6" t="s">
        <v>829</v>
      </c>
      <c r="F187" s="17">
        <v>45133.154097222221</v>
      </c>
      <c r="G187" s="21">
        <v>-7</v>
      </c>
      <c r="H187" s="4">
        <f t="shared" si="14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1265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2">
        <v>0</v>
      </c>
      <c r="AT187" s="50">
        <v>0</v>
      </c>
      <c r="AU187" s="50">
        <v>0</v>
      </c>
      <c r="AV187" s="50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1411</v>
      </c>
      <c r="BI187" s="40">
        <v>0</v>
      </c>
    </row>
    <row r="188" spans="1:61" x14ac:dyDescent="0.25">
      <c r="A188" s="6">
        <v>187</v>
      </c>
      <c r="B188" s="6" t="s">
        <v>1604</v>
      </c>
      <c r="C188" s="6" t="s">
        <v>1604</v>
      </c>
      <c r="D188" s="6" t="s">
        <v>1401</v>
      </c>
      <c r="E188" s="6" t="s">
        <v>4</v>
      </c>
      <c r="F188" s="17">
        <v>45140.259212962963</v>
      </c>
      <c r="G188" s="21">
        <v>-4</v>
      </c>
      <c r="H188" s="4">
        <f t="shared" si="14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1329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2">
        <v>0</v>
      </c>
      <c r="AT188" s="50">
        <v>0</v>
      </c>
      <c r="AU188" s="50">
        <v>0</v>
      </c>
      <c r="AV188" s="50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1411</v>
      </c>
      <c r="BI188" s="40">
        <v>0</v>
      </c>
    </row>
    <row r="189" spans="1:61" x14ac:dyDescent="0.25">
      <c r="A189" s="6">
        <v>188</v>
      </c>
      <c r="B189" s="6" t="s">
        <v>1616</v>
      </c>
      <c r="C189" s="6" t="s">
        <v>1617</v>
      </c>
      <c r="D189" s="6" t="s">
        <v>1613</v>
      </c>
      <c r="E189" s="6" t="s">
        <v>631</v>
      </c>
      <c r="F189" s="17">
        <v>45178.926215277781</v>
      </c>
      <c r="G189" s="21">
        <v>2</v>
      </c>
      <c r="H189" s="4">
        <f t="shared" si="14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1329</v>
      </c>
      <c r="O189" s="3">
        <v>47.375329000000001</v>
      </c>
      <c r="P189" s="3">
        <v>2.28199</v>
      </c>
      <c r="Q189" s="3">
        <v>22060.02</v>
      </c>
      <c r="R189" s="3">
        <f t="shared" ref="R189:R212" si="15">Q189</f>
        <v>22060.02</v>
      </c>
      <c r="S189" s="3">
        <v>3500</v>
      </c>
      <c r="T189" s="3">
        <f t="shared" ref="T189:T201" si="16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2">
        <v>0</v>
      </c>
      <c r="AT189" s="50">
        <v>0</v>
      </c>
      <c r="AU189" s="50">
        <v>0</v>
      </c>
      <c r="AV189" s="50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1614</v>
      </c>
      <c r="BI189" s="40">
        <v>0</v>
      </c>
    </row>
    <row r="190" spans="1:61" x14ac:dyDescent="0.25">
      <c r="A190" s="6">
        <v>189</v>
      </c>
      <c r="B190" s="6" t="s">
        <v>1618</v>
      </c>
      <c r="C190" s="6" t="s">
        <v>1619</v>
      </c>
      <c r="D190" s="6" t="s">
        <v>1620</v>
      </c>
      <c r="E190" s="6" t="s">
        <v>704</v>
      </c>
      <c r="F190" s="17">
        <v>45196.097491412038</v>
      </c>
      <c r="G190" s="21">
        <v>2</v>
      </c>
      <c r="H190" s="4">
        <f t="shared" si="14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1329</v>
      </c>
      <c r="O190" s="3">
        <v>47.902779000000002</v>
      </c>
      <c r="P190" s="3">
        <v>19.94566</v>
      </c>
      <c r="Q190" s="3">
        <v>28118.03</v>
      </c>
      <c r="R190" s="3">
        <f t="shared" si="15"/>
        <v>28118.03</v>
      </c>
      <c r="S190" s="3">
        <v>2500</v>
      </c>
      <c r="T190" s="3">
        <f t="shared" si="16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2">
        <v>0</v>
      </c>
      <c r="AT190" s="50">
        <v>0</v>
      </c>
      <c r="AU190" s="50">
        <v>0</v>
      </c>
      <c r="AV190" s="50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1468</v>
      </c>
      <c r="BI190" s="40">
        <v>0</v>
      </c>
    </row>
    <row r="191" spans="1:61" x14ac:dyDescent="0.25">
      <c r="A191" s="6">
        <v>190</v>
      </c>
      <c r="B191" s="6" t="s">
        <v>1621</v>
      </c>
      <c r="C191" s="6" t="s">
        <v>1621</v>
      </c>
      <c r="D191" s="6" t="s">
        <v>1517</v>
      </c>
      <c r="E191" s="6" t="s">
        <v>631</v>
      </c>
      <c r="F191" s="17">
        <v>45009.928900462961</v>
      </c>
      <c r="G191" s="21">
        <v>2</v>
      </c>
      <c r="H191" s="4">
        <f t="shared" si="14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1329</v>
      </c>
      <c r="O191" s="3">
        <v>44.389699999999998</v>
      </c>
      <c r="P191" s="3">
        <v>-0.71233299999999999</v>
      </c>
      <c r="Q191" s="3">
        <v>27500</v>
      </c>
      <c r="R191" s="3">
        <f t="shared" si="15"/>
        <v>27500</v>
      </c>
      <c r="S191" s="3">
        <v>4100</v>
      </c>
      <c r="T191" s="3">
        <f t="shared" si="16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2">
        <v>0</v>
      </c>
      <c r="AT191" s="50">
        <v>0</v>
      </c>
      <c r="AU191" s="50">
        <v>0</v>
      </c>
      <c r="AV191" s="50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1411</v>
      </c>
      <c r="BI191" s="40">
        <v>0</v>
      </c>
    </row>
    <row r="192" spans="1:61" x14ac:dyDescent="0.25">
      <c r="A192" s="6">
        <v>191</v>
      </c>
      <c r="B192" s="6" t="s">
        <v>1627</v>
      </c>
      <c r="C192" s="6" t="s">
        <v>1622</v>
      </c>
      <c r="D192" s="6" t="s">
        <v>1623</v>
      </c>
      <c r="E192" s="6" t="s">
        <v>4</v>
      </c>
      <c r="F192" s="17">
        <v>45206.158368055556</v>
      </c>
      <c r="G192" s="21">
        <v>-6</v>
      </c>
      <c r="H192" s="4">
        <f t="shared" si="14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1329</v>
      </c>
      <c r="O192" s="3">
        <v>42.9636</v>
      </c>
      <c r="P192" s="3">
        <v>-115.6296</v>
      </c>
      <c r="Q192" s="3">
        <v>30000</v>
      </c>
      <c r="R192" s="3">
        <f t="shared" si="15"/>
        <v>30000</v>
      </c>
      <c r="S192" s="3">
        <v>4000</v>
      </c>
      <c r="T192" s="3">
        <f t="shared" si="16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2">
        <v>0</v>
      </c>
      <c r="AT192" s="50">
        <v>0</v>
      </c>
      <c r="AU192" s="50">
        <v>0</v>
      </c>
      <c r="AV192" s="50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1624</v>
      </c>
      <c r="BI192" s="40">
        <v>0</v>
      </c>
    </row>
    <row r="193" spans="1:61" x14ac:dyDescent="0.25">
      <c r="A193" s="6">
        <v>192</v>
      </c>
      <c r="B193" s="6" t="s">
        <v>1625</v>
      </c>
      <c r="C193" s="6" t="s">
        <v>1622</v>
      </c>
      <c r="D193" s="6" t="s">
        <v>1623</v>
      </c>
      <c r="E193" s="6" t="s">
        <v>4</v>
      </c>
      <c r="F193" s="17">
        <v>45206.158368055556</v>
      </c>
      <c r="G193" s="21">
        <v>-6</v>
      </c>
      <c r="H193" s="4">
        <f t="shared" si="14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1329</v>
      </c>
      <c r="O193" s="3">
        <v>42.965699999999998</v>
      </c>
      <c r="P193" s="3">
        <v>-115.7359</v>
      </c>
      <c r="Q193" s="3">
        <v>40000</v>
      </c>
      <c r="R193" s="3">
        <f t="shared" si="15"/>
        <v>40000</v>
      </c>
      <c r="S193" s="3">
        <v>4000</v>
      </c>
      <c r="T193" s="3">
        <f t="shared" si="16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2">
        <v>0</v>
      </c>
      <c r="AT193" s="50">
        <v>0</v>
      </c>
      <c r="AU193" s="50">
        <v>0</v>
      </c>
      <c r="AV193" s="50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1624</v>
      </c>
      <c r="BI193" s="40">
        <v>0</v>
      </c>
    </row>
    <row r="194" spans="1:61" x14ac:dyDescent="0.25">
      <c r="A194" s="6">
        <v>193</v>
      </c>
      <c r="B194" s="6" t="s">
        <v>1626</v>
      </c>
      <c r="C194" s="6" t="s">
        <v>1622</v>
      </c>
      <c r="D194" s="6" t="s">
        <v>1623</v>
      </c>
      <c r="E194" s="6" t="s">
        <v>4</v>
      </c>
      <c r="F194" s="17">
        <v>45206.158368055556</v>
      </c>
      <c r="G194" s="21">
        <v>-6</v>
      </c>
      <c r="H194" s="4">
        <f t="shared" si="14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1329</v>
      </c>
      <c r="O194" s="3">
        <v>42.967700000000001</v>
      </c>
      <c r="P194" s="3">
        <v>-115.84180000000001</v>
      </c>
      <c r="Q194" s="3">
        <v>50000</v>
      </c>
      <c r="R194" s="3">
        <f t="shared" si="15"/>
        <v>50000</v>
      </c>
      <c r="S194" s="3">
        <v>4000</v>
      </c>
      <c r="T194" s="3">
        <f t="shared" si="16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2">
        <v>0</v>
      </c>
      <c r="AT194" s="50">
        <v>0</v>
      </c>
      <c r="AU194" s="50">
        <v>0</v>
      </c>
      <c r="AV194" s="50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1624</v>
      </c>
      <c r="BI194" s="40">
        <v>0</v>
      </c>
    </row>
    <row r="195" spans="1:61" x14ac:dyDescent="0.25">
      <c r="A195" s="6">
        <v>194</v>
      </c>
      <c r="B195" s="6" t="s">
        <v>2030</v>
      </c>
      <c r="C195" s="6" t="s">
        <v>2021</v>
      </c>
      <c r="D195" s="6" t="s">
        <v>2022</v>
      </c>
      <c r="E195" s="6" t="s">
        <v>1434</v>
      </c>
      <c r="F195" s="17">
        <v>45290.088495370372</v>
      </c>
      <c r="G195" s="21">
        <v>0</v>
      </c>
      <c r="H195" s="4">
        <f t="shared" si="14"/>
        <v>45290.088495370372</v>
      </c>
      <c r="I195" s="3">
        <v>2</v>
      </c>
      <c r="J195" s="3">
        <v>71000</v>
      </c>
      <c r="K195" s="3">
        <f t="shared" ref="K195:K218" si="17">I195*J195^2/2/4.184/10^12</f>
        <v>1.2048279158699809E-3</v>
      </c>
      <c r="L195" s="3">
        <v>301.22000000000003</v>
      </c>
      <c r="M195" s="3">
        <v>60.255000000000003</v>
      </c>
      <c r="N195" s="3" t="s">
        <v>1329</v>
      </c>
      <c r="O195" s="3">
        <v>50.243816000000002</v>
      </c>
      <c r="P195" s="3">
        <v>-3.3686129999999999</v>
      </c>
      <c r="Q195" s="3">
        <v>70000</v>
      </c>
      <c r="R195" s="3">
        <f t="shared" si="15"/>
        <v>70000</v>
      </c>
      <c r="S195" s="3">
        <v>20000</v>
      </c>
      <c r="T195" s="3">
        <f t="shared" si="16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2">
        <v>0</v>
      </c>
      <c r="AT195" s="50">
        <v>0</v>
      </c>
      <c r="AU195" s="50">
        <v>0</v>
      </c>
      <c r="AV195" s="50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2023</v>
      </c>
      <c r="BI195" s="40">
        <v>0</v>
      </c>
    </row>
    <row r="196" spans="1:61" x14ac:dyDescent="0.25">
      <c r="A196" s="6">
        <v>195</v>
      </c>
      <c r="B196" s="6" t="s">
        <v>2024</v>
      </c>
      <c r="C196" s="6" t="s">
        <v>2024</v>
      </c>
      <c r="D196" s="6" t="s">
        <v>1222</v>
      </c>
      <c r="E196" s="6" t="s">
        <v>4</v>
      </c>
      <c r="F196" s="17">
        <v>45289.111493055556</v>
      </c>
      <c r="G196" s="21">
        <v>-7</v>
      </c>
      <c r="H196" s="4">
        <f t="shared" si="14"/>
        <v>45288.819826388892</v>
      </c>
      <c r="I196" s="3">
        <v>100</v>
      </c>
      <c r="J196" s="3">
        <v>13530</v>
      </c>
      <c r="K196" s="3">
        <f t="shared" si="17"/>
        <v>2.1876302581261948E-3</v>
      </c>
      <c r="L196" s="3">
        <v>237.5</v>
      </c>
      <c r="M196" s="3">
        <v>36.810099999999998</v>
      </c>
      <c r="N196" s="3" t="s">
        <v>1329</v>
      </c>
      <c r="O196" s="3">
        <v>33.882944999999999</v>
      </c>
      <c r="P196" s="3">
        <v>-114.2671855</v>
      </c>
      <c r="Q196" s="3">
        <v>26206</v>
      </c>
      <c r="R196" s="3">
        <f t="shared" si="15"/>
        <v>26206</v>
      </c>
      <c r="S196" s="3">
        <v>4000</v>
      </c>
      <c r="T196" s="3">
        <f t="shared" si="16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3</v>
      </c>
      <c r="AN196" s="23">
        <v>0.44600000000000001</v>
      </c>
      <c r="AO196" s="23">
        <v>350</v>
      </c>
      <c r="AP196" s="23">
        <v>0</v>
      </c>
      <c r="AQ196" s="23">
        <v>0</v>
      </c>
      <c r="AR196" s="25">
        <v>0</v>
      </c>
      <c r="AS196" s="52">
        <v>0</v>
      </c>
      <c r="AT196" s="50">
        <v>0</v>
      </c>
      <c r="AU196" s="50">
        <v>0</v>
      </c>
      <c r="AV196" s="50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1411</v>
      </c>
      <c r="BI196" s="40">
        <v>0</v>
      </c>
    </row>
    <row r="197" spans="1:61" x14ac:dyDescent="0.25">
      <c r="A197" s="6">
        <v>196</v>
      </c>
      <c r="B197" s="6" t="s">
        <v>2026</v>
      </c>
      <c r="C197" s="6" t="s">
        <v>2027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 t="shared" si="14"/>
        <v>45312.064374999994</v>
      </c>
      <c r="I197" s="3">
        <v>1727</v>
      </c>
      <c r="J197" s="3">
        <v>15221</v>
      </c>
      <c r="K197" s="3">
        <f t="shared" si="17"/>
        <v>4.7814215870817398E-2</v>
      </c>
      <c r="L197" s="3">
        <v>74.063199999999995</v>
      </c>
      <c r="M197" s="3">
        <v>14.5168</v>
      </c>
      <c r="N197" s="3" t="s">
        <v>1329</v>
      </c>
      <c r="O197" s="3">
        <v>52.633274290000003</v>
      </c>
      <c r="P197" s="3">
        <v>12.638593859964788</v>
      </c>
      <c r="Q197" s="3">
        <v>22000</v>
      </c>
      <c r="R197" s="3">
        <f t="shared" si="15"/>
        <v>22000</v>
      </c>
      <c r="S197" s="3">
        <v>5000</v>
      </c>
      <c r="T197" s="3">
        <f t="shared" si="16"/>
        <v>14.5168</v>
      </c>
      <c r="U197" s="3">
        <v>22000</v>
      </c>
      <c r="V197" s="3" t="s">
        <v>2031</v>
      </c>
      <c r="W197" s="3" t="s">
        <v>2031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-0.3</v>
      </c>
      <c r="AH197" s="5">
        <v>0.3</v>
      </c>
      <c r="AI197" s="45">
        <v>0</v>
      </c>
      <c r="AJ197" s="45">
        <v>0</v>
      </c>
      <c r="AK197" s="45">
        <v>0</v>
      </c>
      <c r="AL197" s="23">
        <v>0</v>
      </c>
      <c r="AM197" s="23">
        <v>7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2">
        <v>0</v>
      </c>
      <c r="AT197" s="50">
        <v>0</v>
      </c>
      <c r="AU197" s="50">
        <v>0</v>
      </c>
      <c r="AV197" s="50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2028</v>
      </c>
      <c r="BI197" s="40">
        <v>0</v>
      </c>
    </row>
    <row r="198" spans="1:61" x14ac:dyDescent="0.25">
      <c r="A198" s="6">
        <v>197</v>
      </c>
      <c r="B198" s="6" t="s">
        <v>2029</v>
      </c>
      <c r="C198" s="6" t="s">
        <v>2029</v>
      </c>
      <c r="D198" s="6" t="s">
        <v>648</v>
      </c>
      <c r="E198" s="6" t="s">
        <v>4</v>
      </c>
      <c r="F198" s="17">
        <v>45323.238796296297</v>
      </c>
      <c r="G198" s="21">
        <v>-5</v>
      </c>
      <c r="H198" s="4">
        <f t="shared" si="14"/>
        <v>45323.030462962961</v>
      </c>
      <c r="I198" s="3">
        <v>1</v>
      </c>
      <c r="J198" s="3">
        <v>17900</v>
      </c>
      <c r="K198" s="3">
        <f t="shared" si="17"/>
        <v>3.8289913957934988E-5</v>
      </c>
      <c r="L198" s="3">
        <v>12.257199999999999</v>
      </c>
      <c r="M198" s="3">
        <v>35.474899999999998</v>
      </c>
      <c r="N198" s="3" t="s">
        <v>1329</v>
      </c>
      <c r="O198" s="3">
        <v>34.966000000000001</v>
      </c>
      <c r="P198" s="3">
        <v>-84.594999999999999</v>
      </c>
      <c r="Q198" s="3">
        <v>31000</v>
      </c>
      <c r="R198" s="3">
        <f t="shared" si="15"/>
        <v>31000</v>
      </c>
      <c r="S198" s="3">
        <v>10000</v>
      </c>
      <c r="T198" s="3">
        <f t="shared" si="16"/>
        <v>35.474899999999998</v>
      </c>
      <c r="U198" s="3">
        <f>Q198</f>
        <v>31000</v>
      </c>
      <c r="V198" s="3" t="s">
        <v>144</v>
      </c>
      <c r="W198" s="3" t="s">
        <v>382</v>
      </c>
      <c r="X198" s="3">
        <v>0</v>
      </c>
      <c r="Y198" s="3">
        <v>60000</v>
      </c>
      <c r="Z198" s="3">
        <v>60000</v>
      </c>
      <c r="AA198" s="5">
        <v>50</v>
      </c>
      <c r="AB198" s="5">
        <v>0.35599999999999998</v>
      </c>
      <c r="AC198" s="5">
        <v>0.20100000000000001</v>
      </c>
      <c r="AD198" s="5">
        <v>5.0000000000000001E-4</v>
      </c>
      <c r="AE198" s="5">
        <v>5.0000000000000001E-4</v>
      </c>
      <c r="AF198" s="5">
        <v>50</v>
      </c>
      <c r="AG198" s="5">
        <v>-1</v>
      </c>
      <c r="AH198" s="5">
        <v>1</v>
      </c>
      <c r="AI198" s="45">
        <v>0</v>
      </c>
      <c r="AJ198" s="45">
        <v>0</v>
      </c>
      <c r="AK198" s="45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5">
        <v>0</v>
      </c>
      <c r="AS198" s="52">
        <v>0</v>
      </c>
      <c r="AT198" s="50">
        <v>0</v>
      </c>
      <c r="AU198" s="50">
        <v>0</v>
      </c>
      <c r="AV198" s="50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138</v>
      </c>
      <c r="BD198" s="38">
        <v>0</v>
      </c>
      <c r="BE198" s="38">
        <v>0</v>
      </c>
      <c r="BF198" s="38">
        <v>0</v>
      </c>
      <c r="BG198" s="40">
        <v>3</v>
      </c>
      <c r="BH198" s="40" t="s">
        <v>1411</v>
      </c>
      <c r="BI198" s="40">
        <v>0</v>
      </c>
    </row>
    <row r="199" spans="1:61" x14ac:dyDescent="0.25">
      <c r="A199" s="6">
        <v>198</v>
      </c>
      <c r="B199" s="6" t="s">
        <v>2033</v>
      </c>
      <c r="C199" s="6" t="s">
        <v>2033</v>
      </c>
      <c r="D199" s="6" t="s">
        <v>2033</v>
      </c>
      <c r="E199" s="6" t="s">
        <v>468</v>
      </c>
      <c r="F199" s="17">
        <v>45299.0625</v>
      </c>
      <c r="G199" s="21">
        <v>3</v>
      </c>
      <c r="H199" s="4">
        <f t="shared" si="14"/>
        <v>45299.1875</v>
      </c>
      <c r="I199" s="3">
        <v>100</v>
      </c>
      <c r="J199" s="3">
        <v>12430</v>
      </c>
      <c r="K199" s="3">
        <f t="shared" si="17"/>
        <v>1.8463778680688336E-3</v>
      </c>
      <c r="L199" s="3">
        <v>215</v>
      </c>
      <c r="M199" s="3">
        <v>8.5</v>
      </c>
      <c r="N199" s="3" t="s">
        <v>1265</v>
      </c>
      <c r="O199" s="3">
        <v>53.929200000000002</v>
      </c>
      <c r="P199" s="3">
        <v>28.612200000000001</v>
      </c>
      <c r="Q199" s="3">
        <v>28200</v>
      </c>
      <c r="R199" s="3">
        <f t="shared" si="15"/>
        <v>28200</v>
      </c>
      <c r="S199" s="3">
        <v>5600</v>
      </c>
      <c r="T199" s="3">
        <f t="shared" si="16"/>
        <v>8.5</v>
      </c>
      <c r="U199" s="3">
        <v>15000</v>
      </c>
      <c r="V199" s="3" t="s">
        <v>144</v>
      </c>
      <c r="W199" s="3" t="s">
        <v>382</v>
      </c>
      <c r="X199" s="3">
        <v>0</v>
      </c>
      <c r="Y199" s="3">
        <v>60000</v>
      </c>
      <c r="Z199" s="3">
        <v>60000</v>
      </c>
      <c r="AA199" s="5">
        <v>50</v>
      </c>
      <c r="AB199" s="5">
        <v>0.35599999999999998</v>
      </c>
      <c r="AC199" s="5">
        <v>0.20100000000000001</v>
      </c>
      <c r="AD199" s="5">
        <v>5.0000000000000001E-4</v>
      </c>
      <c r="AE199" s="5">
        <v>5.0000000000000001E-4</v>
      </c>
      <c r="AF199" s="5">
        <v>50</v>
      </c>
      <c r="AG199" s="5">
        <v>-1</v>
      </c>
      <c r="AH199" s="5">
        <v>1</v>
      </c>
      <c r="AI199" s="45">
        <v>0</v>
      </c>
      <c r="AJ199" s="45">
        <v>0</v>
      </c>
      <c r="AK199" s="45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5">
        <v>0</v>
      </c>
      <c r="AS199" s="52">
        <v>0</v>
      </c>
      <c r="AT199" s="50">
        <v>0</v>
      </c>
      <c r="AU199" s="50">
        <v>0</v>
      </c>
      <c r="AV199" s="50">
        <v>0</v>
      </c>
      <c r="AW199" s="38">
        <v>0</v>
      </c>
      <c r="AX199" s="38">
        <v>0</v>
      </c>
      <c r="AY199" s="38">
        <v>0</v>
      </c>
      <c r="AZ199" s="38">
        <v>0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0</v>
      </c>
      <c r="BG199" s="40">
        <v>3</v>
      </c>
      <c r="BH199" s="40" t="s">
        <v>2032</v>
      </c>
      <c r="BI199" s="40">
        <v>1</v>
      </c>
    </row>
    <row r="200" spans="1:61" x14ac:dyDescent="0.25">
      <c r="A200" s="6">
        <v>199</v>
      </c>
      <c r="B200" s="6" t="s">
        <v>2034</v>
      </c>
      <c r="C200" s="6" t="s">
        <v>2034</v>
      </c>
      <c r="D200" s="6" t="s">
        <v>2035</v>
      </c>
      <c r="E200" s="6" t="s">
        <v>898</v>
      </c>
      <c r="F200" s="17">
        <v>45348.472928240742</v>
      </c>
      <c r="G200" s="21">
        <v>4</v>
      </c>
      <c r="H200" s="4">
        <f t="shared" si="14"/>
        <v>45348.639594907407</v>
      </c>
      <c r="I200" s="3">
        <v>2057</v>
      </c>
      <c r="J200" s="3">
        <v>22998</v>
      </c>
      <c r="K200" s="3">
        <f t="shared" si="17"/>
        <v>0.13001479018021034</v>
      </c>
      <c r="L200" s="3">
        <v>51.503</v>
      </c>
      <c r="M200" s="3">
        <v>64.709000000000003</v>
      </c>
      <c r="N200" s="3" t="s">
        <v>1265</v>
      </c>
      <c r="O200" s="3">
        <v>22.9</v>
      </c>
      <c r="P200" s="3">
        <v>57.4</v>
      </c>
      <c r="Q200" s="3">
        <v>35900</v>
      </c>
      <c r="R200" s="3">
        <f t="shared" si="15"/>
        <v>35900</v>
      </c>
      <c r="S200" s="3">
        <v>5000</v>
      </c>
      <c r="T200" s="3">
        <f t="shared" si="16"/>
        <v>64.709000000000003</v>
      </c>
      <c r="U200" s="3">
        <v>12000</v>
      </c>
      <c r="V200" s="3" t="s">
        <v>144</v>
      </c>
      <c r="W200" s="3" t="s">
        <v>382</v>
      </c>
      <c r="X200" s="3">
        <v>0</v>
      </c>
      <c r="Y200" s="3">
        <v>60000</v>
      </c>
      <c r="Z200" s="3">
        <v>60000</v>
      </c>
      <c r="AA200" s="5">
        <v>500</v>
      </c>
      <c r="AB200" s="5">
        <v>0.5</v>
      </c>
      <c r="AC200" s="5">
        <v>0.5</v>
      </c>
      <c r="AD200" s="5">
        <v>0.05</v>
      </c>
      <c r="AE200" s="5">
        <v>0.05</v>
      </c>
      <c r="AF200" s="5">
        <v>500</v>
      </c>
      <c r="AG200" s="5">
        <v>-1</v>
      </c>
      <c r="AH200" s="5">
        <v>1</v>
      </c>
      <c r="AI200" s="45">
        <v>0</v>
      </c>
      <c r="AJ200" s="45">
        <v>0</v>
      </c>
      <c r="AK200" s="45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5">
        <v>0</v>
      </c>
      <c r="AS200" s="52">
        <v>0</v>
      </c>
      <c r="AT200" s="50">
        <v>0</v>
      </c>
      <c r="AU200" s="50">
        <v>0</v>
      </c>
      <c r="AV200" s="50">
        <v>0</v>
      </c>
      <c r="AW200" s="38">
        <v>0</v>
      </c>
      <c r="AX200" s="38">
        <v>4</v>
      </c>
      <c r="AY200" s="38">
        <v>0</v>
      </c>
      <c r="AZ200" s="38">
        <v>0</v>
      </c>
      <c r="BA200" s="38">
        <v>0</v>
      </c>
      <c r="BB200" s="38">
        <v>0</v>
      </c>
      <c r="BC200" s="38">
        <v>4</v>
      </c>
      <c r="BD200" s="38">
        <v>0</v>
      </c>
      <c r="BE200" s="38">
        <v>0</v>
      </c>
      <c r="BF200" s="38">
        <v>0</v>
      </c>
      <c r="BG200" s="40">
        <v>2</v>
      </c>
      <c r="BH200" s="40" t="s">
        <v>2036</v>
      </c>
      <c r="BI200" s="40">
        <v>0</v>
      </c>
    </row>
    <row r="201" spans="1:61" x14ac:dyDescent="0.25">
      <c r="A201" s="6">
        <v>200</v>
      </c>
      <c r="B201" s="6" t="s">
        <v>2037</v>
      </c>
      <c r="C201" s="6" t="s">
        <v>2037</v>
      </c>
      <c r="D201" s="6" t="s">
        <v>1462</v>
      </c>
      <c r="E201" s="6" t="s">
        <v>4</v>
      </c>
      <c r="F201" s="17">
        <v>45392.321851851855</v>
      </c>
      <c r="G201" s="21">
        <v>-4</v>
      </c>
      <c r="H201" s="4">
        <f t="shared" si="14"/>
        <v>45392.155185185191</v>
      </c>
      <c r="I201" s="3">
        <v>100</v>
      </c>
      <c r="J201" s="3">
        <v>28000</v>
      </c>
      <c r="K201" s="3">
        <f t="shared" si="17"/>
        <v>9.3690248565965577E-3</v>
      </c>
      <c r="L201" s="3">
        <v>225</v>
      </c>
      <c r="M201" s="3">
        <v>52</v>
      </c>
      <c r="N201" s="3" t="s">
        <v>1329</v>
      </c>
      <c r="O201" s="3">
        <v>38.774949999999997</v>
      </c>
      <c r="P201" s="3">
        <v>-75.766750000000002</v>
      </c>
      <c r="Q201" s="3">
        <v>41000</v>
      </c>
      <c r="R201" s="3">
        <f t="shared" si="15"/>
        <v>41000</v>
      </c>
      <c r="S201" s="3">
        <v>8000</v>
      </c>
      <c r="T201" s="3">
        <f t="shared" si="16"/>
        <v>52</v>
      </c>
      <c r="U201" s="3">
        <v>41000</v>
      </c>
      <c r="V201" s="3" t="s">
        <v>144</v>
      </c>
      <c r="W201" s="3" t="s">
        <v>382</v>
      </c>
      <c r="X201" s="3">
        <v>0</v>
      </c>
      <c r="Y201" s="3">
        <v>60000</v>
      </c>
      <c r="Z201" s="3">
        <v>60000</v>
      </c>
      <c r="AA201" s="5">
        <v>2000</v>
      </c>
      <c r="AB201" s="5">
        <v>2</v>
      </c>
      <c r="AC201" s="5">
        <v>3.15</v>
      </c>
      <c r="AD201" s="5">
        <v>3.7999999999999999E-2</v>
      </c>
      <c r="AE201" s="5">
        <v>1.7000000000000001E-2</v>
      </c>
      <c r="AF201" s="5">
        <v>4000</v>
      </c>
      <c r="AG201" s="5">
        <v>-1</v>
      </c>
      <c r="AH201" s="5">
        <v>1</v>
      </c>
      <c r="AI201" s="45">
        <v>0</v>
      </c>
      <c r="AJ201" s="45">
        <v>0</v>
      </c>
      <c r="AK201" s="45">
        <v>0</v>
      </c>
      <c r="AL201" s="23">
        <v>0</v>
      </c>
      <c r="AM201" s="23">
        <v>0</v>
      </c>
      <c r="AN201" s="23">
        <v>0</v>
      </c>
      <c r="AO201" s="23">
        <v>0</v>
      </c>
      <c r="AP201" s="23">
        <v>0</v>
      </c>
      <c r="AQ201" s="23">
        <v>0</v>
      </c>
      <c r="AR201" s="25">
        <v>0</v>
      </c>
      <c r="AS201" s="52">
        <v>0</v>
      </c>
      <c r="AT201" s="50">
        <v>0</v>
      </c>
      <c r="AU201" s="50">
        <v>0</v>
      </c>
      <c r="AV201" s="50">
        <v>0</v>
      </c>
      <c r="AW201" s="38">
        <v>0</v>
      </c>
      <c r="AX201" s="38">
        <v>0</v>
      </c>
      <c r="AY201" s="38">
        <v>0</v>
      </c>
      <c r="AZ201" s="38">
        <v>0</v>
      </c>
      <c r="BA201" s="38">
        <v>0</v>
      </c>
      <c r="BB201" s="38">
        <v>0</v>
      </c>
      <c r="BC201" s="38">
        <v>0</v>
      </c>
      <c r="BD201" s="38">
        <v>0</v>
      </c>
      <c r="BE201" s="38">
        <v>0</v>
      </c>
      <c r="BF201" s="38">
        <v>0</v>
      </c>
      <c r="BG201" s="40">
        <v>3</v>
      </c>
      <c r="BH201" s="40" t="s">
        <v>2038</v>
      </c>
      <c r="BI201" s="40">
        <v>0</v>
      </c>
    </row>
    <row r="202" spans="1:61" x14ac:dyDescent="0.25">
      <c r="A202" s="6">
        <v>201</v>
      </c>
      <c r="B202" s="6" t="s">
        <v>2039</v>
      </c>
      <c r="C202" s="6" t="s">
        <v>2039</v>
      </c>
      <c r="D202" s="6" t="s">
        <v>1222</v>
      </c>
      <c r="E202" s="6" t="s">
        <v>4</v>
      </c>
      <c r="F202" s="17">
        <v>45399.124641203707</v>
      </c>
      <c r="G202" s="21">
        <v>-7</v>
      </c>
      <c r="H202" s="4">
        <f t="shared" si="14"/>
        <v>45398.832974537043</v>
      </c>
      <c r="I202" s="3">
        <v>50</v>
      </c>
      <c r="J202" s="3">
        <v>16400</v>
      </c>
      <c r="K202" s="3">
        <f t="shared" si="17"/>
        <v>1.6070745697896751E-3</v>
      </c>
      <c r="L202" s="3">
        <v>201.4</v>
      </c>
      <c r="M202" s="3">
        <v>31.2</v>
      </c>
      <c r="N202" s="3" t="s">
        <v>1329</v>
      </c>
      <c r="O202" s="3">
        <v>33.359256500000001</v>
      </c>
      <c r="P202" s="3">
        <v>-113.3095055</v>
      </c>
      <c r="Q202" s="3">
        <v>26200</v>
      </c>
      <c r="R202" s="3">
        <f t="shared" si="15"/>
        <v>26200</v>
      </c>
      <c r="S202" s="3">
        <v>5000</v>
      </c>
      <c r="T202" s="3">
        <v>32</v>
      </c>
      <c r="U202" s="3">
        <f>Q202</f>
        <v>26200</v>
      </c>
      <c r="V202" s="3" t="s">
        <v>144</v>
      </c>
      <c r="W202" s="3" t="s">
        <v>382</v>
      </c>
      <c r="X202" s="3">
        <v>0</v>
      </c>
      <c r="Y202" s="3">
        <v>60000</v>
      </c>
      <c r="Z202" s="3">
        <v>60000</v>
      </c>
      <c r="AA202" s="5">
        <v>500</v>
      </c>
      <c r="AB202" s="5">
        <v>4</v>
      </c>
      <c r="AC202" s="5">
        <v>3</v>
      </c>
      <c r="AD202" s="5">
        <v>1.380749999999864E-2</v>
      </c>
      <c r="AE202" s="5">
        <v>2.3628500000000899E-2</v>
      </c>
      <c r="AF202" s="5">
        <v>2000</v>
      </c>
      <c r="AG202" s="5">
        <v>-1</v>
      </c>
      <c r="AH202" s="5">
        <v>1</v>
      </c>
      <c r="AI202" s="45">
        <v>0</v>
      </c>
      <c r="AJ202" s="45">
        <v>0</v>
      </c>
      <c r="AK202" s="45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5">
        <v>0</v>
      </c>
      <c r="AS202" s="52">
        <v>0</v>
      </c>
      <c r="AT202" s="50">
        <v>0</v>
      </c>
      <c r="AU202" s="50">
        <v>0</v>
      </c>
      <c r="AV202" s="50">
        <v>0</v>
      </c>
      <c r="AW202" s="38">
        <v>0</v>
      </c>
      <c r="AX202" s="38">
        <v>0</v>
      </c>
      <c r="AY202" s="38">
        <v>0</v>
      </c>
      <c r="AZ202" s="38">
        <v>0</v>
      </c>
      <c r="BA202" s="38">
        <v>0</v>
      </c>
      <c r="BB202" s="38">
        <v>0</v>
      </c>
      <c r="BC202" s="38">
        <v>0</v>
      </c>
      <c r="BD202" s="38">
        <v>0</v>
      </c>
      <c r="BE202" s="38">
        <v>0</v>
      </c>
      <c r="BF202" s="38">
        <v>0</v>
      </c>
      <c r="BG202" s="40">
        <v>2</v>
      </c>
      <c r="BH202" s="40" t="s">
        <v>2038</v>
      </c>
      <c r="BI202" s="40">
        <v>0</v>
      </c>
    </row>
    <row r="203" spans="1:61" x14ac:dyDescent="0.25">
      <c r="A203" s="6">
        <v>202</v>
      </c>
      <c r="B203" s="6" t="s">
        <v>2042</v>
      </c>
      <c r="C203" s="6" t="s">
        <v>2042</v>
      </c>
      <c r="D203" s="6" t="s">
        <v>2043</v>
      </c>
      <c r="E203" s="6" t="s">
        <v>4</v>
      </c>
      <c r="F203" s="17">
        <v>45411.358124999999</v>
      </c>
      <c r="G203" s="21">
        <v>-6</v>
      </c>
      <c r="H203" s="4">
        <f t="shared" si="14"/>
        <v>45411.108124999999</v>
      </c>
      <c r="I203" s="3">
        <v>200</v>
      </c>
      <c r="J203" s="3">
        <v>12600</v>
      </c>
      <c r="K203" s="3">
        <f t="shared" si="17"/>
        <v>3.7944550669216062E-3</v>
      </c>
      <c r="L203" s="3">
        <v>326.69229999999999</v>
      </c>
      <c r="M203" s="3">
        <v>55.74</v>
      </c>
      <c r="N203" s="3" t="s">
        <v>2044</v>
      </c>
      <c r="O203" s="3">
        <v>42.913874</v>
      </c>
      <c r="P203" s="3">
        <v>-105.60923299999999</v>
      </c>
      <c r="Q203" s="3">
        <v>25323</v>
      </c>
      <c r="R203" s="3">
        <f t="shared" si="15"/>
        <v>25323</v>
      </c>
      <c r="S203" s="3">
        <v>3000</v>
      </c>
      <c r="T203" s="3">
        <f>M203</f>
        <v>55.74</v>
      </c>
      <c r="U203" s="3">
        <v>24000</v>
      </c>
      <c r="V203" s="3" t="s">
        <v>144</v>
      </c>
      <c r="W203" s="3" t="s">
        <v>382</v>
      </c>
      <c r="X203" s="3">
        <v>0</v>
      </c>
      <c r="Y203" s="3">
        <v>60000</v>
      </c>
      <c r="Z203" s="3">
        <v>60000</v>
      </c>
      <c r="AA203" s="5">
        <v>800</v>
      </c>
      <c r="AB203" s="5">
        <v>1.72</v>
      </c>
      <c r="AC203" s="5">
        <v>0.751</v>
      </c>
      <c r="AD203" s="5">
        <v>1.7856999999999346E-2</v>
      </c>
      <c r="AE203" s="5">
        <v>2.4131999999994502E-2</v>
      </c>
      <c r="AF203" s="5">
        <v>134</v>
      </c>
      <c r="AG203" s="5">
        <v>-1</v>
      </c>
      <c r="AH203" s="5">
        <v>1</v>
      </c>
      <c r="AI203" s="45">
        <v>0</v>
      </c>
      <c r="AJ203" s="45">
        <v>0</v>
      </c>
      <c r="AK203" s="45">
        <v>0</v>
      </c>
      <c r="AL203" s="23">
        <v>0</v>
      </c>
      <c r="AM203" s="23">
        <v>0</v>
      </c>
      <c r="AN203" s="23">
        <v>0</v>
      </c>
      <c r="AO203" s="23">
        <v>0</v>
      </c>
      <c r="AP203" s="23">
        <v>0</v>
      </c>
      <c r="AQ203" s="23">
        <v>0</v>
      </c>
      <c r="AR203" s="25">
        <v>0</v>
      </c>
      <c r="AS203" s="52">
        <v>0</v>
      </c>
      <c r="AT203" s="50">
        <v>0</v>
      </c>
      <c r="AU203" s="50">
        <v>0</v>
      </c>
      <c r="AV203" s="50">
        <v>0</v>
      </c>
      <c r="AW203" s="38">
        <v>0</v>
      </c>
      <c r="AX203" s="38">
        <v>0</v>
      </c>
      <c r="AY203" s="38">
        <v>0</v>
      </c>
      <c r="AZ203" s="38">
        <v>0</v>
      </c>
      <c r="BA203" s="38">
        <v>0</v>
      </c>
      <c r="BB203" s="38">
        <v>0</v>
      </c>
      <c r="BC203" s="38">
        <v>0</v>
      </c>
      <c r="BD203" s="38">
        <v>0</v>
      </c>
      <c r="BE203" s="38">
        <v>0</v>
      </c>
      <c r="BF203" s="38">
        <v>0</v>
      </c>
      <c r="BG203" s="40">
        <v>3</v>
      </c>
      <c r="BH203" s="40" t="s">
        <v>2038</v>
      </c>
      <c r="BI203" s="40">
        <v>0</v>
      </c>
    </row>
    <row r="204" spans="1:61" x14ac:dyDescent="0.25">
      <c r="A204" s="6">
        <v>203</v>
      </c>
      <c r="B204" s="6" t="s">
        <v>2048</v>
      </c>
      <c r="C204" s="6" t="s">
        <v>2045</v>
      </c>
      <c r="D204" s="6" t="s">
        <v>2046</v>
      </c>
      <c r="E204" s="6" t="s">
        <v>2047</v>
      </c>
      <c r="F204" s="17">
        <v>45419.867337962962</v>
      </c>
      <c r="G204" s="21">
        <v>2</v>
      </c>
      <c r="H204" s="4">
        <f t="shared" si="14"/>
        <v>45419.950671296298</v>
      </c>
      <c r="I204" s="3">
        <v>1</v>
      </c>
      <c r="J204" s="3">
        <v>13210</v>
      </c>
      <c r="K204" s="3">
        <f t="shared" si="17"/>
        <v>2.0853740439770554E-5</v>
      </c>
      <c r="L204" s="3">
        <v>90.794399999999996</v>
      </c>
      <c r="M204" s="3">
        <v>61.140099999999997</v>
      </c>
      <c r="N204" s="3" t="s">
        <v>1329</v>
      </c>
      <c r="O204" s="3">
        <v>51.214460000000003</v>
      </c>
      <c r="P204" s="3">
        <v>5.57531</v>
      </c>
      <c r="Q204" s="3">
        <v>35000</v>
      </c>
      <c r="R204" s="3">
        <f t="shared" si="15"/>
        <v>35000</v>
      </c>
      <c r="S204" s="3">
        <v>5630</v>
      </c>
      <c r="T204" s="3">
        <f>M204</f>
        <v>61.140099999999997</v>
      </c>
      <c r="U204" s="3">
        <v>35000</v>
      </c>
      <c r="V204" s="3" t="s">
        <v>144</v>
      </c>
      <c r="W204" s="3" t="s">
        <v>382</v>
      </c>
      <c r="X204" s="3">
        <v>0</v>
      </c>
      <c r="Y204" s="3">
        <v>60000</v>
      </c>
      <c r="Z204" s="3">
        <v>60000</v>
      </c>
      <c r="AA204" s="5">
        <v>30</v>
      </c>
      <c r="AB204" s="5">
        <v>0.1</v>
      </c>
      <c r="AC204" s="5">
        <v>0.1</v>
      </c>
      <c r="AD204" s="5">
        <v>5.0000000000000001E-4</v>
      </c>
      <c r="AE204" s="5">
        <v>5.0000000000000001E-4</v>
      </c>
      <c r="AF204" s="5">
        <v>50</v>
      </c>
      <c r="AG204" s="5">
        <v>-1</v>
      </c>
      <c r="AH204" s="5">
        <v>1</v>
      </c>
      <c r="AI204" s="45">
        <v>0</v>
      </c>
      <c r="AJ204" s="45">
        <v>0</v>
      </c>
      <c r="AK204" s="45">
        <v>0</v>
      </c>
      <c r="AL204" s="23">
        <v>0</v>
      </c>
      <c r="AM204" s="23">
        <v>0</v>
      </c>
      <c r="AN204" s="23">
        <v>0</v>
      </c>
      <c r="AO204" s="23">
        <v>0</v>
      </c>
      <c r="AP204" s="23">
        <v>0</v>
      </c>
      <c r="AQ204" s="23">
        <v>0</v>
      </c>
      <c r="AR204" s="25">
        <v>0</v>
      </c>
      <c r="AS204" s="52">
        <v>0</v>
      </c>
      <c r="AT204" s="50">
        <v>0</v>
      </c>
      <c r="AU204" s="50">
        <v>0</v>
      </c>
      <c r="AV204" s="50">
        <v>0</v>
      </c>
      <c r="AW204" s="38">
        <v>0</v>
      </c>
      <c r="AX204" s="38">
        <v>136</v>
      </c>
      <c r="AY204" s="38">
        <v>0</v>
      </c>
      <c r="AZ204" s="38">
        <v>0</v>
      </c>
      <c r="BA204" s="38">
        <v>0</v>
      </c>
      <c r="BB204" s="38">
        <v>0</v>
      </c>
      <c r="BC204" s="38">
        <v>136</v>
      </c>
      <c r="BD204" s="38">
        <v>0</v>
      </c>
      <c r="BE204" s="38">
        <v>0</v>
      </c>
      <c r="BF204" s="38">
        <v>0</v>
      </c>
      <c r="BG204" s="40">
        <v>3</v>
      </c>
      <c r="BH204" s="40" t="s">
        <v>2038</v>
      </c>
      <c r="BI204" s="40">
        <v>0</v>
      </c>
    </row>
    <row r="205" spans="1:61" x14ac:dyDescent="0.25">
      <c r="A205" s="6">
        <v>204</v>
      </c>
      <c r="B205" s="6" t="s">
        <v>2051</v>
      </c>
      <c r="C205" s="6" t="s">
        <v>2049</v>
      </c>
      <c r="D205" s="6" t="s">
        <v>2050</v>
      </c>
      <c r="E205" s="6" t="s">
        <v>1434</v>
      </c>
      <c r="F205" s="17">
        <v>45418.125231481485</v>
      </c>
      <c r="G205" s="21">
        <v>0</v>
      </c>
      <c r="H205" s="4">
        <f t="shared" si="14"/>
        <v>45418.125231481485</v>
      </c>
      <c r="I205" s="3">
        <v>55</v>
      </c>
      <c r="J205" s="3">
        <v>12923.76</v>
      </c>
      <c r="K205" s="3">
        <f t="shared" si="17"/>
        <v>1.0977887774340346E-3</v>
      </c>
      <c r="L205" s="3">
        <v>210.79409999999999</v>
      </c>
      <c r="M205" s="3">
        <v>21.6891</v>
      </c>
      <c r="N205" s="3" t="s">
        <v>1329</v>
      </c>
      <c r="O205" s="3">
        <v>52.931533000000002</v>
      </c>
      <c r="P205" s="3">
        <v>-2.0148269999999999</v>
      </c>
      <c r="Q205" s="3">
        <v>22181.43</v>
      </c>
      <c r="R205" s="3">
        <f t="shared" si="15"/>
        <v>22181.43</v>
      </c>
      <c r="S205" s="3">
        <v>5500</v>
      </c>
      <c r="T205" s="3">
        <v>21.6891</v>
      </c>
      <c r="U205" s="3">
        <v>22181.43</v>
      </c>
      <c r="V205" s="3" t="s">
        <v>144</v>
      </c>
      <c r="W205" s="3" t="s">
        <v>382</v>
      </c>
      <c r="X205" s="3">
        <v>0</v>
      </c>
      <c r="Y205" s="3">
        <v>60000</v>
      </c>
      <c r="Z205" s="3">
        <v>60000</v>
      </c>
      <c r="AA205" s="5">
        <v>1</v>
      </c>
      <c r="AB205" s="5">
        <v>0.36</v>
      </c>
      <c r="AC205" s="5">
        <v>0.127</v>
      </c>
      <c r="AD205" s="5">
        <v>1.1999999999999999E-3</v>
      </c>
      <c r="AE205" s="5">
        <v>2.0999999999999999E-3</v>
      </c>
      <c r="AF205" s="5">
        <v>120</v>
      </c>
      <c r="AG205" s="5">
        <v>-1</v>
      </c>
      <c r="AH205" s="5">
        <v>1</v>
      </c>
      <c r="AI205" s="45">
        <v>0</v>
      </c>
      <c r="AJ205" s="45">
        <v>0</v>
      </c>
      <c r="AK205" s="45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23">
        <v>0</v>
      </c>
      <c r="AR205" s="25">
        <v>0</v>
      </c>
      <c r="AS205" s="52">
        <v>0</v>
      </c>
      <c r="AT205" s="50">
        <v>0</v>
      </c>
      <c r="AU205" s="50">
        <v>0</v>
      </c>
      <c r="AV205" s="50">
        <v>0</v>
      </c>
      <c r="AW205" s="38">
        <v>0</v>
      </c>
      <c r="AX205" s="38">
        <v>135</v>
      </c>
      <c r="AY205" s="38">
        <v>0</v>
      </c>
      <c r="AZ205" s="38">
        <v>0</v>
      </c>
      <c r="BA205" s="38">
        <v>0</v>
      </c>
      <c r="BB205" s="38">
        <v>0</v>
      </c>
      <c r="BC205" s="38">
        <v>135</v>
      </c>
      <c r="BD205" s="38">
        <v>0</v>
      </c>
      <c r="BE205" s="38">
        <v>0</v>
      </c>
      <c r="BF205" s="38">
        <v>0</v>
      </c>
      <c r="BG205" s="40">
        <v>4</v>
      </c>
      <c r="BH205" s="40" t="s">
        <v>2038</v>
      </c>
      <c r="BI205" s="40">
        <v>0</v>
      </c>
    </row>
    <row r="206" spans="1:61" x14ac:dyDescent="0.25">
      <c r="A206" s="6">
        <v>205</v>
      </c>
      <c r="B206" s="6" t="s">
        <v>399</v>
      </c>
      <c r="C206" s="6" t="s">
        <v>2055</v>
      </c>
      <c r="D206" s="6" t="s">
        <v>399</v>
      </c>
      <c r="E206" s="6" t="s">
        <v>399</v>
      </c>
      <c r="F206" s="17">
        <v>45434.09983796296</v>
      </c>
      <c r="G206" s="21">
        <v>-6</v>
      </c>
      <c r="H206" s="4">
        <f t="shared" si="14"/>
        <v>45433.84983796296</v>
      </c>
      <c r="I206" s="3">
        <v>1000</v>
      </c>
      <c r="J206" s="3">
        <v>20000</v>
      </c>
      <c r="K206" s="3">
        <f t="shared" si="17"/>
        <v>4.780114722753346E-2</v>
      </c>
      <c r="L206" s="3">
        <v>68</v>
      </c>
      <c r="M206" s="3">
        <v>48</v>
      </c>
      <c r="N206" s="3" t="s">
        <v>2044</v>
      </c>
      <c r="O206" s="3">
        <v>10.29457</v>
      </c>
      <c r="P206" s="3">
        <v>-85.956001000000001</v>
      </c>
      <c r="Q206" s="3">
        <v>18000</v>
      </c>
      <c r="R206" s="3">
        <f t="shared" si="15"/>
        <v>18000</v>
      </c>
      <c r="S206" s="3">
        <v>6000</v>
      </c>
      <c r="T206" s="3">
        <f t="shared" ref="T206:T213" si="18">M206</f>
        <v>48</v>
      </c>
      <c r="U206" s="3">
        <v>10000</v>
      </c>
      <c r="V206" s="3" t="s">
        <v>144</v>
      </c>
      <c r="W206" s="3" t="s">
        <v>382</v>
      </c>
      <c r="X206" s="3">
        <v>0</v>
      </c>
      <c r="Y206" s="3">
        <v>60000</v>
      </c>
      <c r="Z206" s="3">
        <v>60000</v>
      </c>
      <c r="AA206" s="5">
        <v>5000</v>
      </c>
      <c r="AB206" s="5">
        <v>7</v>
      </c>
      <c r="AC206" s="5">
        <v>7</v>
      </c>
      <c r="AD206" s="5">
        <v>0</v>
      </c>
      <c r="AE206" s="5">
        <v>0</v>
      </c>
      <c r="AF206" s="5">
        <v>5000</v>
      </c>
      <c r="AG206" s="5">
        <v>-1</v>
      </c>
      <c r="AH206" s="5">
        <v>1</v>
      </c>
      <c r="AI206" s="45">
        <v>0</v>
      </c>
      <c r="AJ206" s="45">
        <v>0</v>
      </c>
      <c r="AK206" s="45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23">
        <v>0</v>
      </c>
      <c r="AR206" s="25">
        <v>0</v>
      </c>
      <c r="AS206" s="52">
        <v>0</v>
      </c>
      <c r="AT206" s="50">
        <v>0</v>
      </c>
      <c r="AU206" s="50">
        <v>0</v>
      </c>
      <c r="AV206" s="50">
        <v>0</v>
      </c>
      <c r="AW206" s="38">
        <v>0</v>
      </c>
      <c r="AX206" s="38">
        <v>135</v>
      </c>
      <c r="AY206" s="38">
        <v>0</v>
      </c>
      <c r="AZ206" s="38">
        <v>0</v>
      </c>
      <c r="BA206" s="38">
        <v>0</v>
      </c>
      <c r="BB206" s="38">
        <v>0</v>
      </c>
      <c r="BC206" s="38">
        <v>135</v>
      </c>
      <c r="BD206" s="38">
        <v>0</v>
      </c>
      <c r="BE206" s="38">
        <v>0</v>
      </c>
      <c r="BF206" s="38">
        <v>0</v>
      </c>
      <c r="BG206" s="40">
        <v>2</v>
      </c>
      <c r="BH206" s="40" t="s">
        <v>2036</v>
      </c>
      <c r="BI206" s="40">
        <v>0</v>
      </c>
    </row>
    <row r="207" spans="1:61" x14ac:dyDescent="0.25">
      <c r="A207" s="6">
        <v>206</v>
      </c>
      <c r="B207" s="6" t="s">
        <v>2052</v>
      </c>
      <c r="C207" s="6" t="s">
        <v>2052</v>
      </c>
      <c r="D207" s="6" t="s">
        <v>5</v>
      </c>
      <c r="E207" s="6" t="s">
        <v>4</v>
      </c>
      <c r="F207" s="17">
        <v>45433.599178240744</v>
      </c>
      <c r="G207" s="21">
        <v>-4</v>
      </c>
      <c r="H207" s="4">
        <f t="shared" si="14"/>
        <v>45433.432511574079</v>
      </c>
      <c r="I207" s="3">
        <v>2000</v>
      </c>
      <c r="J207" s="3">
        <v>18700</v>
      </c>
      <c r="K207" s="3">
        <f t="shared" si="17"/>
        <v>8.3577915869980882E-2</v>
      </c>
      <c r="L207" s="3">
        <v>148</v>
      </c>
      <c r="M207" s="3">
        <v>68</v>
      </c>
      <c r="N207" s="3" t="s">
        <v>1329</v>
      </c>
      <c r="O207" s="3">
        <v>44.920771999999999</v>
      </c>
      <c r="P207" s="3">
        <v>-84.899522000000005</v>
      </c>
      <c r="Q207" s="3">
        <v>20000</v>
      </c>
      <c r="R207" s="3">
        <f t="shared" si="15"/>
        <v>20000</v>
      </c>
      <c r="S207" s="3">
        <v>5000</v>
      </c>
      <c r="T207" s="3">
        <f t="shared" si="18"/>
        <v>68</v>
      </c>
      <c r="U207" s="3">
        <v>15000</v>
      </c>
      <c r="V207" s="3" t="s">
        <v>144</v>
      </c>
      <c r="W207" s="3" t="s">
        <v>382</v>
      </c>
      <c r="X207" s="3">
        <v>0</v>
      </c>
      <c r="Y207" s="3">
        <v>60000</v>
      </c>
      <c r="Z207" s="3">
        <v>60000</v>
      </c>
      <c r="AA207" s="5">
        <v>5000</v>
      </c>
      <c r="AB207" s="5">
        <v>7</v>
      </c>
      <c r="AC207" s="5">
        <v>7</v>
      </c>
      <c r="AD207" s="5">
        <v>0</v>
      </c>
      <c r="AE207" s="5">
        <v>0</v>
      </c>
      <c r="AF207" s="5">
        <v>5000</v>
      </c>
      <c r="AG207" s="5">
        <v>-1</v>
      </c>
      <c r="AH207" s="5">
        <v>1</v>
      </c>
      <c r="AI207" s="45">
        <v>0</v>
      </c>
      <c r="AJ207" s="45">
        <v>0</v>
      </c>
      <c r="AK207" s="45">
        <v>0</v>
      </c>
      <c r="AL207" s="23">
        <v>0</v>
      </c>
      <c r="AM207" s="23">
        <v>0</v>
      </c>
      <c r="AN207" s="23">
        <v>0</v>
      </c>
      <c r="AO207" s="23">
        <v>0</v>
      </c>
      <c r="AP207" s="23">
        <v>0</v>
      </c>
      <c r="AQ207" s="23">
        <v>0</v>
      </c>
      <c r="AR207" s="25">
        <v>0</v>
      </c>
      <c r="AS207" s="52">
        <v>0</v>
      </c>
      <c r="AT207" s="50">
        <v>0</v>
      </c>
      <c r="AU207" s="50">
        <v>0</v>
      </c>
      <c r="AV207" s="50">
        <v>0</v>
      </c>
      <c r="AW207" s="38">
        <v>0</v>
      </c>
      <c r="AX207" s="38">
        <v>0</v>
      </c>
      <c r="AY207" s="38">
        <v>0</v>
      </c>
      <c r="AZ207" s="38">
        <v>0</v>
      </c>
      <c r="BA207" s="38">
        <v>0</v>
      </c>
      <c r="BB207" s="38">
        <v>0</v>
      </c>
      <c r="BC207" s="38">
        <v>0</v>
      </c>
      <c r="BD207" s="38">
        <v>0</v>
      </c>
      <c r="BE207" s="38">
        <v>0</v>
      </c>
      <c r="BF207" s="38">
        <v>0</v>
      </c>
      <c r="BG207" s="40">
        <v>1</v>
      </c>
      <c r="BH207" s="40" t="s">
        <v>169</v>
      </c>
      <c r="BI207" s="40">
        <v>0</v>
      </c>
    </row>
    <row r="208" spans="1:61" x14ac:dyDescent="0.25">
      <c r="A208" s="6">
        <v>207</v>
      </c>
      <c r="B208" s="6" t="s">
        <v>2053</v>
      </c>
      <c r="C208" s="6" t="s">
        <v>2053</v>
      </c>
      <c r="D208" s="6" t="s">
        <v>2053</v>
      </c>
      <c r="E208" s="6" t="s">
        <v>929</v>
      </c>
      <c r="F208" s="17">
        <v>45430.951620370368</v>
      </c>
      <c r="G208" s="21">
        <v>0</v>
      </c>
      <c r="H208" s="4">
        <f t="shared" si="14"/>
        <v>45430.951620370368</v>
      </c>
      <c r="I208" s="3">
        <v>666</v>
      </c>
      <c r="J208" s="3">
        <v>40500</v>
      </c>
      <c r="K208" s="3">
        <f t="shared" si="17"/>
        <v>0.13054570984703634</v>
      </c>
      <c r="L208" s="3">
        <v>318</v>
      </c>
      <c r="M208" s="3">
        <v>79.69</v>
      </c>
      <c r="N208" s="3" t="s">
        <v>1265</v>
      </c>
      <c r="O208" s="3">
        <v>41</v>
      </c>
      <c r="P208" s="3">
        <v>-8.8000000000000007</v>
      </c>
      <c r="Q208" s="3">
        <v>74300</v>
      </c>
      <c r="R208" s="3">
        <f t="shared" si="15"/>
        <v>74300</v>
      </c>
      <c r="S208" s="3">
        <v>5000</v>
      </c>
      <c r="T208" s="3">
        <f t="shared" si="18"/>
        <v>79.69</v>
      </c>
      <c r="U208" s="3">
        <v>60000</v>
      </c>
      <c r="V208" s="3" t="s">
        <v>144</v>
      </c>
      <c r="W208" s="3" t="s">
        <v>382</v>
      </c>
      <c r="X208" s="3">
        <v>0</v>
      </c>
      <c r="Y208" s="3">
        <v>130000</v>
      </c>
      <c r="Z208" s="3">
        <v>130000</v>
      </c>
      <c r="AA208" s="5">
        <v>100</v>
      </c>
      <c r="AB208" s="5">
        <v>0.5</v>
      </c>
      <c r="AC208" s="5">
        <v>0.5</v>
      </c>
      <c r="AD208" s="5">
        <v>0</v>
      </c>
      <c r="AE208" s="5">
        <v>0</v>
      </c>
      <c r="AF208" s="5">
        <v>100</v>
      </c>
      <c r="AG208" s="5">
        <v>-1</v>
      </c>
      <c r="AH208" s="5">
        <v>1</v>
      </c>
      <c r="AI208" s="45">
        <v>0</v>
      </c>
      <c r="AJ208" s="45">
        <v>0</v>
      </c>
      <c r="AK208" s="45">
        <v>0</v>
      </c>
      <c r="AL208" s="23">
        <v>0</v>
      </c>
      <c r="AM208" s="23">
        <v>0</v>
      </c>
      <c r="AN208" s="23">
        <v>0</v>
      </c>
      <c r="AO208" s="23">
        <v>0</v>
      </c>
      <c r="AP208" s="23">
        <v>0</v>
      </c>
      <c r="AQ208" s="23">
        <v>0</v>
      </c>
      <c r="AR208" s="25">
        <v>0</v>
      </c>
      <c r="AS208" s="52">
        <v>0</v>
      </c>
      <c r="AT208" s="50">
        <v>0</v>
      </c>
      <c r="AU208" s="50">
        <v>0</v>
      </c>
      <c r="AV208" s="50">
        <v>0</v>
      </c>
      <c r="AW208" s="38">
        <v>0</v>
      </c>
      <c r="AX208" s="38">
        <v>0</v>
      </c>
      <c r="AY208" s="38">
        <v>0</v>
      </c>
      <c r="AZ208" s="38">
        <v>0</v>
      </c>
      <c r="BA208" s="38">
        <v>0</v>
      </c>
      <c r="BB208" s="38">
        <v>0</v>
      </c>
      <c r="BC208" s="38">
        <v>0</v>
      </c>
      <c r="BD208" s="38">
        <v>0</v>
      </c>
      <c r="BE208" s="38">
        <v>0</v>
      </c>
      <c r="BF208" s="38">
        <v>0</v>
      </c>
      <c r="BG208" s="40">
        <v>3</v>
      </c>
      <c r="BH208" s="40" t="s">
        <v>2038</v>
      </c>
      <c r="BI208" s="40">
        <v>0</v>
      </c>
    </row>
    <row r="209" spans="1:61" x14ac:dyDescent="0.25">
      <c r="A209" s="6">
        <v>208</v>
      </c>
      <c r="B209" s="6" t="s">
        <v>2056</v>
      </c>
      <c r="C209" s="6" t="s">
        <v>2056</v>
      </c>
      <c r="D209" s="6" t="s">
        <v>1385</v>
      </c>
      <c r="E209" s="6" t="s">
        <v>4</v>
      </c>
      <c r="F209" s="17">
        <v>45465.147777777776</v>
      </c>
      <c r="G209" s="21">
        <v>-5</v>
      </c>
      <c r="H209" s="4">
        <f t="shared" si="14"/>
        <v>45464.939444444441</v>
      </c>
      <c r="I209" s="3">
        <v>50</v>
      </c>
      <c r="J209" s="3">
        <v>17000</v>
      </c>
      <c r="K209" s="3">
        <f t="shared" si="17"/>
        <v>1.7268164435946462E-3</v>
      </c>
      <c r="L209" s="3">
        <v>290</v>
      </c>
      <c r="M209" s="3">
        <v>45</v>
      </c>
      <c r="N209" s="3" t="s">
        <v>1329</v>
      </c>
      <c r="O209" s="3">
        <v>32.465299999999999</v>
      </c>
      <c r="P209" s="3">
        <v>-96.596800000000002</v>
      </c>
      <c r="Q209" s="3">
        <v>24000</v>
      </c>
      <c r="R209" s="3">
        <f t="shared" si="15"/>
        <v>24000</v>
      </c>
      <c r="S209" s="3">
        <v>8000</v>
      </c>
      <c r="T209" s="3">
        <f t="shared" si="18"/>
        <v>45</v>
      </c>
      <c r="U209" s="3">
        <v>18000</v>
      </c>
      <c r="V209" s="3" t="s">
        <v>144</v>
      </c>
      <c r="W209" s="3" t="s">
        <v>382</v>
      </c>
      <c r="X209" s="3">
        <v>0</v>
      </c>
      <c r="Y209" s="3">
        <v>60000</v>
      </c>
      <c r="Z209" s="3">
        <v>60000</v>
      </c>
      <c r="AA209" s="5">
        <v>1000</v>
      </c>
      <c r="AB209" s="5">
        <v>10</v>
      </c>
      <c r="AC209" s="5">
        <v>4</v>
      </c>
      <c r="AD209" s="5">
        <v>0</v>
      </c>
      <c r="AE209" s="5">
        <v>0</v>
      </c>
      <c r="AF209" s="5">
        <v>6000</v>
      </c>
      <c r="AG209" s="5">
        <v>-1</v>
      </c>
      <c r="AH209" s="5">
        <v>1</v>
      </c>
      <c r="AI209" s="45">
        <v>0</v>
      </c>
      <c r="AJ209" s="45">
        <v>0</v>
      </c>
      <c r="AK209" s="45">
        <v>0</v>
      </c>
      <c r="AL209" s="23">
        <v>0</v>
      </c>
      <c r="AM209" s="23">
        <v>0</v>
      </c>
      <c r="AN209" s="23">
        <v>0</v>
      </c>
      <c r="AO209" s="23">
        <v>0</v>
      </c>
      <c r="AP209" s="23">
        <v>0</v>
      </c>
      <c r="AQ209" s="23">
        <v>0</v>
      </c>
      <c r="AR209" s="25">
        <v>0</v>
      </c>
      <c r="AS209" s="52">
        <v>0</v>
      </c>
      <c r="AT209" s="50">
        <v>0</v>
      </c>
      <c r="AU209" s="50">
        <v>0</v>
      </c>
      <c r="AV209" s="50">
        <v>0</v>
      </c>
      <c r="AW209" s="38">
        <v>0</v>
      </c>
      <c r="AX209" s="38">
        <v>0</v>
      </c>
      <c r="AY209" s="38">
        <v>0</v>
      </c>
      <c r="AZ209" s="38">
        <v>0</v>
      </c>
      <c r="BA209" s="38">
        <v>0</v>
      </c>
      <c r="BB209" s="38">
        <v>0</v>
      </c>
      <c r="BC209" s="38">
        <v>0</v>
      </c>
      <c r="BD209" s="38">
        <v>0</v>
      </c>
      <c r="BE209" s="38">
        <v>0</v>
      </c>
      <c r="BF209" s="38">
        <v>0</v>
      </c>
      <c r="BG209" s="40">
        <v>2</v>
      </c>
      <c r="BH209" s="40" t="s">
        <v>2038</v>
      </c>
      <c r="BI209" s="40">
        <v>0</v>
      </c>
    </row>
    <row r="210" spans="1:61" x14ac:dyDescent="0.25">
      <c r="A210" s="6">
        <v>209</v>
      </c>
      <c r="B210" s="6" t="s">
        <v>2057</v>
      </c>
      <c r="C210" s="6" t="s">
        <v>2057</v>
      </c>
      <c r="D210" s="6" t="s">
        <v>1321</v>
      </c>
      <c r="E210" s="6" t="s">
        <v>4</v>
      </c>
      <c r="F210" s="17">
        <v>45485.168402777781</v>
      </c>
      <c r="G210" s="21">
        <v>-5</v>
      </c>
      <c r="H210" s="4">
        <f t="shared" si="14"/>
        <v>45484.960069444445</v>
      </c>
      <c r="I210" s="3">
        <v>15</v>
      </c>
      <c r="J210" s="3">
        <v>21760</v>
      </c>
      <c r="K210" s="3">
        <f t="shared" si="17"/>
        <v>8.4876481835564053E-4</v>
      </c>
      <c r="L210" s="3">
        <v>329.5</v>
      </c>
      <c r="M210" s="3">
        <v>57.25</v>
      </c>
      <c r="N210" s="3" t="s">
        <v>1329</v>
      </c>
      <c r="O210" s="3">
        <v>44.508629999999997</v>
      </c>
      <c r="P210" s="3">
        <v>-91.526264499999996</v>
      </c>
      <c r="Q210" s="3">
        <v>28500</v>
      </c>
      <c r="R210" s="3">
        <f t="shared" si="15"/>
        <v>28500</v>
      </c>
      <c r="S210" s="3">
        <v>10000</v>
      </c>
      <c r="T210" s="3">
        <f t="shared" si="18"/>
        <v>57.25</v>
      </c>
      <c r="U210" s="3">
        <v>28000</v>
      </c>
      <c r="V210" s="3" t="s">
        <v>144</v>
      </c>
      <c r="W210" s="3" t="s">
        <v>382</v>
      </c>
      <c r="X210" s="3">
        <v>0</v>
      </c>
      <c r="Y210" s="3">
        <v>60000</v>
      </c>
      <c r="Z210" s="3">
        <v>60000</v>
      </c>
      <c r="AA210" s="5">
        <v>2000</v>
      </c>
      <c r="AB210" s="5">
        <v>5.5</v>
      </c>
      <c r="AC210" s="5">
        <v>1.2</v>
      </c>
      <c r="AD210" s="5">
        <v>5.6459999999987076E-3</v>
      </c>
      <c r="AE210" s="5">
        <v>1.6369500000010362E-2</v>
      </c>
      <c r="AF210" s="5">
        <v>500</v>
      </c>
      <c r="AG210" s="5">
        <v>-1</v>
      </c>
      <c r="AH210" s="5">
        <v>1</v>
      </c>
      <c r="AI210" s="45">
        <v>0</v>
      </c>
      <c r="AJ210" s="45">
        <v>0</v>
      </c>
      <c r="AK210" s="45">
        <v>0</v>
      </c>
      <c r="AL210" s="23">
        <v>0</v>
      </c>
      <c r="AM210" s="23">
        <v>0</v>
      </c>
      <c r="AN210" s="23">
        <v>0</v>
      </c>
      <c r="AO210" s="23">
        <v>0</v>
      </c>
      <c r="AP210" s="23">
        <v>0</v>
      </c>
      <c r="AQ210" s="23">
        <v>0</v>
      </c>
      <c r="AR210" s="25">
        <v>0</v>
      </c>
      <c r="AS210" s="52">
        <v>0</v>
      </c>
      <c r="AT210" s="50">
        <v>0</v>
      </c>
      <c r="AU210" s="50">
        <v>0</v>
      </c>
      <c r="AV210" s="50">
        <v>0</v>
      </c>
      <c r="AW210" s="38">
        <v>0</v>
      </c>
      <c r="AX210" s="38">
        <v>0</v>
      </c>
      <c r="AY210" s="38">
        <v>0</v>
      </c>
      <c r="AZ210" s="38">
        <v>0</v>
      </c>
      <c r="BA210" s="38">
        <v>0</v>
      </c>
      <c r="BB210" s="38">
        <v>0</v>
      </c>
      <c r="BC210" s="38">
        <v>0</v>
      </c>
      <c r="BD210" s="38">
        <v>0</v>
      </c>
      <c r="BE210" s="38">
        <v>0</v>
      </c>
      <c r="BF210" s="38">
        <v>0</v>
      </c>
      <c r="BG210" s="40">
        <v>3</v>
      </c>
      <c r="BH210" s="40" t="s">
        <v>2038</v>
      </c>
      <c r="BI210" s="40">
        <v>0</v>
      </c>
    </row>
    <row r="211" spans="1:61" x14ac:dyDescent="0.25">
      <c r="A211" s="6">
        <v>210</v>
      </c>
      <c r="B211" s="6" t="s">
        <v>2059</v>
      </c>
      <c r="C211" s="6" t="s">
        <v>2059</v>
      </c>
      <c r="D211" s="6" t="s">
        <v>2060</v>
      </c>
      <c r="E211" s="6" t="s">
        <v>850</v>
      </c>
      <c r="F211" s="17">
        <v>45510.861759259256</v>
      </c>
      <c r="G211" s="21">
        <v>1</v>
      </c>
      <c r="H211" s="4">
        <f t="shared" si="14"/>
        <v>45510.903425925921</v>
      </c>
      <c r="I211" s="3">
        <v>300</v>
      </c>
      <c r="J211" s="3">
        <v>12500</v>
      </c>
      <c r="K211" s="3">
        <f t="shared" si="17"/>
        <v>5.6016969407265771E-3</v>
      </c>
      <c r="L211" s="3">
        <v>95.68</v>
      </c>
      <c r="M211" s="3">
        <v>36.700000000000003</v>
      </c>
      <c r="N211" s="3" t="s">
        <v>1329</v>
      </c>
      <c r="O211" s="3">
        <v>30.730585000000001</v>
      </c>
      <c r="P211" s="3">
        <v>-6.7273120000000004</v>
      </c>
      <c r="Q211" s="3">
        <v>37800</v>
      </c>
      <c r="R211" s="3">
        <f t="shared" si="15"/>
        <v>37800</v>
      </c>
      <c r="S211" s="3">
        <v>8000</v>
      </c>
      <c r="T211" s="3">
        <f t="shared" si="18"/>
        <v>36.700000000000003</v>
      </c>
      <c r="U211" s="3">
        <f>Q211*0.9</f>
        <v>34020</v>
      </c>
      <c r="V211" s="3" t="s">
        <v>2061</v>
      </c>
      <c r="W211" s="3" t="s">
        <v>382</v>
      </c>
      <c r="X211" s="3">
        <v>0</v>
      </c>
      <c r="Y211" s="3">
        <v>60000</v>
      </c>
      <c r="Z211" s="3">
        <v>60000</v>
      </c>
      <c r="AA211" s="5">
        <v>2500</v>
      </c>
      <c r="AB211" s="5">
        <v>3</v>
      </c>
      <c r="AC211" s="5">
        <v>4</v>
      </c>
      <c r="AD211" s="5">
        <v>3.8600000000000001E-3</v>
      </c>
      <c r="AE211" s="5">
        <v>9.4999999999999998E-3</v>
      </c>
      <c r="AF211" s="5">
        <v>700</v>
      </c>
      <c r="AG211" s="5">
        <v>-1</v>
      </c>
      <c r="AH211" s="5">
        <v>1</v>
      </c>
      <c r="AI211" s="45">
        <v>0</v>
      </c>
      <c r="AJ211" s="45">
        <v>0</v>
      </c>
      <c r="AK211" s="45">
        <v>0</v>
      </c>
      <c r="AL211" s="23">
        <v>0</v>
      </c>
      <c r="AM211" s="23">
        <v>5</v>
      </c>
      <c r="AN211" s="23">
        <v>0</v>
      </c>
      <c r="AO211" s="23">
        <v>0</v>
      </c>
      <c r="AP211" s="23">
        <v>0</v>
      </c>
      <c r="AQ211" s="23">
        <v>0</v>
      </c>
      <c r="AR211" s="25">
        <v>0</v>
      </c>
      <c r="AS211" s="52">
        <v>0</v>
      </c>
      <c r="AT211" s="50">
        <v>0</v>
      </c>
      <c r="AU211" s="50">
        <v>0</v>
      </c>
      <c r="AV211" s="50">
        <v>0</v>
      </c>
      <c r="AW211" s="38">
        <v>0</v>
      </c>
      <c r="AX211" s="38">
        <v>0</v>
      </c>
      <c r="AY211" s="38">
        <v>0</v>
      </c>
      <c r="AZ211" s="38">
        <v>0</v>
      </c>
      <c r="BA211" s="38">
        <v>0</v>
      </c>
      <c r="BB211" s="38">
        <v>0</v>
      </c>
      <c r="BC211" s="38">
        <v>0</v>
      </c>
      <c r="BD211" s="38">
        <v>0</v>
      </c>
      <c r="BE211" s="38">
        <v>0</v>
      </c>
      <c r="BF211" s="38">
        <v>0</v>
      </c>
      <c r="BG211" s="40">
        <v>1</v>
      </c>
      <c r="BH211" s="40" t="s">
        <v>2038</v>
      </c>
      <c r="BI211" s="40">
        <v>0</v>
      </c>
    </row>
    <row r="212" spans="1:61" x14ac:dyDescent="0.25">
      <c r="A212" s="6">
        <v>211</v>
      </c>
      <c r="B212" s="6" t="s">
        <v>2062</v>
      </c>
      <c r="C212" s="6" t="s">
        <v>2062</v>
      </c>
      <c r="D212" s="6" t="s">
        <v>2063</v>
      </c>
      <c r="E212" s="6" t="s">
        <v>4</v>
      </c>
      <c r="F212" s="17">
        <v>45534.218611111108</v>
      </c>
      <c r="G212" s="21">
        <v>-4</v>
      </c>
      <c r="H212" s="4">
        <f t="shared" si="14"/>
        <v>45534.051944444444</v>
      </c>
      <c r="I212" s="3">
        <v>50</v>
      </c>
      <c r="J212" s="3">
        <v>13000</v>
      </c>
      <c r="K212" s="3">
        <f t="shared" si="17"/>
        <v>1.0097992351816444E-3</v>
      </c>
      <c r="L212" s="3">
        <v>152.47999999999999</v>
      </c>
      <c r="M212" s="3">
        <v>56.07</v>
      </c>
      <c r="N212" s="3" t="s">
        <v>1329</v>
      </c>
      <c r="O212" s="3">
        <v>35.954000000000001</v>
      </c>
      <c r="P212" s="3">
        <v>-82.054500000000004</v>
      </c>
      <c r="Q212" s="3">
        <v>25000</v>
      </c>
      <c r="R212" s="3">
        <f t="shared" si="15"/>
        <v>25000</v>
      </c>
      <c r="S212" s="3">
        <v>5000</v>
      </c>
      <c r="T212" s="3">
        <f t="shared" si="18"/>
        <v>56.07</v>
      </c>
      <c r="U212" s="3">
        <f>Q212</f>
        <v>25000</v>
      </c>
      <c r="V212" s="3" t="s">
        <v>144</v>
      </c>
      <c r="W212" s="3" t="s">
        <v>382</v>
      </c>
      <c r="X212" s="3">
        <v>0</v>
      </c>
      <c r="Y212" s="3">
        <v>60000</v>
      </c>
      <c r="Z212" s="3">
        <v>60000</v>
      </c>
      <c r="AA212" s="5">
        <v>1500</v>
      </c>
      <c r="AB212" s="5">
        <v>4.6699999999999998E-2</v>
      </c>
      <c r="AC212" s="5">
        <v>0.33700000000000002</v>
      </c>
      <c r="AD212" s="5">
        <v>0</v>
      </c>
      <c r="AE212" s="5">
        <v>0</v>
      </c>
      <c r="AF212" s="5">
        <v>1000</v>
      </c>
      <c r="AG212" s="5">
        <v>-1</v>
      </c>
      <c r="AH212" s="5">
        <v>1</v>
      </c>
      <c r="AI212" s="45">
        <v>0</v>
      </c>
      <c r="AJ212" s="45">
        <v>0</v>
      </c>
      <c r="AK212" s="45">
        <v>0</v>
      </c>
      <c r="AL212" s="23">
        <v>0</v>
      </c>
      <c r="AM212" s="23">
        <v>0</v>
      </c>
      <c r="AN212" s="23">
        <v>0</v>
      </c>
      <c r="AO212" s="23">
        <v>0</v>
      </c>
      <c r="AP212" s="23">
        <v>0</v>
      </c>
      <c r="AQ212" s="23">
        <v>0</v>
      </c>
      <c r="AR212" s="25">
        <v>0</v>
      </c>
      <c r="AS212" s="52">
        <v>0</v>
      </c>
      <c r="AT212" s="50">
        <v>0</v>
      </c>
      <c r="AU212" s="50">
        <v>0</v>
      </c>
      <c r="AV212" s="50">
        <v>0</v>
      </c>
      <c r="AW212" s="38">
        <v>0</v>
      </c>
      <c r="AX212" s="38">
        <v>0</v>
      </c>
      <c r="AY212" s="38">
        <v>0</v>
      </c>
      <c r="AZ212" s="38">
        <v>0</v>
      </c>
      <c r="BA212" s="38">
        <v>0</v>
      </c>
      <c r="BB212" s="38">
        <v>0</v>
      </c>
      <c r="BC212" s="38">
        <v>0</v>
      </c>
      <c r="BD212" s="38">
        <v>0</v>
      </c>
      <c r="BE212" s="38">
        <v>0</v>
      </c>
      <c r="BF212" s="38">
        <v>0</v>
      </c>
      <c r="BG212" s="40">
        <v>2</v>
      </c>
      <c r="BH212" s="40" t="s">
        <v>2038</v>
      </c>
      <c r="BI212" s="40">
        <v>0</v>
      </c>
    </row>
    <row r="213" spans="1:61" x14ac:dyDescent="0.25">
      <c r="A213" s="6">
        <v>212</v>
      </c>
      <c r="B213" s="6" t="s">
        <v>2064</v>
      </c>
      <c r="C213" s="6" t="s">
        <v>2065</v>
      </c>
      <c r="D213" s="6" t="s">
        <v>2066</v>
      </c>
      <c r="E213" s="6" t="s">
        <v>1456</v>
      </c>
      <c r="F213" s="17">
        <v>45539.694039351853</v>
      </c>
      <c r="G213" s="21">
        <v>8</v>
      </c>
      <c r="H213" s="4">
        <f t="shared" si="14"/>
        <v>45540.027372685188</v>
      </c>
      <c r="I213" s="3">
        <v>4327</v>
      </c>
      <c r="J213" s="3">
        <v>19670</v>
      </c>
      <c r="K213" s="3">
        <f t="shared" si="17"/>
        <v>0.20006630142208415</v>
      </c>
      <c r="L213" s="3">
        <v>44.4375</v>
      </c>
      <c r="M213" s="3">
        <v>39.955300000000001</v>
      </c>
      <c r="N213" s="3" t="s">
        <v>1329</v>
      </c>
      <c r="O213" s="3">
        <v>17.968</v>
      </c>
      <c r="P213" s="3">
        <v>122.92700000000001</v>
      </c>
      <c r="Q213" s="3">
        <v>20000</v>
      </c>
      <c r="R213" s="3">
        <f t="shared" ref="R213:R218" si="19">Q213</f>
        <v>20000</v>
      </c>
      <c r="S213" s="3">
        <v>5000</v>
      </c>
      <c r="T213" s="3">
        <f t="shared" si="18"/>
        <v>39.955300000000001</v>
      </c>
      <c r="U213" s="3">
        <f>Q213</f>
        <v>20000</v>
      </c>
      <c r="V213" s="3" t="s">
        <v>144</v>
      </c>
      <c r="W213" s="3" t="s">
        <v>382</v>
      </c>
      <c r="X213" s="3">
        <v>0</v>
      </c>
      <c r="Y213" s="3">
        <v>60000</v>
      </c>
      <c r="Z213" s="3">
        <v>60000</v>
      </c>
      <c r="AA213" s="5">
        <v>1300</v>
      </c>
      <c r="AB213" s="5">
        <v>2</v>
      </c>
      <c r="AC213" s="5">
        <v>2</v>
      </c>
      <c r="AD213" s="5">
        <v>5.0000000000000001E-3</v>
      </c>
      <c r="AE213" s="5">
        <v>5.0000000000000001E-3</v>
      </c>
      <c r="AF213" s="5">
        <v>500</v>
      </c>
      <c r="AG213" s="5">
        <v>-1</v>
      </c>
      <c r="AH213" s="5">
        <v>1</v>
      </c>
      <c r="AI213" s="45">
        <v>0</v>
      </c>
      <c r="AJ213" s="45">
        <v>0</v>
      </c>
      <c r="AK213" s="45">
        <v>0</v>
      </c>
      <c r="AL213" s="23">
        <v>0</v>
      </c>
      <c r="AM213" s="23">
        <v>0</v>
      </c>
      <c r="AN213" s="23">
        <v>0</v>
      </c>
      <c r="AO213" s="23">
        <v>0</v>
      </c>
      <c r="AP213" s="23">
        <v>0</v>
      </c>
      <c r="AQ213" s="23">
        <v>0</v>
      </c>
      <c r="AR213" s="25">
        <v>0</v>
      </c>
      <c r="AS213" s="52">
        <v>0</v>
      </c>
      <c r="AT213" s="50">
        <v>0</v>
      </c>
      <c r="AU213" s="50">
        <v>0</v>
      </c>
      <c r="AV213" s="50">
        <v>0</v>
      </c>
      <c r="AW213" s="38">
        <v>0</v>
      </c>
      <c r="AX213" s="38">
        <v>0</v>
      </c>
      <c r="AY213" s="38">
        <v>0</v>
      </c>
      <c r="AZ213" s="38">
        <v>0</v>
      </c>
      <c r="BA213" s="38">
        <v>0</v>
      </c>
      <c r="BB213" s="38">
        <v>0</v>
      </c>
      <c r="BC213" s="38">
        <v>0</v>
      </c>
      <c r="BD213" s="38">
        <v>0</v>
      </c>
      <c r="BE213" s="38">
        <v>0</v>
      </c>
      <c r="BF213" s="38">
        <v>0</v>
      </c>
      <c r="BG213" s="40">
        <v>3</v>
      </c>
      <c r="BH213" s="40" t="s">
        <v>2038</v>
      </c>
      <c r="BI213" s="40">
        <v>0</v>
      </c>
    </row>
    <row r="214" spans="1:61" x14ac:dyDescent="0.25">
      <c r="A214" s="6">
        <v>213</v>
      </c>
      <c r="B214" s="6" t="s">
        <v>2068</v>
      </c>
      <c r="C214" s="6" t="s">
        <v>2067</v>
      </c>
      <c r="D214" s="6" t="s">
        <v>56</v>
      </c>
      <c r="E214" s="6" t="s">
        <v>4</v>
      </c>
      <c r="F214" s="17">
        <v>45636.37777777778</v>
      </c>
      <c r="G214" s="21">
        <v>-5</v>
      </c>
      <c r="H214" s="4">
        <f t="shared" si="14"/>
        <v>45636.169444444444</v>
      </c>
      <c r="I214" s="3">
        <v>500</v>
      </c>
      <c r="J214" s="3">
        <v>17500</v>
      </c>
      <c r="K214" s="3">
        <f t="shared" si="17"/>
        <v>1.8298876673040154E-2</v>
      </c>
      <c r="L214" s="3">
        <v>113.7</v>
      </c>
      <c r="M214" s="3">
        <v>16</v>
      </c>
      <c r="N214" s="3" t="s">
        <v>1329</v>
      </c>
      <c r="O214" s="3">
        <v>39.628823499999996</v>
      </c>
      <c r="P214" s="3">
        <v>-86.738472999999999</v>
      </c>
      <c r="Q214" s="3">
        <v>13305</v>
      </c>
      <c r="R214" s="3">
        <f t="shared" si="19"/>
        <v>13305</v>
      </c>
      <c r="S214" s="3">
        <v>5000</v>
      </c>
      <c r="T214" s="3">
        <f>M214</f>
        <v>16</v>
      </c>
      <c r="U214" s="3">
        <v>12800</v>
      </c>
      <c r="V214" s="3" t="s">
        <v>1428</v>
      </c>
      <c r="W214" s="3" t="s">
        <v>382</v>
      </c>
      <c r="X214" s="3">
        <v>0</v>
      </c>
      <c r="Y214" s="3">
        <v>60000</v>
      </c>
      <c r="Z214" s="3">
        <v>60000</v>
      </c>
      <c r="AA214" s="5">
        <v>3000</v>
      </c>
      <c r="AB214" s="5">
        <v>4.3</v>
      </c>
      <c r="AC214" s="5">
        <v>2</v>
      </c>
      <c r="AD214" s="5">
        <v>4.2684999999949014E-3</v>
      </c>
      <c r="AE214" s="5">
        <v>8.11000000000206E-3</v>
      </c>
      <c r="AF214" s="5">
        <v>2198</v>
      </c>
      <c r="AG214" s="5">
        <v>-1</v>
      </c>
      <c r="AH214" s="5">
        <v>1</v>
      </c>
      <c r="AI214" s="45">
        <v>0</v>
      </c>
      <c r="AJ214" s="45">
        <v>0</v>
      </c>
      <c r="AK214" s="45">
        <v>0</v>
      </c>
      <c r="AL214" s="23">
        <v>0</v>
      </c>
      <c r="AM214" s="23">
        <v>0</v>
      </c>
      <c r="AN214" s="23">
        <v>0</v>
      </c>
      <c r="AO214" s="23">
        <v>0</v>
      </c>
      <c r="AP214" s="23">
        <v>0</v>
      </c>
      <c r="AQ214" s="23">
        <v>0</v>
      </c>
      <c r="AR214" s="25">
        <v>0</v>
      </c>
      <c r="AS214" s="52">
        <v>0</v>
      </c>
      <c r="AT214" s="50">
        <v>0</v>
      </c>
      <c r="AU214" s="50">
        <v>0</v>
      </c>
      <c r="AV214" s="50">
        <v>0</v>
      </c>
      <c r="AW214" s="38">
        <v>0</v>
      </c>
      <c r="AX214" s="38">
        <v>0</v>
      </c>
      <c r="AY214" s="38">
        <v>0</v>
      </c>
      <c r="AZ214" s="38">
        <v>0</v>
      </c>
      <c r="BA214" s="38">
        <v>0</v>
      </c>
      <c r="BB214" s="38">
        <v>0</v>
      </c>
      <c r="BC214" s="38">
        <v>0</v>
      </c>
      <c r="BD214" s="38">
        <v>0</v>
      </c>
      <c r="BE214" s="38">
        <v>0</v>
      </c>
      <c r="BF214" s="38">
        <v>0</v>
      </c>
      <c r="BG214" s="40">
        <v>3</v>
      </c>
      <c r="BH214" s="40" t="s">
        <v>2038</v>
      </c>
      <c r="BI214" s="40">
        <v>0</v>
      </c>
    </row>
    <row r="215" spans="1:61" x14ac:dyDescent="0.25">
      <c r="A215" s="6">
        <v>214</v>
      </c>
      <c r="B215" s="6" t="s">
        <v>2069</v>
      </c>
      <c r="C215" s="6" t="s">
        <v>2069</v>
      </c>
      <c r="D215" s="6" t="s">
        <v>58</v>
      </c>
      <c r="E215" s="6" t="s">
        <v>4</v>
      </c>
      <c r="F215" s="17">
        <v>45063.836111111108</v>
      </c>
      <c r="G215" s="21">
        <v>-4</v>
      </c>
      <c r="H215" s="4">
        <f t="shared" si="14"/>
        <v>45063.669444444444</v>
      </c>
      <c r="I215" s="3">
        <v>500</v>
      </c>
      <c r="J215" s="3">
        <f>15000</f>
        <v>15000</v>
      </c>
      <c r="K215" s="3">
        <f t="shared" si="17"/>
        <v>1.3444072657743786E-2</v>
      </c>
      <c r="L215" s="3">
        <v>270</v>
      </c>
      <c r="M215" s="3">
        <v>45</v>
      </c>
      <c r="N215" s="3" t="s">
        <v>1329</v>
      </c>
      <c r="O215" s="3">
        <v>40.81</v>
      </c>
      <c r="P215" s="3">
        <v>-75.739999999999995</v>
      </c>
      <c r="Q215" s="3">
        <v>15000</v>
      </c>
      <c r="R215" s="3">
        <f t="shared" si="19"/>
        <v>15000</v>
      </c>
      <c r="S215" s="3">
        <v>5000</v>
      </c>
      <c r="T215" s="3">
        <f>M215</f>
        <v>45</v>
      </c>
      <c r="U215" s="3">
        <f>R215</f>
        <v>15000</v>
      </c>
      <c r="V215" s="3" t="s">
        <v>144</v>
      </c>
      <c r="W215" s="3" t="s">
        <v>382</v>
      </c>
      <c r="X215" s="3">
        <v>0</v>
      </c>
      <c r="Y215" s="3">
        <v>60000</v>
      </c>
      <c r="Z215" s="3">
        <v>60000</v>
      </c>
      <c r="AA215" s="5">
        <v>5000</v>
      </c>
      <c r="AB215" s="5">
        <v>90</v>
      </c>
      <c r="AC215" s="5">
        <v>20</v>
      </c>
      <c r="AD215" s="5">
        <v>0</v>
      </c>
      <c r="AE215" s="5">
        <v>0</v>
      </c>
      <c r="AF215" s="5">
        <v>3000</v>
      </c>
      <c r="AG215" s="5">
        <v>-1</v>
      </c>
      <c r="AH215" s="5">
        <v>1</v>
      </c>
      <c r="AI215" s="45">
        <v>0</v>
      </c>
      <c r="AJ215" s="45">
        <v>0</v>
      </c>
      <c r="AK215" s="45">
        <v>0</v>
      </c>
      <c r="AL215" s="23">
        <v>0</v>
      </c>
      <c r="AM215" s="23">
        <v>0</v>
      </c>
      <c r="AN215" s="23">
        <v>0</v>
      </c>
      <c r="AO215" s="23">
        <v>0</v>
      </c>
      <c r="AP215" s="23">
        <v>0</v>
      </c>
      <c r="AQ215" s="23">
        <v>0</v>
      </c>
      <c r="AR215" s="25">
        <v>0</v>
      </c>
      <c r="AS215" s="52">
        <v>0</v>
      </c>
      <c r="AT215" s="50">
        <v>0</v>
      </c>
      <c r="AU215" s="50">
        <v>0</v>
      </c>
      <c r="AV215" s="50">
        <v>0</v>
      </c>
      <c r="AW215" s="38">
        <v>0</v>
      </c>
      <c r="AX215" s="38">
        <v>0</v>
      </c>
      <c r="AY215" s="38">
        <v>0</v>
      </c>
      <c r="AZ215" s="38">
        <v>0</v>
      </c>
      <c r="BA215" s="38">
        <v>0</v>
      </c>
      <c r="BB215" s="38">
        <v>0</v>
      </c>
      <c r="BC215" s="38">
        <v>0</v>
      </c>
      <c r="BD215" s="38">
        <v>0</v>
      </c>
      <c r="BE215" s="38">
        <v>0</v>
      </c>
      <c r="BF215" s="38">
        <v>0</v>
      </c>
      <c r="BG215" s="40">
        <v>1</v>
      </c>
      <c r="BH215" s="40" t="s">
        <v>2038</v>
      </c>
      <c r="BI215" s="40">
        <v>0</v>
      </c>
    </row>
    <row r="216" spans="1:61" x14ac:dyDescent="0.25">
      <c r="A216" s="6">
        <v>215</v>
      </c>
      <c r="B216" s="6" t="s">
        <v>2070</v>
      </c>
      <c r="C216" s="6" t="s">
        <v>2070</v>
      </c>
      <c r="D216" s="6" t="s">
        <v>2071</v>
      </c>
      <c r="E216" s="6" t="s">
        <v>4</v>
      </c>
      <c r="F216" s="17">
        <v>45628.798611111109</v>
      </c>
      <c r="G216" s="21">
        <v>-6</v>
      </c>
      <c r="H216" s="4">
        <f t="shared" si="14"/>
        <v>45628.548611111109</v>
      </c>
      <c r="I216" s="3">
        <v>500</v>
      </c>
      <c r="J216" s="3">
        <v>15000</v>
      </c>
      <c r="K216" s="3">
        <f t="shared" si="17"/>
        <v>1.3444072657743786E-2</v>
      </c>
      <c r="L216" s="3">
        <v>311.60000000000002</v>
      </c>
      <c r="M216" s="3">
        <v>27</v>
      </c>
      <c r="N216" s="3" t="s">
        <v>1329</v>
      </c>
      <c r="O216" s="3">
        <v>37.823779999999999</v>
      </c>
      <c r="P216" s="3">
        <v>-96.743380000000002</v>
      </c>
      <c r="Q216" s="3">
        <v>18000</v>
      </c>
      <c r="R216" s="3">
        <f t="shared" si="19"/>
        <v>18000</v>
      </c>
      <c r="S216" s="3">
        <v>5000</v>
      </c>
      <c r="T216" s="3">
        <f>M216</f>
        <v>27</v>
      </c>
      <c r="U216" s="3">
        <f>R216</f>
        <v>18000</v>
      </c>
      <c r="V216" s="3" t="s">
        <v>144</v>
      </c>
      <c r="W216" s="3" t="s">
        <v>382</v>
      </c>
      <c r="X216" s="3">
        <v>0</v>
      </c>
      <c r="Y216" s="3">
        <v>60000</v>
      </c>
      <c r="Z216" s="3">
        <v>60000</v>
      </c>
      <c r="AA216" s="5">
        <v>5000</v>
      </c>
      <c r="AB216" s="5">
        <v>2</v>
      </c>
      <c r="AC216" s="5">
        <v>2</v>
      </c>
      <c r="AD216" s="5">
        <v>5.0000000000000001E-3</v>
      </c>
      <c r="AE216" s="5">
        <v>5.0000000000000001E-3</v>
      </c>
      <c r="AF216" s="5">
        <v>1000</v>
      </c>
      <c r="AG216" s="5">
        <v>-1</v>
      </c>
      <c r="AH216" s="5">
        <v>1</v>
      </c>
      <c r="AI216" s="45">
        <v>0</v>
      </c>
      <c r="AJ216" s="45">
        <v>0</v>
      </c>
      <c r="AK216" s="45">
        <v>0</v>
      </c>
      <c r="AL216" s="23">
        <v>0</v>
      </c>
      <c r="AM216" s="23">
        <v>0</v>
      </c>
      <c r="AN216" s="23">
        <v>0</v>
      </c>
      <c r="AO216" s="23">
        <v>0</v>
      </c>
      <c r="AP216" s="23">
        <v>0</v>
      </c>
      <c r="AQ216" s="23">
        <v>0</v>
      </c>
      <c r="AR216" s="25">
        <v>0</v>
      </c>
      <c r="AS216" s="52">
        <v>0</v>
      </c>
      <c r="AT216" s="50">
        <v>0</v>
      </c>
      <c r="AU216" s="50">
        <v>0</v>
      </c>
      <c r="AV216" s="50">
        <v>0</v>
      </c>
      <c r="AW216" s="38">
        <v>0</v>
      </c>
      <c r="AX216" s="38">
        <v>0</v>
      </c>
      <c r="AY216" s="38">
        <v>0</v>
      </c>
      <c r="AZ216" s="38">
        <v>0</v>
      </c>
      <c r="BA216" s="38">
        <v>0</v>
      </c>
      <c r="BB216" s="38">
        <v>0</v>
      </c>
      <c r="BC216" s="38">
        <v>0</v>
      </c>
      <c r="BD216" s="38">
        <v>0</v>
      </c>
      <c r="BE216" s="38">
        <v>0</v>
      </c>
      <c r="BF216" s="38">
        <v>0</v>
      </c>
      <c r="BG216" s="40">
        <v>3</v>
      </c>
      <c r="BH216" s="40" t="s">
        <v>2072</v>
      </c>
      <c r="BI216" s="40">
        <v>0</v>
      </c>
    </row>
    <row r="217" spans="1:61" x14ac:dyDescent="0.25">
      <c r="A217" s="6">
        <v>216</v>
      </c>
      <c r="B217" s="6" t="s">
        <v>2073</v>
      </c>
      <c r="C217" s="6" t="s">
        <v>2073</v>
      </c>
      <c r="D217" s="6" t="s">
        <v>154</v>
      </c>
      <c r="E217" s="6" t="s">
        <v>4</v>
      </c>
      <c r="F217" s="17">
        <v>45686.231319444443</v>
      </c>
      <c r="G217" s="21">
        <v>-5</v>
      </c>
      <c r="H217" s="4">
        <f t="shared" si="14"/>
        <v>45686.022986111107</v>
      </c>
      <c r="I217" s="3">
        <v>100</v>
      </c>
      <c r="J217" s="3">
        <v>12000</v>
      </c>
      <c r="K217" s="3">
        <f t="shared" si="17"/>
        <v>1.7208413001912044E-3</v>
      </c>
      <c r="L217" s="3">
        <v>59.5</v>
      </c>
      <c r="M217" s="3">
        <v>50</v>
      </c>
      <c r="N217" s="3" t="s">
        <v>1329</v>
      </c>
      <c r="O217" s="3">
        <v>40.98</v>
      </c>
      <c r="P217" s="3">
        <v>-82.02</v>
      </c>
      <c r="Q217" s="3">
        <v>15000</v>
      </c>
      <c r="R217" s="3">
        <f t="shared" si="19"/>
        <v>15000</v>
      </c>
      <c r="S217" s="3">
        <v>5000</v>
      </c>
      <c r="T217" s="3">
        <f>M217</f>
        <v>50</v>
      </c>
      <c r="U217" s="3">
        <f>R217</f>
        <v>15000</v>
      </c>
      <c r="V217" s="3" t="s">
        <v>144</v>
      </c>
      <c r="W217" s="3" t="s">
        <v>382</v>
      </c>
      <c r="X217" s="3">
        <v>0</v>
      </c>
      <c r="Y217" s="3">
        <v>60000</v>
      </c>
      <c r="Z217" s="3">
        <v>60000</v>
      </c>
      <c r="AA217" s="5">
        <v>1000</v>
      </c>
      <c r="AB217" s="5">
        <v>2</v>
      </c>
      <c r="AC217" s="5">
        <v>2</v>
      </c>
      <c r="AD217" s="5">
        <v>0</v>
      </c>
      <c r="AE217" s="5">
        <v>0</v>
      </c>
      <c r="AF217" s="5">
        <v>1000</v>
      </c>
      <c r="AG217" s="5">
        <v>-1</v>
      </c>
      <c r="AH217" s="5">
        <v>1</v>
      </c>
      <c r="AI217" s="45">
        <v>0</v>
      </c>
      <c r="AJ217" s="45">
        <v>0</v>
      </c>
      <c r="AK217" s="45">
        <v>0</v>
      </c>
      <c r="AL217" s="23">
        <v>0</v>
      </c>
      <c r="AM217" s="23">
        <v>0</v>
      </c>
      <c r="AN217" s="23">
        <v>0</v>
      </c>
      <c r="AO217" s="23">
        <v>0</v>
      </c>
      <c r="AP217" s="23">
        <v>0</v>
      </c>
      <c r="AQ217" s="23">
        <v>0</v>
      </c>
      <c r="AR217" s="25">
        <v>0</v>
      </c>
      <c r="AS217" s="52">
        <v>0</v>
      </c>
      <c r="AT217" s="50">
        <v>0</v>
      </c>
      <c r="AU217" s="50">
        <v>0</v>
      </c>
      <c r="AV217" s="50">
        <v>0</v>
      </c>
      <c r="AW217" s="38">
        <v>0</v>
      </c>
      <c r="AX217" s="38">
        <v>0</v>
      </c>
      <c r="AY217" s="38">
        <v>0</v>
      </c>
      <c r="AZ217" s="38">
        <v>0</v>
      </c>
      <c r="BA217" s="38">
        <v>0</v>
      </c>
      <c r="BB217" s="38">
        <v>0</v>
      </c>
      <c r="BC217" s="38">
        <v>0</v>
      </c>
      <c r="BD217" s="38">
        <v>0</v>
      </c>
      <c r="BE217" s="38">
        <v>0</v>
      </c>
      <c r="BF217" s="38">
        <v>0</v>
      </c>
      <c r="BG217" s="40">
        <v>2</v>
      </c>
      <c r="BH217" s="40" t="s">
        <v>2072</v>
      </c>
      <c r="BI217" s="40">
        <v>0</v>
      </c>
    </row>
    <row r="218" spans="1:61" x14ac:dyDescent="0.25">
      <c r="A218" s="6">
        <v>217</v>
      </c>
      <c r="B218" s="6" t="s">
        <v>2091</v>
      </c>
      <c r="C218" s="6" t="s">
        <v>2092</v>
      </c>
      <c r="D218" s="6" t="s">
        <v>1585</v>
      </c>
      <c r="E218" s="6" t="s">
        <v>4</v>
      </c>
      <c r="F218" s="17">
        <v>45709.045335648145</v>
      </c>
      <c r="G218" s="21">
        <v>-5</v>
      </c>
      <c r="H218" s="4">
        <f t="shared" si="14"/>
        <v>45708.837002314809</v>
      </c>
      <c r="I218" s="3">
        <v>100</v>
      </c>
      <c r="J218" s="3">
        <v>20000</v>
      </c>
      <c r="K218" s="3">
        <f t="shared" si="17"/>
        <v>4.7801147227533453E-3</v>
      </c>
      <c r="L218" s="3">
        <v>289.2</v>
      </c>
      <c r="M218" s="3">
        <v>43</v>
      </c>
      <c r="N218" s="3" t="s">
        <v>1329</v>
      </c>
      <c r="O218" s="3">
        <v>45.768917000000002</v>
      </c>
      <c r="P218" s="3">
        <v>-67.926389999999998</v>
      </c>
      <c r="Q218" s="3">
        <v>20000</v>
      </c>
      <c r="R218" s="3">
        <f t="shared" si="19"/>
        <v>20000</v>
      </c>
      <c r="S218" s="3">
        <v>5000</v>
      </c>
      <c r="T218" s="3">
        <f>M218</f>
        <v>43</v>
      </c>
      <c r="U218" s="3">
        <f>R218</f>
        <v>20000</v>
      </c>
      <c r="V218" s="3" t="s">
        <v>144</v>
      </c>
      <c r="W218" s="3" t="s">
        <v>382</v>
      </c>
      <c r="X218" s="3">
        <v>0</v>
      </c>
      <c r="Y218" s="3">
        <v>60000</v>
      </c>
      <c r="Z218" s="3">
        <v>60000</v>
      </c>
      <c r="AA218" s="5">
        <v>1000</v>
      </c>
      <c r="AB218" s="5">
        <v>5</v>
      </c>
      <c r="AC218" s="5">
        <v>10</v>
      </c>
      <c r="AD218" s="5">
        <v>0</v>
      </c>
      <c r="AE218" s="5">
        <v>0</v>
      </c>
      <c r="AF218" s="5">
        <v>1000</v>
      </c>
      <c r="AG218" s="5">
        <v>-1</v>
      </c>
      <c r="AH218" s="5">
        <v>1</v>
      </c>
      <c r="AI218" s="45">
        <v>0</v>
      </c>
      <c r="AJ218" s="45">
        <v>0</v>
      </c>
      <c r="AK218" s="45">
        <v>0</v>
      </c>
      <c r="AL218" s="23">
        <v>0</v>
      </c>
      <c r="AM218" s="23">
        <v>0</v>
      </c>
      <c r="AN218" s="23">
        <v>0</v>
      </c>
      <c r="AO218" s="23">
        <v>0</v>
      </c>
      <c r="AP218" s="23">
        <v>0</v>
      </c>
      <c r="AQ218" s="23">
        <v>0</v>
      </c>
      <c r="AR218" s="25">
        <v>0</v>
      </c>
      <c r="AS218" s="52">
        <v>0</v>
      </c>
      <c r="AT218" s="50">
        <v>0</v>
      </c>
      <c r="AU218" s="50">
        <v>0</v>
      </c>
      <c r="AV218" s="50">
        <v>0</v>
      </c>
      <c r="AW218" s="38">
        <v>0</v>
      </c>
      <c r="AX218" s="38">
        <v>0</v>
      </c>
      <c r="AY218" s="38">
        <v>0</v>
      </c>
      <c r="AZ218" s="38">
        <v>0</v>
      </c>
      <c r="BA218" s="38">
        <v>0</v>
      </c>
      <c r="BB218" s="38">
        <v>0</v>
      </c>
      <c r="BC218" s="38">
        <v>0</v>
      </c>
      <c r="BD218" s="38">
        <v>0</v>
      </c>
      <c r="BE218" s="38">
        <v>0</v>
      </c>
      <c r="BF218" s="38">
        <v>0</v>
      </c>
      <c r="BG218" s="40">
        <v>1</v>
      </c>
      <c r="BH218" s="40" t="s">
        <v>1411</v>
      </c>
      <c r="BI218" s="40">
        <v>0</v>
      </c>
    </row>
    <row r="219" spans="1:61" x14ac:dyDescent="0.25">
      <c r="A219" s="6">
        <v>218</v>
      </c>
      <c r="B219" s="6" t="s">
        <v>2107</v>
      </c>
      <c r="C219" s="6" t="s">
        <v>2107</v>
      </c>
      <c r="D219" s="6" t="s">
        <v>2108</v>
      </c>
      <c r="E219" s="6" t="s">
        <v>4</v>
      </c>
      <c r="F219" s="17">
        <v>45731.023611111108</v>
      </c>
      <c r="G219" s="21">
        <v>-4</v>
      </c>
      <c r="H219" s="4">
        <f t="shared" si="14"/>
        <v>45730.856944444444</v>
      </c>
      <c r="I219" s="3">
        <v>100</v>
      </c>
      <c r="J219" s="3">
        <v>13357.343371912368</v>
      </c>
      <c r="K219" s="3">
        <v>2.1321537040531937E-3</v>
      </c>
      <c r="L219" s="3">
        <v>332.15424537912793</v>
      </c>
      <c r="M219" s="3">
        <v>45</v>
      </c>
      <c r="N219" s="3" t="s">
        <v>1329</v>
      </c>
      <c r="O219" s="3">
        <v>37.776657999999998</v>
      </c>
      <c r="P219" s="3">
        <v>-84.097002000000003</v>
      </c>
      <c r="Q219" s="3">
        <v>23585</v>
      </c>
      <c r="R219" s="3">
        <v>23585</v>
      </c>
      <c r="S219" s="3">
        <v>5000</v>
      </c>
      <c r="T219" s="3">
        <v>45</v>
      </c>
      <c r="U219" s="3">
        <v>23585</v>
      </c>
      <c r="V219" s="3" t="s">
        <v>144</v>
      </c>
      <c r="W219" s="3" t="s">
        <v>382</v>
      </c>
      <c r="X219" s="3">
        <v>0</v>
      </c>
      <c r="Y219" s="3">
        <v>60000</v>
      </c>
      <c r="Z219" s="3">
        <v>60000</v>
      </c>
      <c r="AA219" s="5">
        <v>1668.5880916366725</v>
      </c>
      <c r="AB219" s="5">
        <v>5</v>
      </c>
      <c r="AC219" s="5">
        <v>10</v>
      </c>
      <c r="AD219" s="5">
        <v>0.05</v>
      </c>
      <c r="AE219" s="5">
        <v>0.05</v>
      </c>
      <c r="AF219" s="5">
        <v>4600</v>
      </c>
      <c r="AG219" s="5">
        <v>-1</v>
      </c>
      <c r="AH219" s="5">
        <v>1</v>
      </c>
      <c r="AI219" s="45">
        <v>0</v>
      </c>
      <c r="AJ219" s="45">
        <v>0</v>
      </c>
      <c r="AK219" s="45">
        <v>0</v>
      </c>
      <c r="AL219" s="23">
        <v>0</v>
      </c>
      <c r="AM219" s="23">
        <v>0</v>
      </c>
      <c r="AN219" s="23">
        <v>0</v>
      </c>
      <c r="AO219" s="23">
        <v>0</v>
      </c>
      <c r="AP219" s="23">
        <v>0</v>
      </c>
      <c r="AQ219" s="23">
        <v>0</v>
      </c>
      <c r="AR219" s="25">
        <v>0</v>
      </c>
      <c r="AS219" s="52">
        <v>0</v>
      </c>
      <c r="AT219" s="50">
        <v>0</v>
      </c>
      <c r="AU219" s="50">
        <v>0</v>
      </c>
      <c r="AV219" s="50">
        <v>0</v>
      </c>
      <c r="AW219" s="38">
        <v>0</v>
      </c>
      <c r="AX219" s="38">
        <v>0</v>
      </c>
      <c r="AY219" s="38">
        <v>0</v>
      </c>
      <c r="AZ219" s="38">
        <v>0</v>
      </c>
      <c r="BA219" s="38">
        <v>0</v>
      </c>
      <c r="BB219" s="38">
        <v>0</v>
      </c>
      <c r="BC219" s="38">
        <v>0</v>
      </c>
      <c r="BD219" s="38">
        <v>0</v>
      </c>
      <c r="BE219" s="38">
        <v>0</v>
      </c>
      <c r="BF219" s="38">
        <v>0</v>
      </c>
      <c r="BG219" s="40">
        <v>1</v>
      </c>
      <c r="BH219" s="40" t="s">
        <v>2109</v>
      </c>
      <c r="BI219" s="40">
        <v>0</v>
      </c>
    </row>
    <row r="220" spans="1:61" x14ac:dyDescent="0.25">
      <c r="A220" s="6">
        <v>219</v>
      </c>
      <c r="B220" s="6" t="s">
        <v>2110</v>
      </c>
      <c r="C220" s="6" t="s">
        <v>2110</v>
      </c>
      <c r="D220" s="6" t="s">
        <v>2111</v>
      </c>
      <c r="E220" s="6" t="s">
        <v>4</v>
      </c>
      <c r="F220" s="17">
        <v>45734.086180555554</v>
      </c>
      <c r="G220" s="21">
        <v>-5</v>
      </c>
      <c r="H220" s="4">
        <f t="shared" si="14"/>
        <v>45733.877847222218</v>
      </c>
      <c r="I220" s="3">
        <v>100</v>
      </c>
      <c r="J220" s="3">
        <v>13198.002849754146</v>
      </c>
      <c r="K220" s="3">
        <v>2.0815879448149925E-3</v>
      </c>
      <c r="L220" s="3">
        <v>7.3369126376107445</v>
      </c>
      <c r="M220" s="3">
        <v>46.472077741720511</v>
      </c>
      <c r="N220" s="3" t="s">
        <v>1329</v>
      </c>
      <c r="O220" s="3">
        <v>41.344289000000003</v>
      </c>
      <c r="P220" s="3">
        <v>-95.067105999999995</v>
      </c>
      <c r="Q220" s="3">
        <v>23585</v>
      </c>
      <c r="R220" s="3">
        <v>23585</v>
      </c>
      <c r="S220" s="3">
        <v>5000</v>
      </c>
      <c r="T220" s="3">
        <v>46.472077741720511</v>
      </c>
      <c r="U220" s="3">
        <v>23585</v>
      </c>
      <c r="V220" s="3" t="s">
        <v>144</v>
      </c>
      <c r="W220" s="3" t="s">
        <v>382</v>
      </c>
      <c r="X220" s="3">
        <v>0</v>
      </c>
      <c r="Y220" s="3">
        <v>60000</v>
      </c>
      <c r="Z220" s="3">
        <v>60000</v>
      </c>
      <c r="AA220" s="5">
        <v>1839.8445963028164</v>
      </c>
      <c r="AB220" s="5">
        <v>5</v>
      </c>
      <c r="AC220" s="5">
        <v>10</v>
      </c>
      <c r="AD220" s="5">
        <v>0.05</v>
      </c>
      <c r="AE220" s="5">
        <v>0.05</v>
      </c>
      <c r="AF220" s="5">
        <v>4600</v>
      </c>
      <c r="AG220" s="5">
        <v>-1</v>
      </c>
      <c r="AH220" s="5">
        <v>1</v>
      </c>
      <c r="AI220" s="45">
        <v>0</v>
      </c>
      <c r="AJ220" s="45">
        <v>0</v>
      </c>
      <c r="AK220" s="45">
        <v>0</v>
      </c>
      <c r="AL220" s="23">
        <v>0</v>
      </c>
      <c r="AM220" s="23">
        <v>0</v>
      </c>
      <c r="AN220" s="23">
        <v>0</v>
      </c>
      <c r="AO220" s="23">
        <v>0</v>
      </c>
      <c r="AP220" s="23">
        <v>0</v>
      </c>
      <c r="AQ220" s="23">
        <v>0</v>
      </c>
      <c r="AR220" s="25">
        <v>0</v>
      </c>
      <c r="AS220" s="52">
        <v>0</v>
      </c>
      <c r="AT220" s="50">
        <v>0</v>
      </c>
      <c r="AU220" s="50">
        <v>0</v>
      </c>
      <c r="AV220" s="50">
        <v>0</v>
      </c>
      <c r="AW220" s="38">
        <v>0</v>
      </c>
      <c r="AX220" s="38">
        <v>0</v>
      </c>
      <c r="AY220" s="38">
        <v>0</v>
      </c>
      <c r="AZ220" s="38">
        <v>0</v>
      </c>
      <c r="BA220" s="38">
        <v>0</v>
      </c>
      <c r="BB220" s="38">
        <v>0</v>
      </c>
      <c r="BC220" s="38">
        <v>0</v>
      </c>
      <c r="BD220" s="38">
        <v>0</v>
      </c>
      <c r="BE220" s="38">
        <v>0</v>
      </c>
      <c r="BF220" s="38">
        <v>0</v>
      </c>
      <c r="BG220" s="40">
        <v>1</v>
      </c>
      <c r="BH220" s="40" t="s">
        <v>2109</v>
      </c>
      <c r="BI220" s="40">
        <v>0</v>
      </c>
    </row>
    <row r="221" spans="1:61" x14ac:dyDescent="0.25">
      <c r="A221" s="6">
        <v>220</v>
      </c>
      <c r="B221" s="6" t="s">
        <v>2115</v>
      </c>
      <c r="C221" s="6" t="s">
        <v>2115</v>
      </c>
      <c r="D221" s="6" t="s">
        <v>1504</v>
      </c>
      <c r="E221" s="6" t="s">
        <v>4</v>
      </c>
      <c r="F221" s="17">
        <v>45798.365381944444</v>
      </c>
      <c r="G221" s="21">
        <v>-6</v>
      </c>
      <c r="H221" s="4">
        <f t="shared" ref="H221:H224" si="20">F221+G221/24</f>
        <v>45798.115381944444</v>
      </c>
      <c r="I221" s="3">
        <v>100</v>
      </c>
      <c r="J221" s="3">
        <v>15000</v>
      </c>
      <c r="K221" s="3">
        <v>2.0815879448149925E-3</v>
      </c>
      <c r="L221" s="3">
        <v>235.12</v>
      </c>
      <c r="M221" s="3">
        <v>69.236000000000004</v>
      </c>
      <c r="N221" s="3" t="s">
        <v>1329</v>
      </c>
      <c r="O221" s="3">
        <v>36.542999999999999</v>
      </c>
      <c r="P221" s="3">
        <v>-100.197</v>
      </c>
      <c r="Q221" s="3">
        <v>25000</v>
      </c>
      <c r="R221" s="3">
        <f>Q221</f>
        <v>25000</v>
      </c>
      <c r="S221" s="3">
        <v>5000</v>
      </c>
      <c r="T221" s="3">
        <f>M221</f>
        <v>69.236000000000004</v>
      </c>
      <c r="U221" s="3">
        <f>R221</f>
        <v>25000</v>
      </c>
      <c r="V221" s="3" t="s">
        <v>144</v>
      </c>
      <c r="W221" s="3" t="s">
        <v>382</v>
      </c>
      <c r="X221" s="3">
        <v>0</v>
      </c>
      <c r="Y221" s="3">
        <v>60000</v>
      </c>
      <c r="Z221" s="3">
        <v>60000</v>
      </c>
      <c r="AA221" s="5">
        <v>5000</v>
      </c>
      <c r="AB221" s="5">
        <v>5</v>
      </c>
      <c r="AC221" s="5">
        <v>10</v>
      </c>
      <c r="AD221" s="5">
        <v>0.05</v>
      </c>
      <c r="AE221" s="5">
        <v>0.05</v>
      </c>
      <c r="AF221" s="5">
        <v>4600</v>
      </c>
      <c r="AG221" s="5">
        <v>-1</v>
      </c>
      <c r="AH221" s="5">
        <v>1</v>
      </c>
      <c r="AI221" s="45">
        <v>0</v>
      </c>
      <c r="AJ221" s="45">
        <v>0</v>
      </c>
      <c r="AK221" s="45">
        <v>0</v>
      </c>
      <c r="AL221" s="23">
        <v>0</v>
      </c>
      <c r="AM221" s="23">
        <v>0</v>
      </c>
      <c r="AN221" s="23">
        <v>0</v>
      </c>
      <c r="AO221" s="23">
        <v>0</v>
      </c>
      <c r="AP221" s="23">
        <v>0</v>
      </c>
      <c r="AQ221" s="23">
        <v>0</v>
      </c>
      <c r="AR221" s="25">
        <v>0</v>
      </c>
      <c r="AS221" s="52">
        <v>0</v>
      </c>
      <c r="AT221" s="50">
        <v>0</v>
      </c>
      <c r="AU221" s="50">
        <v>0</v>
      </c>
      <c r="AV221" s="50">
        <v>0</v>
      </c>
      <c r="AW221" s="38">
        <v>0</v>
      </c>
      <c r="AX221" s="38">
        <v>0</v>
      </c>
      <c r="AY221" s="38">
        <v>0</v>
      </c>
      <c r="AZ221" s="38">
        <v>0</v>
      </c>
      <c r="BA221" s="38">
        <v>0</v>
      </c>
      <c r="BB221" s="38">
        <v>0</v>
      </c>
      <c r="BC221" s="38">
        <v>0</v>
      </c>
      <c r="BD221" s="38">
        <v>0</v>
      </c>
      <c r="BE221" s="38">
        <v>0</v>
      </c>
      <c r="BF221" s="38">
        <v>0</v>
      </c>
      <c r="BG221" s="40">
        <v>1</v>
      </c>
      <c r="BH221" s="40" t="s">
        <v>2109</v>
      </c>
      <c r="BI221" s="40">
        <v>0</v>
      </c>
    </row>
    <row r="222" spans="1:61" x14ac:dyDescent="0.25">
      <c r="A222" s="6">
        <v>221</v>
      </c>
      <c r="B222" s="6" t="s">
        <v>2116</v>
      </c>
      <c r="C222" s="6" t="s">
        <v>2116</v>
      </c>
      <c r="D222" s="6" t="s">
        <v>1321</v>
      </c>
      <c r="E222" s="6" t="s">
        <v>4</v>
      </c>
      <c r="F222" s="17">
        <v>45800.267361111109</v>
      </c>
      <c r="G222" s="21">
        <v>-6</v>
      </c>
      <c r="H222" s="4">
        <f t="shared" si="20"/>
        <v>45800.017361111109</v>
      </c>
      <c r="I222" s="3">
        <v>50</v>
      </c>
      <c r="J222" s="3">
        <v>20000</v>
      </c>
      <c r="K222" s="3">
        <v>2.0815879448149925E-3</v>
      </c>
      <c r="L222" s="3">
        <v>21.524999999999999</v>
      </c>
      <c r="M222" s="3">
        <v>62.933999999999997</v>
      </c>
      <c r="N222" s="3" t="s">
        <v>1329</v>
      </c>
      <c r="O222" s="3">
        <v>44.9</v>
      </c>
      <c r="P222" s="3">
        <v>-90.5</v>
      </c>
      <c r="Q222" s="3">
        <v>25000</v>
      </c>
      <c r="R222" s="3">
        <f>Q222</f>
        <v>25000</v>
      </c>
      <c r="S222" s="3">
        <v>5000</v>
      </c>
      <c r="T222" s="3">
        <f>M222</f>
        <v>62.933999999999997</v>
      </c>
      <c r="U222" s="3">
        <f>R222</f>
        <v>25000</v>
      </c>
      <c r="V222" s="3" t="s">
        <v>144</v>
      </c>
      <c r="W222" s="3" t="s">
        <v>382</v>
      </c>
      <c r="X222" s="3">
        <v>0</v>
      </c>
      <c r="Y222" s="3">
        <v>60000</v>
      </c>
      <c r="Z222" s="3">
        <v>60000</v>
      </c>
      <c r="AA222" s="5">
        <v>5000</v>
      </c>
      <c r="AB222" s="5">
        <v>5</v>
      </c>
      <c r="AC222" s="5">
        <v>10</v>
      </c>
      <c r="AD222" s="5">
        <v>0.05</v>
      </c>
      <c r="AE222" s="5">
        <v>0.05</v>
      </c>
      <c r="AF222" s="5">
        <v>4600</v>
      </c>
      <c r="AG222" s="5">
        <v>-1</v>
      </c>
      <c r="AH222" s="5">
        <v>1</v>
      </c>
      <c r="AI222" s="45">
        <v>0</v>
      </c>
      <c r="AJ222" s="45">
        <v>0</v>
      </c>
      <c r="AK222" s="45">
        <v>0</v>
      </c>
      <c r="AL222" s="23">
        <v>0</v>
      </c>
      <c r="AM222" s="23">
        <v>0</v>
      </c>
      <c r="AN222" s="23">
        <v>0</v>
      </c>
      <c r="AO222" s="23">
        <v>0</v>
      </c>
      <c r="AP222" s="23">
        <v>0</v>
      </c>
      <c r="AQ222" s="23">
        <v>0</v>
      </c>
      <c r="AR222" s="25">
        <v>0</v>
      </c>
      <c r="AS222" s="52">
        <v>0</v>
      </c>
      <c r="AT222" s="50">
        <v>0</v>
      </c>
      <c r="AU222" s="50">
        <v>0</v>
      </c>
      <c r="AV222" s="50">
        <v>0</v>
      </c>
      <c r="AW222" s="38">
        <v>0</v>
      </c>
      <c r="AX222" s="38">
        <v>0</v>
      </c>
      <c r="AY222" s="38">
        <v>0</v>
      </c>
      <c r="AZ222" s="38">
        <v>0</v>
      </c>
      <c r="BA222" s="38">
        <v>0</v>
      </c>
      <c r="BB222" s="38">
        <v>0</v>
      </c>
      <c r="BC222" s="38">
        <v>0</v>
      </c>
      <c r="BD222" s="38">
        <v>0</v>
      </c>
      <c r="BE222" s="38">
        <v>0</v>
      </c>
      <c r="BF222" s="38">
        <v>0</v>
      </c>
      <c r="BG222" s="40">
        <v>1</v>
      </c>
      <c r="BH222" s="40" t="s">
        <v>2109</v>
      </c>
      <c r="BI222" s="40">
        <v>0</v>
      </c>
    </row>
    <row r="223" spans="1:61" x14ac:dyDescent="0.25">
      <c r="A223" s="6">
        <v>222</v>
      </c>
      <c r="B223" s="6" t="s">
        <v>2117</v>
      </c>
      <c r="C223" s="6" t="s">
        <v>2117</v>
      </c>
      <c r="D223" s="6" t="s">
        <v>2118</v>
      </c>
      <c r="E223" s="6" t="s">
        <v>418</v>
      </c>
      <c r="F223" s="17">
        <v>45797.791666666664</v>
      </c>
      <c r="G223" s="21">
        <v>1</v>
      </c>
      <c r="H223" s="4">
        <f t="shared" si="20"/>
        <v>45797.833333333328</v>
      </c>
      <c r="I223" s="3">
        <v>1000</v>
      </c>
      <c r="J223" s="3">
        <v>15000</v>
      </c>
      <c r="K223" s="3">
        <v>2.0815879448149925E-3</v>
      </c>
      <c r="L223" s="3">
        <v>355</v>
      </c>
      <c r="M223" s="3">
        <v>55</v>
      </c>
      <c r="N223" s="3" t="s">
        <v>1329</v>
      </c>
      <c r="O223" s="3">
        <v>32.302559000000002</v>
      </c>
      <c r="P223" s="3">
        <v>8.4259310000000003</v>
      </c>
      <c r="Q223" s="3">
        <v>20000</v>
      </c>
      <c r="R223" s="3">
        <v>20000</v>
      </c>
      <c r="S223" s="3">
        <v>5000</v>
      </c>
      <c r="T223" s="3">
        <f>M223</f>
        <v>55</v>
      </c>
      <c r="U223" s="3">
        <v>12000</v>
      </c>
      <c r="V223" s="3" t="s">
        <v>1428</v>
      </c>
      <c r="W223" s="3" t="s">
        <v>382</v>
      </c>
      <c r="X223" s="3">
        <v>0</v>
      </c>
      <c r="Y223" s="3">
        <v>60000</v>
      </c>
      <c r="Z223" s="3">
        <v>60000</v>
      </c>
      <c r="AA223" s="5">
        <v>4000</v>
      </c>
      <c r="AB223" s="5">
        <v>15</v>
      </c>
      <c r="AC223" s="5">
        <v>15</v>
      </c>
      <c r="AD223" s="5">
        <v>0.05</v>
      </c>
      <c r="AE223" s="5">
        <v>0.05</v>
      </c>
      <c r="AF223" s="5">
        <v>4600</v>
      </c>
      <c r="AG223" s="5">
        <v>-1</v>
      </c>
      <c r="AH223" s="5">
        <v>1</v>
      </c>
      <c r="AI223" s="45">
        <v>0</v>
      </c>
      <c r="AJ223" s="45">
        <v>0</v>
      </c>
      <c r="AK223" s="45">
        <v>0</v>
      </c>
      <c r="AL223" s="23">
        <v>0</v>
      </c>
      <c r="AM223" s="23">
        <v>4</v>
      </c>
      <c r="AN223" s="23">
        <v>800</v>
      </c>
      <c r="AO223" s="23">
        <v>700</v>
      </c>
      <c r="AP223" s="23">
        <v>0</v>
      </c>
      <c r="AQ223" s="23">
        <v>0</v>
      </c>
      <c r="AR223" s="25">
        <v>0</v>
      </c>
      <c r="AS223" s="52">
        <v>0</v>
      </c>
      <c r="AT223" s="50">
        <v>0</v>
      </c>
      <c r="AU223" s="50">
        <v>0</v>
      </c>
      <c r="AV223" s="50">
        <v>0</v>
      </c>
      <c r="AW223" s="38">
        <v>0</v>
      </c>
      <c r="AX223" s="38">
        <v>0</v>
      </c>
      <c r="AY223" s="38">
        <v>0</v>
      </c>
      <c r="AZ223" s="38">
        <v>0</v>
      </c>
      <c r="BA223" s="38">
        <v>0</v>
      </c>
      <c r="BB223" s="38">
        <v>0</v>
      </c>
      <c r="BC223" s="38">
        <v>0</v>
      </c>
      <c r="BD223" s="38">
        <v>0</v>
      </c>
      <c r="BE223" s="38">
        <v>0</v>
      </c>
      <c r="BF223" s="38">
        <v>0</v>
      </c>
      <c r="BG223" s="40">
        <v>2</v>
      </c>
      <c r="BH223" s="40" t="s">
        <v>2119</v>
      </c>
      <c r="BI223" s="40">
        <v>0</v>
      </c>
    </row>
    <row r="224" spans="1:61" x14ac:dyDescent="0.25">
      <c r="A224" s="6">
        <v>223</v>
      </c>
      <c r="B224" s="6" t="s">
        <v>2120</v>
      </c>
      <c r="C224" s="6" t="s">
        <v>2120</v>
      </c>
      <c r="D224" s="6" t="s">
        <v>1434</v>
      </c>
      <c r="E224" s="6" t="s">
        <v>1366</v>
      </c>
      <c r="F224" s="17">
        <v>45770.068368055552</v>
      </c>
      <c r="G224" s="21">
        <v>0</v>
      </c>
      <c r="H224" s="4">
        <f t="shared" si="20"/>
        <v>45770.068368055552</v>
      </c>
      <c r="I224" s="3">
        <v>1</v>
      </c>
      <c r="J224" s="3">
        <v>11719</v>
      </c>
      <c r="K224" s="3">
        <v>2.0815879448149925E-3</v>
      </c>
      <c r="L224" s="3">
        <v>322.75729999999999</v>
      </c>
      <c r="M224" s="3">
        <v>67.229100000000003</v>
      </c>
      <c r="N224" s="3" t="s">
        <v>1329</v>
      </c>
      <c r="O224" s="3">
        <v>52.165709999999997</v>
      </c>
      <c r="P224" s="3">
        <v>0.63426800000000005</v>
      </c>
      <c r="Q224" s="3">
        <v>27410.59</v>
      </c>
      <c r="R224" s="3">
        <f>Q224</f>
        <v>27410.59</v>
      </c>
      <c r="S224" s="3">
        <v>1500</v>
      </c>
      <c r="T224" s="3">
        <f>M224</f>
        <v>67.229100000000003</v>
      </c>
      <c r="U224" s="3">
        <f>Q224</f>
        <v>27410.59</v>
      </c>
      <c r="V224" s="3" t="s">
        <v>144</v>
      </c>
      <c r="W224" s="3" t="s">
        <v>382</v>
      </c>
      <c r="X224" s="3">
        <v>0</v>
      </c>
      <c r="Y224" s="3">
        <v>60000</v>
      </c>
      <c r="Z224" s="3">
        <v>60000</v>
      </c>
      <c r="AA224" s="5">
        <v>0.64</v>
      </c>
      <c r="AB224" s="5">
        <v>5.1700000000000003E-2</v>
      </c>
      <c r="AC224" s="5">
        <v>4.6899999999999997E-2</v>
      </c>
      <c r="AD224" s="5">
        <v>8.9999999999999998E-4</v>
      </c>
      <c r="AE224" s="5">
        <v>1.5E-3</v>
      </c>
      <c r="AF224" s="5">
        <v>100</v>
      </c>
      <c r="AG224" s="5">
        <v>-1</v>
      </c>
      <c r="AH224" s="5">
        <v>1</v>
      </c>
      <c r="AI224" s="45">
        <v>0</v>
      </c>
      <c r="AJ224" s="45">
        <v>0</v>
      </c>
      <c r="AK224" s="45">
        <v>0</v>
      </c>
      <c r="AL224" s="23">
        <v>0</v>
      </c>
      <c r="AM224" s="23">
        <v>0</v>
      </c>
      <c r="AN224" s="23">
        <v>0</v>
      </c>
      <c r="AO224" s="23">
        <v>0</v>
      </c>
      <c r="AP224" s="23">
        <v>0</v>
      </c>
      <c r="AQ224" s="23">
        <v>0</v>
      </c>
      <c r="AR224" s="25">
        <v>0</v>
      </c>
      <c r="AS224" s="52">
        <v>0</v>
      </c>
      <c r="AT224" s="50">
        <v>0</v>
      </c>
      <c r="AU224" s="50">
        <v>0</v>
      </c>
      <c r="AV224" s="50">
        <v>0</v>
      </c>
      <c r="AW224" s="38">
        <v>0</v>
      </c>
      <c r="AX224" s="38">
        <v>0</v>
      </c>
      <c r="AY224" s="38">
        <v>0</v>
      </c>
      <c r="AZ224" s="38">
        <v>0</v>
      </c>
      <c r="BA224" s="38">
        <v>0</v>
      </c>
      <c r="BB224" s="38">
        <v>0</v>
      </c>
      <c r="BC224" s="38">
        <v>0</v>
      </c>
      <c r="BD224" s="38">
        <v>0</v>
      </c>
      <c r="BE224" s="38">
        <v>0</v>
      </c>
      <c r="BF224" s="38">
        <v>0</v>
      </c>
      <c r="BG224" s="40">
        <v>4</v>
      </c>
      <c r="BH224" s="40" t="s">
        <v>1433</v>
      </c>
      <c r="BI224" s="40">
        <v>0</v>
      </c>
    </row>
  </sheetData>
  <autoFilter ref="A5:BI216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1170</v>
      </c>
      <c r="B1" t="s">
        <v>1180</v>
      </c>
      <c r="C1" s="33" t="s">
        <v>1213</v>
      </c>
      <c r="D1" s="33" t="s">
        <v>1212</v>
      </c>
      <c r="E1" s="33" t="s">
        <v>1266</v>
      </c>
      <c r="F1" s="33" t="s">
        <v>65</v>
      </c>
      <c r="G1" s="33" t="s">
        <v>148</v>
      </c>
      <c r="H1" s="33" t="s">
        <v>104</v>
      </c>
      <c r="I1" s="33" t="s">
        <v>1171</v>
      </c>
    </row>
    <row r="2" spans="1:9" x14ac:dyDescent="0.25">
      <c r="A2" t="s">
        <v>1226</v>
      </c>
      <c r="B2" t="s">
        <v>1184</v>
      </c>
      <c r="C2" s="33" t="s">
        <v>85</v>
      </c>
      <c r="D2" s="33" t="s">
        <v>85</v>
      </c>
      <c r="I2" s="33"/>
    </row>
    <row r="3" spans="1:9" x14ac:dyDescent="0.25">
      <c r="A3" t="s">
        <v>1172</v>
      </c>
      <c r="B3" t="s">
        <v>1248</v>
      </c>
      <c r="C3" s="33" t="s">
        <v>85</v>
      </c>
      <c r="D3" s="33" t="s">
        <v>85</v>
      </c>
      <c r="I3" s="33"/>
    </row>
    <row r="4" spans="1:9" x14ac:dyDescent="0.25">
      <c r="A4" t="s">
        <v>1182</v>
      </c>
      <c r="B4" t="s">
        <v>1185</v>
      </c>
      <c r="C4" s="33" t="s">
        <v>85</v>
      </c>
      <c r="D4" s="33" t="s">
        <v>85</v>
      </c>
      <c r="I4" s="33"/>
    </row>
    <row r="5" spans="1:9" x14ac:dyDescent="0.25">
      <c r="A5" t="s">
        <v>1236</v>
      </c>
      <c r="B5" t="s">
        <v>1208</v>
      </c>
      <c r="D5" s="33" t="s">
        <v>85</v>
      </c>
      <c r="I5" s="33"/>
    </row>
    <row r="6" spans="1:9" x14ac:dyDescent="0.25">
      <c r="A6" t="s">
        <v>1235</v>
      </c>
      <c r="B6" t="s">
        <v>1207</v>
      </c>
      <c r="D6" s="33" t="s">
        <v>85</v>
      </c>
      <c r="I6" s="33"/>
    </row>
    <row r="7" spans="1:9" x14ac:dyDescent="0.25">
      <c r="A7" t="s">
        <v>1302</v>
      </c>
      <c r="B7" t="s">
        <v>1249</v>
      </c>
      <c r="I7" s="33"/>
    </row>
    <row r="8" spans="1:9" x14ac:dyDescent="0.25">
      <c r="A8" t="s">
        <v>1234</v>
      </c>
      <c r="B8" t="s">
        <v>1197</v>
      </c>
      <c r="C8" s="33" t="s">
        <v>85</v>
      </c>
      <c r="D8" s="33" t="s">
        <v>85</v>
      </c>
      <c r="I8" s="33"/>
    </row>
    <row r="9" spans="1:9" x14ac:dyDescent="0.25">
      <c r="A9" t="s">
        <v>1173</v>
      </c>
      <c r="B9" t="s">
        <v>1183</v>
      </c>
      <c r="C9" s="33" t="s">
        <v>85</v>
      </c>
      <c r="D9" s="33" t="s">
        <v>85</v>
      </c>
      <c r="I9" s="33"/>
    </row>
    <row r="10" spans="1:9" x14ac:dyDescent="0.25">
      <c r="A10" t="s">
        <v>1174</v>
      </c>
      <c r="B10" t="s">
        <v>1183</v>
      </c>
      <c r="C10" s="33" t="s">
        <v>85</v>
      </c>
      <c r="D10" s="33" t="s">
        <v>85</v>
      </c>
      <c r="I10" s="33"/>
    </row>
    <row r="11" spans="1:9" x14ac:dyDescent="0.25">
      <c r="A11" t="s">
        <v>1237</v>
      </c>
      <c r="B11" t="s">
        <v>1276</v>
      </c>
      <c r="D11" s="33" t="s">
        <v>85</v>
      </c>
      <c r="I11" s="33"/>
    </row>
    <row r="12" spans="1:9" x14ac:dyDescent="0.25">
      <c r="A12" t="s">
        <v>1238</v>
      </c>
      <c r="B12" t="s">
        <v>1275</v>
      </c>
      <c r="D12" s="33" t="s">
        <v>85</v>
      </c>
      <c r="I12" s="33"/>
    </row>
    <row r="13" spans="1:9" x14ac:dyDescent="0.25">
      <c r="A13" t="s">
        <v>1304</v>
      </c>
      <c r="B13" t="s">
        <v>1274</v>
      </c>
      <c r="I13" s="33"/>
    </row>
    <row r="14" spans="1:9" x14ac:dyDescent="0.25">
      <c r="A14" t="s">
        <v>1232</v>
      </c>
      <c r="B14" t="s">
        <v>1210</v>
      </c>
      <c r="D14" s="33" t="s">
        <v>85</v>
      </c>
      <c r="I14" s="33"/>
    </row>
    <row r="15" spans="1:9" x14ac:dyDescent="0.25">
      <c r="A15" t="s">
        <v>1233</v>
      </c>
      <c r="B15" t="s">
        <v>1211</v>
      </c>
      <c r="D15" s="33" t="s">
        <v>85</v>
      </c>
      <c r="I15" s="33"/>
    </row>
    <row r="16" spans="1:9" x14ac:dyDescent="0.25">
      <c r="A16" t="s">
        <v>1179</v>
      </c>
      <c r="B16" t="s">
        <v>1209</v>
      </c>
      <c r="C16" s="33" t="s">
        <v>85</v>
      </c>
      <c r="D16" s="33" t="s">
        <v>85</v>
      </c>
      <c r="I16" s="33"/>
    </row>
    <row r="17" spans="1:9" x14ac:dyDescent="0.25">
      <c r="A17" t="s">
        <v>1229</v>
      </c>
      <c r="B17" t="s">
        <v>1181</v>
      </c>
      <c r="C17" s="33" t="s">
        <v>85</v>
      </c>
      <c r="D17" s="33" t="s">
        <v>85</v>
      </c>
      <c r="I17" s="33"/>
    </row>
    <row r="18" spans="1:9" x14ac:dyDescent="0.25">
      <c r="A18" t="s">
        <v>1231</v>
      </c>
      <c r="B18" t="s">
        <v>1186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1230</v>
      </c>
      <c r="B19" t="s">
        <v>1187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1273</v>
      </c>
      <c r="B20" t="s">
        <v>1188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1303</v>
      </c>
      <c r="B21" t="s">
        <v>1270</v>
      </c>
      <c r="I21" s="33"/>
    </row>
    <row r="22" spans="1:9" x14ac:dyDescent="0.25">
      <c r="A22" t="s">
        <v>1271</v>
      </c>
      <c r="B22" t="s">
        <v>1189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1250</v>
      </c>
      <c r="B23" t="s">
        <v>1251</v>
      </c>
      <c r="C23" s="33" t="s">
        <v>85</v>
      </c>
      <c r="D23" s="33" t="s">
        <v>85</v>
      </c>
      <c r="I23" s="33"/>
    </row>
    <row r="24" spans="1:9" x14ac:dyDescent="0.25">
      <c r="A24" t="s">
        <v>1247</v>
      </c>
      <c r="B24" t="s">
        <v>1195</v>
      </c>
      <c r="C24" s="33" t="s">
        <v>85</v>
      </c>
      <c r="D24" s="33" t="s">
        <v>85</v>
      </c>
      <c r="I24" s="33"/>
    </row>
    <row r="25" spans="1:9" x14ac:dyDescent="0.25">
      <c r="A25" t="s">
        <v>1245</v>
      </c>
      <c r="B25" t="s">
        <v>1196</v>
      </c>
      <c r="C25" s="33" t="s">
        <v>85</v>
      </c>
      <c r="D25" s="33" t="s">
        <v>85</v>
      </c>
      <c r="I25" s="33"/>
    </row>
    <row r="26" spans="1:9" x14ac:dyDescent="0.25">
      <c r="A26" t="s">
        <v>1246</v>
      </c>
      <c r="B26" t="s">
        <v>1214</v>
      </c>
      <c r="D26" s="33" t="s">
        <v>85</v>
      </c>
      <c r="I26" s="33"/>
    </row>
    <row r="27" spans="1:9" x14ac:dyDescent="0.25">
      <c r="A27" t="s">
        <v>1198</v>
      </c>
      <c r="B27" t="s">
        <v>1199</v>
      </c>
      <c r="C27" s="33" t="s">
        <v>85</v>
      </c>
      <c r="D27" s="33" t="s">
        <v>85</v>
      </c>
      <c r="I27" s="33"/>
    </row>
    <row r="28" spans="1:9" x14ac:dyDescent="0.25">
      <c r="A28" t="s">
        <v>1203</v>
      </c>
      <c r="B28" t="s">
        <v>1205</v>
      </c>
      <c r="C28" s="33" t="s">
        <v>85</v>
      </c>
      <c r="D28" s="33" t="s">
        <v>85</v>
      </c>
      <c r="I28" s="33"/>
    </row>
    <row r="29" spans="1:9" x14ac:dyDescent="0.25">
      <c r="A29" t="s">
        <v>1204</v>
      </c>
      <c r="B29" t="s">
        <v>1206</v>
      </c>
      <c r="C29" s="33" t="s">
        <v>85</v>
      </c>
      <c r="D29" s="33" t="s">
        <v>85</v>
      </c>
      <c r="I29" s="33"/>
    </row>
    <row r="30" spans="1:9" x14ac:dyDescent="0.25">
      <c r="A30" t="s">
        <v>1254</v>
      </c>
      <c r="B30" t="s">
        <v>1200</v>
      </c>
      <c r="C30" s="33" t="s">
        <v>85</v>
      </c>
      <c r="D30" s="33" t="s">
        <v>85</v>
      </c>
      <c r="I30" s="33"/>
    </row>
    <row r="31" spans="1:9" x14ac:dyDescent="0.25">
      <c r="A31" t="s">
        <v>1252</v>
      </c>
      <c r="B31" t="s">
        <v>1201</v>
      </c>
      <c r="C31" s="33" t="s">
        <v>85</v>
      </c>
      <c r="D31" s="33" t="s">
        <v>85</v>
      </c>
      <c r="I31" s="33"/>
    </row>
    <row r="32" spans="1:9" x14ac:dyDescent="0.25">
      <c r="A32" t="s">
        <v>1253</v>
      </c>
      <c r="B32" t="s">
        <v>1202</v>
      </c>
      <c r="C32" s="33" t="s">
        <v>85</v>
      </c>
      <c r="D32" s="33" t="s">
        <v>85</v>
      </c>
      <c r="I32" s="33"/>
    </row>
    <row r="33" spans="1:9" x14ac:dyDescent="0.25">
      <c r="A33" t="s">
        <v>1227</v>
      </c>
      <c r="B33" t="s">
        <v>1190</v>
      </c>
      <c r="F33" s="33" t="s">
        <v>85</v>
      </c>
      <c r="I33" s="33"/>
    </row>
    <row r="34" spans="1:9" x14ac:dyDescent="0.25">
      <c r="A34" t="s">
        <v>1228</v>
      </c>
      <c r="B34" t="s">
        <v>1191</v>
      </c>
      <c r="D34" s="33" t="s">
        <v>85</v>
      </c>
      <c r="F34" s="33" t="s">
        <v>85</v>
      </c>
      <c r="I34" s="33"/>
    </row>
    <row r="35" spans="1:9" x14ac:dyDescent="0.25">
      <c r="A35" t="s">
        <v>1239</v>
      </c>
      <c r="B35" t="s">
        <v>1192</v>
      </c>
      <c r="F35" s="33" t="s">
        <v>85</v>
      </c>
      <c r="I35" s="33"/>
    </row>
    <row r="36" spans="1:9" x14ac:dyDescent="0.25">
      <c r="A36" t="s">
        <v>1240</v>
      </c>
      <c r="B36" t="s">
        <v>1193</v>
      </c>
      <c r="F36" s="33" t="s">
        <v>85</v>
      </c>
      <c r="I36" s="33"/>
    </row>
    <row r="37" spans="1:9" x14ac:dyDescent="0.25">
      <c r="A37" t="s">
        <v>1241</v>
      </c>
      <c r="B37" t="s">
        <v>1194</v>
      </c>
      <c r="F37" s="33" t="s">
        <v>85</v>
      </c>
      <c r="I37" s="33"/>
    </row>
    <row r="38" spans="1:9" x14ac:dyDescent="0.25">
      <c r="A38" t="s">
        <v>1242</v>
      </c>
      <c r="B38" t="s">
        <v>1215</v>
      </c>
      <c r="F38" s="33" t="s">
        <v>85</v>
      </c>
      <c r="I38" s="33"/>
    </row>
    <row r="39" spans="1:9" x14ac:dyDescent="0.25">
      <c r="A39" t="s">
        <v>1243</v>
      </c>
      <c r="B39" t="s">
        <v>1216</v>
      </c>
      <c r="F39" s="33" t="s">
        <v>85</v>
      </c>
      <c r="I39" s="33"/>
    </row>
    <row r="40" spans="1:9" x14ac:dyDescent="0.25">
      <c r="A40" t="s">
        <v>1244</v>
      </c>
      <c r="B40" t="s">
        <v>1217</v>
      </c>
      <c r="F40" s="33" t="s">
        <v>85</v>
      </c>
      <c r="I40" s="33"/>
    </row>
    <row r="41" spans="1:9" x14ac:dyDescent="0.25">
      <c r="A41" t="s">
        <v>1260</v>
      </c>
      <c r="B41" t="s">
        <v>1267</v>
      </c>
      <c r="I41" s="33"/>
    </row>
    <row r="42" spans="1:9" x14ac:dyDescent="0.25">
      <c r="A42" t="s">
        <v>32</v>
      </c>
      <c r="B42" t="s">
        <v>1268</v>
      </c>
      <c r="I42" s="33"/>
    </row>
    <row r="43" spans="1:9" x14ac:dyDescent="0.25">
      <c r="A43" t="s">
        <v>33</v>
      </c>
      <c r="B43" t="s">
        <v>1269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1223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1148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1149</v>
      </c>
      <c r="I91" s="33"/>
    </row>
    <row r="92" spans="1:9" x14ac:dyDescent="0.25">
      <c r="A92" t="s">
        <v>1218</v>
      </c>
      <c r="I92" s="33"/>
    </row>
    <row r="93" spans="1:9" x14ac:dyDescent="0.25">
      <c r="A93" t="s">
        <v>1219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3"/>
  <sheetViews>
    <sheetView topLeftCell="A87" workbookViewId="0">
      <selection activeCell="B103" sqref="B103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1161</v>
      </c>
      <c r="C128" s="31">
        <v>43859</v>
      </c>
    </row>
    <row r="129" spans="1:3" x14ac:dyDescent="0.25">
      <c r="A129" s="33">
        <v>132</v>
      </c>
      <c r="B129" s="32" t="s">
        <v>1163</v>
      </c>
      <c r="C129" s="31">
        <v>43863</v>
      </c>
    </row>
    <row r="130" spans="1:3" x14ac:dyDescent="0.25">
      <c r="A130" s="33">
        <v>133</v>
      </c>
      <c r="B130" s="32" t="s">
        <v>1306</v>
      </c>
      <c r="C130" s="31">
        <v>43922</v>
      </c>
    </row>
    <row r="131" spans="1:3" x14ac:dyDescent="0.25">
      <c r="A131" s="33">
        <v>134</v>
      </c>
      <c r="B131" s="32" t="s">
        <v>1419</v>
      </c>
    </row>
    <row r="132" spans="1:3" x14ac:dyDescent="0.25">
      <c r="A132" s="33">
        <v>135</v>
      </c>
      <c r="B132" s="32" t="s">
        <v>1481</v>
      </c>
    </row>
    <row r="133" spans="1:3" x14ac:dyDescent="0.25">
      <c r="A133" s="33">
        <v>136</v>
      </c>
      <c r="B133" s="32" t="s">
        <v>1523</v>
      </c>
    </row>
    <row r="134" spans="1:3" x14ac:dyDescent="0.25">
      <c r="A134" s="33">
        <v>137</v>
      </c>
      <c r="B134" s="32" t="s">
        <v>1507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1556</v>
      </c>
    </row>
    <row r="137" spans="1:3" x14ac:dyDescent="0.25">
      <c r="A137" s="33">
        <v>140</v>
      </c>
      <c r="B137" s="32" t="s">
        <v>1582</v>
      </c>
      <c r="C137" s="31">
        <v>45039</v>
      </c>
    </row>
    <row r="138" spans="1:3" x14ac:dyDescent="0.25">
      <c r="A138" s="33">
        <v>141</v>
      </c>
      <c r="B138" s="32" t="s">
        <v>1594</v>
      </c>
      <c r="C138" s="31">
        <v>45126</v>
      </c>
    </row>
    <row r="139" spans="1:3" x14ac:dyDescent="0.25">
      <c r="A139" s="33">
        <v>142</v>
      </c>
      <c r="B139" s="32" t="s">
        <v>1468</v>
      </c>
    </row>
    <row r="140" spans="1:3" x14ac:dyDescent="0.25">
      <c r="A140" s="33">
        <v>143</v>
      </c>
      <c r="B140" s="32" t="s">
        <v>1614</v>
      </c>
      <c r="C140" s="31">
        <v>45180</v>
      </c>
    </row>
    <row r="141" spans="1:3" x14ac:dyDescent="0.25">
      <c r="A141" s="33">
        <v>144</v>
      </c>
      <c r="B141" s="32" t="s">
        <v>1615</v>
      </c>
    </row>
    <row r="142" spans="1:3" x14ac:dyDescent="0.25">
      <c r="A142" s="33">
        <v>145</v>
      </c>
      <c r="B142" s="32" t="s">
        <v>1628</v>
      </c>
    </row>
    <row r="143" spans="1:3" x14ac:dyDescent="0.25">
      <c r="A143" s="33">
        <v>146</v>
      </c>
      <c r="B143" s="32" t="s">
        <v>2054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5891-4447-49CE-A5F4-47242E2D1871}">
  <dimension ref="A1:BI18"/>
  <sheetViews>
    <sheetView workbookViewId="0">
      <selection activeCell="A2" sqref="A2:XFD2"/>
    </sheetView>
  </sheetViews>
  <sheetFormatPr defaultRowHeight="15" x14ac:dyDescent="0.25"/>
  <cols>
    <col min="1" max="1" width="10.7109375" customWidth="1"/>
    <col min="2" max="2" width="30.42578125" customWidth="1"/>
    <col min="3" max="3" width="19.140625" customWidth="1"/>
    <col min="4" max="4" width="23.7109375" customWidth="1"/>
    <col min="5" max="5" width="19.28515625" customWidth="1"/>
    <col min="6" max="6" width="22.7109375" customWidth="1"/>
    <col min="7" max="7" width="10.5703125" bestFit="1" customWidth="1"/>
    <col min="8" max="8" width="29.28515625" customWidth="1"/>
    <col min="9" max="9" width="9.85546875" customWidth="1"/>
    <col min="10" max="12" width="10.7109375" customWidth="1"/>
    <col min="13" max="13" width="12.5703125" customWidth="1"/>
    <col min="14" max="14" width="17.5703125" customWidth="1"/>
    <col min="15" max="16" width="12.85546875" customWidth="1"/>
    <col min="17" max="24" width="13.42578125" customWidth="1"/>
    <col min="25" max="25" width="8.85546875" customWidth="1"/>
    <col min="26" max="26" width="11.7109375" customWidth="1"/>
    <col min="27" max="27" width="10.85546875" customWidth="1"/>
    <col min="28" max="28" width="10.140625" customWidth="1"/>
    <col min="29" max="29" width="12.140625" customWidth="1"/>
    <col min="30" max="31" width="12.85546875" customWidth="1"/>
    <col min="32" max="36" width="13.42578125" customWidth="1"/>
    <col min="37" max="37" width="43.5703125" customWidth="1"/>
    <col min="38" max="43" width="11.28515625" customWidth="1"/>
    <col min="44" max="48" width="11.7109375" customWidth="1"/>
    <col min="49" max="58" width="9.85546875" customWidth="1"/>
    <col min="60" max="60" width="21" customWidth="1"/>
  </cols>
  <sheetData>
    <row r="1" spans="1:61" ht="60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1310</v>
      </c>
      <c r="AJ1" s="47" t="s">
        <v>1309</v>
      </c>
      <c r="AK1" s="47" t="s">
        <v>1307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1" t="s">
        <v>1533</v>
      </c>
      <c r="AT1" s="49" t="s">
        <v>1527</v>
      </c>
      <c r="AU1" s="49" t="s">
        <v>1528</v>
      </c>
      <c r="AV1" s="49" t="s">
        <v>1531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1150</v>
      </c>
      <c r="BH1" s="42" t="s">
        <v>1408</v>
      </c>
      <c r="BI1" s="42" t="s">
        <v>1382</v>
      </c>
    </row>
    <row r="2" spans="1:61" s="16" customFormat="1" x14ac:dyDescent="0.25">
      <c r="A2" s="53">
        <f>MAX(AllEventData!A:A)+1</f>
        <v>224</v>
      </c>
      <c r="B2" s="6" t="s">
        <v>2110</v>
      </c>
      <c r="C2" s="53" t="str">
        <f>B2</f>
        <v>Atlantic</v>
      </c>
      <c r="D2" s="6" t="s">
        <v>2111</v>
      </c>
      <c r="E2" s="6" t="s">
        <v>4</v>
      </c>
      <c r="F2" s="17">
        <v>45734.086180555554</v>
      </c>
      <c r="G2" s="21">
        <v>-5</v>
      </c>
      <c r="H2" s="54">
        <f t="shared" ref="H2" si="0">F2+G2/24</f>
        <v>45733.877847222218</v>
      </c>
      <c r="I2" s="3">
        <v>100</v>
      </c>
      <c r="J2" s="55">
        <f>E18*1000</f>
        <v>13198.002849754146</v>
      </c>
      <c r="K2" s="55">
        <f t="shared" ref="K2" si="1">I2*J2^2/2/4.184/10^12</f>
        <v>2.0815879448149925E-3</v>
      </c>
      <c r="L2" s="58">
        <f>E15</f>
        <v>7.3369126376107445</v>
      </c>
      <c r="M2" s="55">
        <f>E13</f>
        <v>46.472077741720511</v>
      </c>
      <c r="N2" s="55" t="s">
        <v>1329</v>
      </c>
      <c r="O2" s="55">
        <f>F7</f>
        <v>41.344289000000003</v>
      </c>
      <c r="P2" s="55">
        <f>F8</f>
        <v>-95.067105999999995</v>
      </c>
      <c r="Q2" s="55">
        <f>F9*1000</f>
        <v>23585</v>
      </c>
      <c r="R2" s="55">
        <f t="shared" ref="R2" si="2">Q2</f>
        <v>23585</v>
      </c>
      <c r="S2" s="55">
        <v>5000</v>
      </c>
      <c r="T2" s="55">
        <f>M2</f>
        <v>46.472077741720511</v>
      </c>
      <c r="U2" s="55">
        <f>R2</f>
        <v>23585</v>
      </c>
      <c r="V2" s="55" t="s">
        <v>144</v>
      </c>
      <c r="W2" s="55" t="s">
        <v>382</v>
      </c>
      <c r="X2" s="55">
        <v>0</v>
      </c>
      <c r="Y2" s="55">
        <v>60000</v>
      </c>
      <c r="Z2" s="55">
        <v>60000</v>
      </c>
      <c r="AA2" s="55">
        <f>F18*1000</f>
        <v>1839.8445963028164</v>
      </c>
      <c r="AB2" s="55">
        <v>5</v>
      </c>
      <c r="AC2" s="55">
        <v>10</v>
      </c>
      <c r="AD2" s="55">
        <v>0.05</v>
      </c>
      <c r="AE2" s="55">
        <v>0.05</v>
      </c>
      <c r="AF2" s="55">
        <v>4600</v>
      </c>
      <c r="AG2" s="55">
        <v>-1</v>
      </c>
      <c r="AH2" s="55">
        <v>1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6">
        <v>0</v>
      </c>
      <c r="AS2" s="57">
        <v>0</v>
      </c>
      <c r="AT2" s="58">
        <v>0</v>
      </c>
      <c r="AU2" s="58">
        <v>0</v>
      </c>
      <c r="AV2" s="58">
        <v>0</v>
      </c>
      <c r="AW2" s="16">
        <v>0</v>
      </c>
      <c r="AX2" s="16">
        <v>0</v>
      </c>
      <c r="AY2" s="16">
        <v>0</v>
      </c>
      <c r="AZ2" s="16">
        <v>0</v>
      </c>
      <c r="BA2" s="16">
        <v>0</v>
      </c>
      <c r="BB2" s="16">
        <v>0</v>
      </c>
      <c r="BC2" s="16">
        <v>0</v>
      </c>
      <c r="BD2" s="16">
        <v>0</v>
      </c>
      <c r="BE2" s="16">
        <v>0</v>
      </c>
      <c r="BF2" s="16">
        <v>0</v>
      </c>
      <c r="BG2" s="16">
        <v>1</v>
      </c>
      <c r="BH2" s="16" t="s">
        <v>2109</v>
      </c>
      <c r="BI2" s="16">
        <v>0</v>
      </c>
    </row>
    <row r="5" spans="1:61" ht="23.25" x14ac:dyDescent="0.35">
      <c r="H5" s="62" t="s">
        <v>2114</v>
      </c>
      <c r="I5" s="63"/>
      <c r="J5" s="64"/>
    </row>
    <row r="6" spans="1:61" x14ac:dyDescent="0.25">
      <c r="E6" s="59" t="s">
        <v>2094</v>
      </c>
      <c r="F6" s="59" t="s">
        <v>155</v>
      </c>
      <c r="H6" s="65"/>
      <c r="J6" s="66"/>
    </row>
    <row r="7" spans="1:61" x14ac:dyDescent="0.25">
      <c r="D7" t="s">
        <v>2095</v>
      </c>
      <c r="E7" s="60">
        <v>41.178705000000001</v>
      </c>
      <c r="F7" s="60">
        <v>41.344289000000003</v>
      </c>
      <c r="H7" s="67" t="s">
        <v>2112</v>
      </c>
      <c r="I7" s="68"/>
      <c r="J7" s="66"/>
    </row>
    <row r="8" spans="1:61" x14ac:dyDescent="0.25">
      <c r="D8" t="s">
        <v>2096</v>
      </c>
      <c r="E8" s="60">
        <v>-95.095505000000003</v>
      </c>
      <c r="F8" s="60">
        <v>-95.067105999999995</v>
      </c>
      <c r="H8" s="69" t="s">
        <v>2100</v>
      </c>
      <c r="I8" s="15">
        <v>45</v>
      </c>
      <c r="J8" s="66"/>
    </row>
    <row r="9" spans="1:61" x14ac:dyDescent="0.25">
      <c r="D9" t="s">
        <v>2098</v>
      </c>
      <c r="E9" s="60">
        <v>80</v>
      </c>
      <c r="F9" s="60">
        <v>23.585000000000001</v>
      </c>
      <c r="H9" s="69" t="s">
        <v>2113</v>
      </c>
      <c r="I9" s="16">
        <f>0.094*I8 + 19.355</f>
        <v>23.585000000000001</v>
      </c>
      <c r="J9" s="66"/>
    </row>
    <row r="10" spans="1:61" x14ac:dyDescent="0.25">
      <c r="E10" s="33"/>
      <c r="F10" s="33"/>
      <c r="H10" s="65"/>
      <c r="J10" s="66"/>
    </row>
    <row r="11" spans="1:61" x14ac:dyDescent="0.25">
      <c r="E11" s="33"/>
      <c r="F11" s="33"/>
      <c r="H11" s="65"/>
      <c r="J11" s="66"/>
    </row>
    <row r="12" spans="1:61" x14ac:dyDescent="0.25">
      <c r="E12" s="33" t="s">
        <v>2106</v>
      </c>
      <c r="F12" s="33" t="s">
        <v>2104</v>
      </c>
      <c r="H12" s="65"/>
      <c r="J12" s="66"/>
    </row>
    <row r="13" spans="1:61" x14ac:dyDescent="0.25">
      <c r="D13" t="s">
        <v>2100</v>
      </c>
      <c r="E13" s="61">
        <f>DEGREES(ATAN(E17/(E9-F9)))</f>
        <v>46.472077741720511</v>
      </c>
      <c r="F13" s="33"/>
      <c r="H13" s="65"/>
      <c r="J13" s="66"/>
    </row>
    <row r="14" spans="1:61" x14ac:dyDescent="0.25">
      <c r="D14" t="s">
        <v>2093</v>
      </c>
      <c r="E14" s="60">
        <v>4.5</v>
      </c>
      <c r="F14" s="3">
        <v>0.5</v>
      </c>
      <c r="H14" s="65"/>
      <c r="J14" s="66"/>
    </row>
    <row r="15" spans="1:61" x14ac:dyDescent="0.25">
      <c r="D15" t="s">
        <v>2101</v>
      </c>
      <c r="E15" s="61">
        <f>MOD(DEGREES(ATAN2(COS(RADIANS(E7))*SIN(RADIANS(F7))-SIN(RADIANS(E7))*COS(RADIANS(F7))*COS(RADIANS(F8-E8)),SIN(RADIANS(F8-E8))*COS(RADIANS(F7)))),360)</f>
        <v>7.3369126376107445</v>
      </c>
      <c r="F15" s="59"/>
      <c r="H15" s="65"/>
      <c r="J15" s="66"/>
    </row>
    <row r="16" spans="1:61" x14ac:dyDescent="0.25">
      <c r="D16" t="s">
        <v>2097</v>
      </c>
      <c r="E16" s="61">
        <f>ACOS(COS(RADIANS(90-E7)) * COS(RADIANS(90-F7)) + SIN(RADIANS(90-E7)) * SIN(RADIANS(90-F7)) * COS(RADIANS(E8-F8))) * 6371</f>
        <v>18.56448704510581</v>
      </c>
      <c r="F16" s="59"/>
      <c r="H16" s="65"/>
      <c r="J16" s="66"/>
    </row>
    <row r="17" spans="4:10" x14ac:dyDescent="0.25">
      <c r="D17" t="s">
        <v>2099</v>
      </c>
      <c r="E17" s="58">
        <f>SQRT((E9-F9)^2+E16^2)</f>
        <v>59.391012823893661</v>
      </c>
      <c r="F17" s="3">
        <v>5</v>
      </c>
      <c r="H17" s="65"/>
      <c r="J17" s="66"/>
    </row>
    <row r="18" spans="4:10" x14ac:dyDescent="0.25">
      <c r="D18" t="s">
        <v>2105</v>
      </c>
      <c r="E18" s="58">
        <f>E17/E14</f>
        <v>13.198002849754147</v>
      </c>
      <c r="F18" s="55">
        <f>SQRT(F17^2 + (E17*F14/E14)^2)/E14</f>
        <v>1.8398445963028165</v>
      </c>
      <c r="H18" s="70"/>
      <c r="I18" s="71"/>
      <c r="J18" s="7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B371C-27E7-44A2-B8FD-5C915FB7D196}">
  <dimension ref="A1:N71"/>
  <sheetViews>
    <sheetView workbookViewId="0">
      <selection activeCell="I3" sqref="I3"/>
    </sheetView>
  </sheetViews>
  <sheetFormatPr defaultRowHeight="15" x14ac:dyDescent="0.25"/>
  <cols>
    <col min="2" max="6" width="12.85546875" customWidth="1"/>
  </cols>
  <sheetData>
    <row r="1" spans="1:14" ht="60" x14ac:dyDescent="0.25">
      <c r="B1" s="12" t="s">
        <v>11</v>
      </c>
      <c r="C1" s="12" t="s">
        <v>8</v>
      </c>
      <c r="D1" s="12" t="s">
        <v>139</v>
      </c>
      <c r="E1" s="12" t="s">
        <v>15</v>
      </c>
      <c r="F1" s="12" t="s">
        <v>14</v>
      </c>
      <c r="G1" s="12" t="s">
        <v>16</v>
      </c>
      <c r="H1" s="12" t="s">
        <v>17</v>
      </c>
      <c r="I1" s="12" t="s">
        <v>405</v>
      </c>
      <c r="J1" s="12" t="s">
        <v>82</v>
      </c>
      <c r="K1" s="12" t="s">
        <v>386</v>
      </c>
      <c r="L1" s="12" t="s">
        <v>388</v>
      </c>
      <c r="M1" s="12" t="s">
        <v>51</v>
      </c>
    </row>
    <row r="2" spans="1:14" x14ac:dyDescent="0.25">
      <c r="A2" t="s">
        <v>2102</v>
      </c>
      <c r="B2" s="12">
        <f t="shared" ref="B2:M2" si="0">AVERAGE(B6:B71)</f>
        <v>134.68181818181819</v>
      </c>
      <c r="C2" s="12">
        <f t="shared" si="0"/>
        <v>16860.871363636365</v>
      </c>
      <c r="D2" s="12">
        <f t="shared" si="0"/>
        <v>5.802043358067153E-3</v>
      </c>
      <c r="E2" s="12">
        <f t="shared" si="0"/>
        <v>171.52052575757577</v>
      </c>
      <c r="F2" s="12">
        <f t="shared" si="0"/>
        <v>44.527920834353687</v>
      </c>
      <c r="G2" s="12">
        <f t="shared" si="0"/>
        <v>37.646327893939386</v>
      </c>
      <c r="H2" s="12">
        <f t="shared" si="0"/>
        <v>-54.155052378787857</v>
      </c>
      <c r="I2" s="12">
        <f t="shared" si="0"/>
        <v>23628.104336247296</v>
      </c>
      <c r="J2" s="12">
        <f t="shared" si="0"/>
        <v>23732.178333333333</v>
      </c>
      <c r="K2" s="12">
        <f t="shared" si="0"/>
        <v>10644.388787878786</v>
      </c>
      <c r="L2" s="12">
        <f t="shared" si="0"/>
        <v>45.5072117434446</v>
      </c>
      <c r="M2" s="12">
        <f t="shared" si="0"/>
        <v>22298.041969696969</v>
      </c>
    </row>
    <row r="3" spans="1:14" x14ac:dyDescent="0.25">
      <c r="A3" t="s">
        <v>2103</v>
      </c>
      <c r="B3" s="12">
        <f t="shared" ref="B3:M3" si="1">STDEV(B6:B71)</f>
        <v>179.69839339129493</v>
      </c>
      <c r="C3" s="12">
        <f t="shared" si="1"/>
        <v>4640.7808465783974</v>
      </c>
      <c r="D3" s="12">
        <f t="shared" si="1"/>
        <v>1.2482181817863064E-2</v>
      </c>
      <c r="E3" s="12">
        <f t="shared" si="1"/>
        <v>107.24144112185417</v>
      </c>
      <c r="F3" s="12">
        <f t="shared" si="1"/>
        <v>19.125792244189856</v>
      </c>
      <c r="G3" s="12">
        <f t="shared" si="1"/>
        <v>16.886990695735136</v>
      </c>
      <c r="H3" s="12">
        <f t="shared" si="1"/>
        <v>47.991434994368703</v>
      </c>
      <c r="I3" s="12">
        <f t="shared" si="1"/>
        <v>4672.3557261265687</v>
      </c>
      <c r="J3" s="12">
        <f t="shared" si="1"/>
        <v>4703.0748434439693</v>
      </c>
      <c r="K3" s="12">
        <f t="shared" si="1"/>
        <v>7228.4854543240199</v>
      </c>
      <c r="L3" s="12">
        <f t="shared" si="1"/>
        <v>19.679134493408139</v>
      </c>
      <c r="M3" s="12">
        <f t="shared" si="1"/>
        <v>4870.6014116723991</v>
      </c>
    </row>
    <row r="4" spans="1:14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4" ht="45" x14ac:dyDescent="0.25">
      <c r="B5" s="14" t="s">
        <v>12</v>
      </c>
      <c r="C5" s="14" t="s">
        <v>10</v>
      </c>
      <c r="D5" s="14" t="s">
        <v>141</v>
      </c>
      <c r="E5" s="14" t="s">
        <v>20</v>
      </c>
      <c r="F5" s="14" t="s">
        <v>13</v>
      </c>
      <c r="G5" s="14" t="s">
        <v>13</v>
      </c>
      <c r="H5" s="14" t="s">
        <v>13</v>
      </c>
      <c r="I5" s="14" t="s">
        <v>18</v>
      </c>
      <c r="J5" s="14" t="s">
        <v>18</v>
      </c>
      <c r="K5" s="14" t="s">
        <v>10</v>
      </c>
      <c r="L5" s="14" t="s">
        <v>13</v>
      </c>
      <c r="M5" s="14" t="s">
        <v>18</v>
      </c>
    </row>
    <row r="6" spans="1:14" x14ac:dyDescent="0.25">
      <c r="B6" s="9">
        <v>116</v>
      </c>
      <c r="C6" s="9">
        <v>15830</v>
      </c>
      <c r="D6" s="26">
        <v>3.4737467017208409E-3</v>
      </c>
      <c r="E6" s="9">
        <v>301.25869999999998</v>
      </c>
      <c r="F6" s="9">
        <v>24.134599999999999</v>
      </c>
      <c r="G6" s="9">
        <v>42.451000000000001</v>
      </c>
      <c r="H6" s="9">
        <v>-83.856999999999999</v>
      </c>
      <c r="I6" s="9">
        <v>19730</v>
      </c>
      <c r="J6" s="9">
        <v>19730</v>
      </c>
      <c r="K6" s="9">
        <v>6</v>
      </c>
      <c r="L6" s="9">
        <v>23.86</v>
      </c>
      <c r="M6" s="9">
        <v>19730</v>
      </c>
      <c r="N6">
        <f>I6/1000</f>
        <v>19.73</v>
      </c>
    </row>
    <row r="7" spans="1:14" x14ac:dyDescent="0.25">
      <c r="B7" s="9">
        <v>20</v>
      </c>
      <c r="C7" s="9">
        <v>21500</v>
      </c>
      <c r="D7" s="26">
        <v>1.1048040152963671E-3</v>
      </c>
      <c r="E7" s="9">
        <v>165.6</v>
      </c>
      <c r="F7" s="9">
        <v>70</v>
      </c>
      <c r="G7" s="9">
        <v>41.573880000000003</v>
      </c>
      <c r="H7" s="9">
        <v>-86.422524999999993</v>
      </c>
      <c r="I7" s="9">
        <v>28580</v>
      </c>
      <c r="J7" s="9">
        <v>29580</v>
      </c>
      <c r="K7" s="9">
        <v>21500</v>
      </c>
      <c r="L7" s="9">
        <v>70</v>
      </c>
      <c r="M7" s="9">
        <v>28000</v>
      </c>
      <c r="N7">
        <f t="shared" ref="N7:N51" si="2">I7/1000</f>
        <v>28.58</v>
      </c>
    </row>
    <row r="8" spans="1:14" x14ac:dyDescent="0.25">
      <c r="B8" s="3">
        <v>370</v>
      </c>
      <c r="C8" s="3">
        <v>11000</v>
      </c>
      <c r="D8" s="26">
        <v>5.3501434034416828E-3</v>
      </c>
      <c r="E8" s="3">
        <v>26.15</v>
      </c>
      <c r="F8" s="3">
        <v>49.556575067343871</v>
      </c>
      <c r="G8" s="3">
        <v>39.905811999999997</v>
      </c>
      <c r="H8" s="3">
        <v>-76.219842</v>
      </c>
      <c r="I8" s="3">
        <v>24091.116192321384</v>
      </c>
      <c r="J8" s="3">
        <v>25000</v>
      </c>
      <c r="K8" s="3">
        <v>11000</v>
      </c>
      <c r="L8" s="3">
        <v>49.556575067343871</v>
      </c>
      <c r="M8" s="3">
        <v>20000</v>
      </c>
      <c r="N8">
        <f t="shared" si="2"/>
        <v>24.091116192321383</v>
      </c>
    </row>
    <row r="9" spans="1:14" x14ac:dyDescent="0.25">
      <c r="B9" s="3">
        <v>50</v>
      </c>
      <c r="C9" s="3">
        <v>20200</v>
      </c>
      <c r="D9" s="26">
        <v>2.4380975143403439E-3</v>
      </c>
      <c r="E9" s="3">
        <v>18.690000000000001</v>
      </c>
      <c r="F9" s="3">
        <v>63.103499999999997</v>
      </c>
      <c r="G9" s="3">
        <v>44.828000000000003</v>
      </c>
      <c r="H9" s="3">
        <v>-78.153000000000006</v>
      </c>
      <c r="I9" s="3">
        <v>28900</v>
      </c>
      <c r="J9" s="3">
        <v>29000</v>
      </c>
      <c r="K9" s="3">
        <v>20200</v>
      </c>
      <c r="L9" s="3">
        <v>63.103499999999997</v>
      </c>
      <c r="M9" s="3">
        <v>25000</v>
      </c>
      <c r="N9">
        <f t="shared" si="2"/>
        <v>28.9</v>
      </c>
    </row>
    <row r="10" spans="1:14" x14ac:dyDescent="0.25">
      <c r="B10" s="3">
        <v>10</v>
      </c>
      <c r="C10" s="3">
        <v>30400</v>
      </c>
      <c r="D10" s="26">
        <v>1.104397705544933E-3</v>
      </c>
      <c r="E10" s="3">
        <v>298.16000000000003</v>
      </c>
      <c r="F10" s="3">
        <v>70.900000000000006</v>
      </c>
      <c r="G10" s="3">
        <v>41.158000000000001</v>
      </c>
      <c r="H10" s="3">
        <v>-72.394000000000005</v>
      </c>
      <c r="I10" s="3">
        <v>26370</v>
      </c>
      <c r="J10" s="3">
        <v>26370</v>
      </c>
      <c r="K10" s="3">
        <v>30400</v>
      </c>
      <c r="L10" s="3">
        <v>70.900000000000006</v>
      </c>
      <c r="M10" s="3">
        <v>26300</v>
      </c>
      <c r="N10">
        <f t="shared" si="2"/>
        <v>26.37</v>
      </c>
    </row>
    <row r="11" spans="1:14" x14ac:dyDescent="0.25">
      <c r="B11" s="3">
        <v>50</v>
      </c>
      <c r="C11" s="3">
        <v>17965</v>
      </c>
      <c r="D11" s="9">
        <v>1.928425101577438E-3</v>
      </c>
      <c r="E11" s="3">
        <v>278.18</v>
      </c>
      <c r="F11" s="3">
        <v>80.569999999999993</v>
      </c>
      <c r="G11" s="3">
        <v>53.825000000000003</v>
      </c>
      <c r="H11" s="3">
        <v>13.124000000000001</v>
      </c>
      <c r="I11" s="3">
        <v>25080</v>
      </c>
      <c r="J11" s="3">
        <v>25100</v>
      </c>
      <c r="K11" s="3">
        <v>17965</v>
      </c>
      <c r="L11" s="3">
        <v>80.569999999999993</v>
      </c>
      <c r="M11" s="3">
        <v>20000</v>
      </c>
      <c r="N11">
        <f t="shared" si="2"/>
        <v>25.08</v>
      </c>
    </row>
    <row r="12" spans="1:14" x14ac:dyDescent="0.25">
      <c r="B12" s="3">
        <v>86</v>
      </c>
      <c r="C12" s="3">
        <v>15300</v>
      </c>
      <c r="D12" s="3">
        <v>2.4058006692160611E-3</v>
      </c>
      <c r="E12" s="3">
        <v>303.66000000000003</v>
      </c>
      <c r="F12" s="3">
        <v>38</v>
      </c>
      <c r="G12" s="3">
        <v>38.763585999999997</v>
      </c>
      <c r="H12" s="3">
        <v>-91.385735999999994</v>
      </c>
      <c r="I12" s="3">
        <v>16400</v>
      </c>
      <c r="J12" s="3">
        <v>17500</v>
      </c>
      <c r="K12" s="3">
        <v>15300</v>
      </c>
      <c r="L12" s="3">
        <v>38</v>
      </c>
      <c r="M12" s="3">
        <v>16400</v>
      </c>
      <c r="N12">
        <f t="shared" si="2"/>
        <v>16.399999999999999</v>
      </c>
    </row>
    <row r="13" spans="1:14" x14ac:dyDescent="0.25">
      <c r="B13" s="3">
        <v>86</v>
      </c>
      <c r="C13" s="3">
        <v>15300</v>
      </c>
      <c r="D13" s="3">
        <v>2.4058006692160611E-3</v>
      </c>
      <c r="E13" s="3">
        <v>303.66000000000003</v>
      </c>
      <c r="F13" s="3">
        <v>38</v>
      </c>
      <c r="G13" s="3">
        <v>38.769644999999997</v>
      </c>
      <c r="H13" s="3">
        <v>-91.324388999999996</v>
      </c>
      <c r="I13" s="3">
        <v>17695</v>
      </c>
      <c r="J13" s="3">
        <v>17695</v>
      </c>
      <c r="K13" s="3">
        <v>15300</v>
      </c>
      <c r="L13" s="3">
        <v>38</v>
      </c>
      <c r="M13" s="3">
        <v>16400</v>
      </c>
      <c r="N13">
        <f t="shared" si="2"/>
        <v>17.695</v>
      </c>
    </row>
    <row r="14" spans="1:14" x14ac:dyDescent="0.25">
      <c r="B14" s="3">
        <v>50</v>
      </c>
      <c r="C14" s="3">
        <v>20000</v>
      </c>
      <c r="D14" s="3">
        <v>2.3900573613766726E-3</v>
      </c>
      <c r="E14" s="3">
        <v>31.736000000000001</v>
      </c>
      <c r="F14" s="3">
        <v>55</v>
      </c>
      <c r="G14" s="3">
        <v>40.910291000000001</v>
      </c>
      <c r="H14" s="3">
        <v>-86.613352000000006</v>
      </c>
      <c r="I14" s="3">
        <v>18000</v>
      </c>
      <c r="J14" s="3">
        <v>18000</v>
      </c>
      <c r="K14" s="3">
        <v>20000</v>
      </c>
      <c r="L14" s="3">
        <v>55</v>
      </c>
      <c r="M14" s="3">
        <v>18000</v>
      </c>
      <c r="N14">
        <f t="shared" si="2"/>
        <v>18</v>
      </c>
    </row>
    <row r="15" spans="1:14" x14ac:dyDescent="0.25">
      <c r="B15" s="3">
        <v>150</v>
      </c>
      <c r="C15" s="3">
        <v>21890</v>
      </c>
      <c r="D15" s="3">
        <v>8.589366037284895E-3</v>
      </c>
      <c r="E15" s="3">
        <v>252.833</v>
      </c>
      <c r="F15" s="3">
        <v>63.965000000000003</v>
      </c>
      <c r="G15" s="3">
        <v>49.516089999999998</v>
      </c>
      <c r="H15" s="3">
        <v>15.9909</v>
      </c>
      <c r="I15" s="3">
        <v>24710</v>
      </c>
      <c r="J15" s="3">
        <v>24710</v>
      </c>
      <c r="K15" s="3">
        <v>21970</v>
      </c>
      <c r="L15" s="3">
        <v>64.704999999999998</v>
      </c>
      <c r="M15" s="3">
        <v>24600</v>
      </c>
      <c r="N15">
        <f t="shared" si="2"/>
        <v>24.71</v>
      </c>
    </row>
    <row r="16" spans="1:14" x14ac:dyDescent="0.25">
      <c r="B16" s="3">
        <v>500</v>
      </c>
      <c r="C16" s="3">
        <v>14000</v>
      </c>
      <c r="D16" s="36">
        <v>1.1711281070745696E-2</v>
      </c>
      <c r="E16" s="3">
        <v>117</v>
      </c>
      <c r="F16" s="3">
        <v>17</v>
      </c>
      <c r="G16" s="3">
        <v>10.414586</v>
      </c>
      <c r="H16" s="3">
        <v>-84.390457999999995</v>
      </c>
      <c r="I16" s="3">
        <v>15000</v>
      </c>
      <c r="J16" s="3">
        <v>15000</v>
      </c>
      <c r="K16" s="3">
        <v>14000</v>
      </c>
      <c r="L16" s="3">
        <v>17</v>
      </c>
      <c r="M16" s="3">
        <v>15000</v>
      </c>
      <c r="N16">
        <f t="shared" si="2"/>
        <v>15</v>
      </c>
    </row>
    <row r="17" spans="2:14" x14ac:dyDescent="0.25">
      <c r="B17" s="3">
        <v>150</v>
      </c>
      <c r="C17" s="3">
        <v>18000</v>
      </c>
      <c r="D17" s="36">
        <v>5.8078393881453149E-3</v>
      </c>
      <c r="E17" s="3">
        <v>93</v>
      </c>
      <c r="F17" s="3">
        <v>72.849999999999994</v>
      </c>
      <c r="G17" s="3">
        <v>51.702399999999997</v>
      </c>
      <c r="H17" s="3">
        <v>16.125699999999998</v>
      </c>
      <c r="I17" s="3">
        <v>25435</v>
      </c>
      <c r="J17" s="3">
        <v>26935</v>
      </c>
      <c r="K17" s="3">
        <v>19000</v>
      </c>
      <c r="L17" s="3">
        <v>79</v>
      </c>
      <c r="M17" s="3">
        <v>22000</v>
      </c>
      <c r="N17">
        <f t="shared" si="2"/>
        <v>25.434999999999999</v>
      </c>
    </row>
    <row r="18" spans="2:14" x14ac:dyDescent="0.25">
      <c r="B18" s="3">
        <v>150</v>
      </c>
      <c r="C18" s="3">
        <v>18000</v>
      </c>
      <c r="D18" s="36">
        <v>5.8078393881453149E-3</v>
      </c>
      <c r="E18" s="3">
        <v>93</v>
      </c>
      <c r="F18" s="3">
        <v>72.849999999999994</v>
      </c>
      <c r="G18" s="3">
        <v>51.702399999999997</v>
      </c>
      <c r="H18" s="3">
        <v>16.125699999999998</v>
      </c>
      <c r="I18" s="3">
        <v>25435</v>
      </c>
      <c r="J18" s="3">
        <v>26935</v>
      </c>
      <c r="K18" s="3">
        <v>19000</v>
      </c>
      <c r="L18" s="3">
        <v>79</v>
      </c>
      <c r="M18" s="3">
        <v>22000</v>
      </c>
      <c r="N18">
        <f t="shared" si="2"/>
        <v>25.434999999999999</v>
      </c>
    </row>
    <row r="19" spans="2:14" x14ac:dyDescent="0.25">
      <c r="B19" s="3">
        <v>300</v>
      </c>
      <c r="C19" s="3">
        <v>16944</v>
      </c>
      <c r="D19" s="3">
        <v>1.0292751051625238E-2</v>
      </c>
      <c r="E19" s="3">
        <v>5.09</v>
      </c>
      <c r="F19" s="3">
        <v>31</v>
      </c>
      <c r="G19" s="3">
        <v>37.256760999999997</v>
      </c>
      <c r="H19" s="3">
        <v>-5.5024499999999996</v>
      </c>
      <c r="I19" s="3">
        <v>20000</v>
      </c>
      <c r="J19" s="3">
        <v>20500</v>
      </c>
      <c r="K19" s="3">
        <v>6</v>
      </c>
      <c r="L19" s="3">
        <v>31</v>
      </c>
      <c r="M19" s="3">
        <v>18000</v>
      </c>
      <c r="N19">
        <f t="shared" si="2"/>
        <v>20</v>
      </c>
    </row>
    <row r="20" spans="2:14" x14ac:dyDescent="0.25">
      <c r="B20" s="3">
        <v>150</v>
      </c>
      <c r="C20" s="3">
        <v>23000</v>
      </c>
      <c r="D20" s="3">
        <v>9.48255258126195E-3</v>
      </c>
      <c r="E20" s="3">
        <v>252.25</v>
      </c>
      <c r="F20" s="3">
        <v>69</v>
      </c>
      <c r="G20" s="3">
        <v>34.81814</v>
      </c>
      <c r="H20" s="3">
        <v>-112.53377999999999</v>
      </c>
      <c r="I20" s="3">
        <v>28900</v>
      </c>
      <c r="J20" s="3">
        <v>29000</v>
      </c>
      <c r="K20" s="3">
        <v>22000</v>
      </c>
      <c r="L20" s="3">
        <v>53.4</v>
      </c>
      <c r="M20" s="3">
        <v>19000</v>
      </c>
      <c r="N20">
        <f t="shared" si="2"/>
        <v>28.9</v>
      </c>
    </row>
    <row r="21" spans="2:14" x14ac:dyDescent="0.25">
      <c r="B21" s="3">
        <v>500</v>
      </c>
      <c r="C21" s="3">
        <v>35000</v>
      </c>
      <c r="D21" s="3">
        <v>7.3195506692160614E-2</v>
      </c>
      <c r="E21" s="3">
        <v>192</v>
      </c>
      <c r="F21" s="3">
        <v>13.5</v>
      </c>
      <c r="G21" s="3">
        <v>18.423999999999999</v>
      </c>
      <c r="H21" s="3">
        <v>-69</v>
      </c>
      <c r="I21" s="3">
        <v>22500</v>
      </c>
      <c r="J21" s="3">
        <v>22500</v>
      </c>
      <c r="K21" s="3">
        <v>22500</v>
      </c>
      <c r="L21" s="3">
        <v>13.5</v>
      </c>
      <c r="M21" s="3">
        <v>15000</v>
      </c>
      <c r="N21">
        <f t="shared" si="2"/>
        <v>22.5</v>
      </c>
    </row>
    <row r="22" spans="2:14" x14ac:dyDescent="0.25">
      <c r="B22" s="3">
        <v>200</v>
      </c>
      <c r="C22" s="3">
        <v>12500</v>
      </c>
      <c r="D22" s="3">
        <v>3.7344646271510514E-3</v>
      </c>
      <c r="E22" s="3">
        <v>144.6</v>
      </c>
      <c r="F22" s="3">
        <v>50.92</v>
      </c>
      <c r="G22" s="3">
        <v>-8.3266200000000001</v>
      </c>
      <c r="H22" s="3">
        <v>-37.475659999999998</v>
      </c>
      <c r="I22" s="3">
        <v>28000</v>
      </c>
      <c r="J22" s="3">
        <v>28000</v>
      </c>
      <c r="K22" s="3">
        <v>18000</v>
      </c>
      <c r="L22" s="3">
        <v>50.92</v>
      </c>
      <c r="M22" s="3">
        <v>25000</v>
      </c>
      <c r="N22">
        <f t="shared" si="2"/>
        <v>28</v>
      </c>
    </row>
    <row r="23" spans="2:14" x14ac:dyDescent="0.25">
      <c r="B23" s="3">
        <v>200</v>
      </c>
      <c r="C23" s="3">
        <v>16550</v>
      </c>
      <c r="D23" s="3">
        <v>6.546426864244741E-3</v>
      </c>
      <c r="E23" s="3">
        <v>344.85</v>
      </c>
      <c r="F23" s="3">
        <v>49.92</v>
      </c>
      <c r="G23" s="3">
        <v>-28.529879999999999</v>
      </c>
      <c r="H23" s="3">
        <v>-51.107480000000002</v>
      </c>
      <c r="I23" s="3">
        <v>17260</v>
      </c>
      <c r="J23" s="3">
        <v>17260</v>
      </c>
      <c r="K23" s="3">
        <v>16550</v>
      </c>
      <c r="L23" s="3">
        <v>49.92</v>
      </c>
      <c r="M23" s="3">
        <v>17000</v>
      </c>
      <c r="N23">
        <f t="shared" si="2"/>
        <v>17.260000000000002</v>
      </c>
    </row>
    <row r="24" spans="2:14" x14ac:dyDescent="0.25">
      <c r="B24" s="3">
        <v>900</v>
      </c>
      <c r="C24" s="3">
        <v>25000</v>
      </c>
      <c r="D24" s="3">
        <v>6.7220363288718929E-2</v>
      </c>
      <c r="E24" s="3">
        <v>233</v>
      </c>
      <c r="F24" s="3">
        <v>63</v>
      </c>
      <c r="G24" s="3">
        <v>42.945</v>
      </c>
      <c r="H24" s="3">
        <v>-76.655000000000001</v>
      </c>
      <c r="I24" s="3">
        <v>28000</v>
      </c>
      <c r="J24" s="3">
        <v>28000</v>
      </c>
      <c r="K24" s="3">
        <v>25000</v>
      </c>
      <c r="L24" s="3">
        <v>63</v>
      </c>
      <c r="M24" s="3">
        <v>18000</v>
      </c>
      <c r="N24">
        <f t="shared" si="2"/>
        <v>28</v>
      </c>
    </row>
    <row r="25" spans="2:14" x14ac:dyDescent="0.25">
      <c r="B25" s="3">
        <v>5</v>
      </c>
      <c r="C25" s="3">
        <v>10600</v>
      </c>
      <c r="D25" s="3">
        <v>6.7136711281070733E-5</v>
      </c>
      <c r="E25" s="3">
        <v>83.5</v>
      </c>
      <c r="F25" s="3">
        <v>60</v>
      </c>
      <c r="G25" s="3">
        <v>51.945</v>
      </c>
      <c r="H25" s="3">
        <v>-2.1309999999999998</v>
      </c>
      <c r="I25" s="3">
        <v>29500</v>
      </c>
      <c r="J25" s="3">
        <v>29000</v>
      </c>
      <c r="K25" s="3">
        <v>6000</v>
      </c>
      <c r="L25" s="3">
        <v>60</v>
      </c>
      <c r="M25" s="3">
        <v>29000</v>
      </c>
      <c r="N25">
        <f t="shared" si="2"/>
        <v>29.5</v>
      </c>
    </row>
    <row r="26" spans="2:14" x14ac:dyDescent="0.25">
      <c r="B26" s="3">
        <v>50</v>
      </c>
      <c r="C26" s="3">
        <v>12900</v>
      </c>
      <c r="D26" s="3">
        <v>9.9432361376673023E-4</v>
      </c>
      <c r="E26" s="3">
        <v>141.27000000000001</v>
      </c>
      <c r="F26" s="3">
        <v>64.069999999999993</v>
      </c>
      <c r="G26" s="3">
        <v>60.41</v>
      </c>
      <c r="H26" s="3">
        <v>18.088000000000001</v>
      </c>
      <c r="I26" s="3">
        <v>29900</v>
      </c>
      <c r="J26" s="3">
        <v>29900</v>
      </c>
      <c r="K26" s="3">
        <v>6000</v>
      </c>
      <c r="L26" s="3">
        <v>64.069999999999993</v>
      </c>
      <c r="M26" s="3">
        <v>29000</v>
      </c>
      <c r="N26">
        <f t="shared" si="2"/>
        <v>29.9</v>
      </c>
    </row>
    <row r="27" spans="2:14" x14ac:dyDescent="0.25">
      <c r="B27" s="3">
        <v>10</v>
      </c>
      <c r="C27" s="3">
        <v>14000</v>
      </c>
      <c r="D27" s="3">
        <v>2.3422562141491395E-4</v>
      </c>
      <c r="E27" s="3">
        <v>0</v>
      </c>
      <c r="F27" s="3">
        <v>6</v>
      </c>
      <c r="G27" s="3">
        <v>41.604999999999997</v>
      </c>
      <c r="H27" s="3">
        <v>14.185</v>
      </c>
      <c r="I27" s="3">
        <v>19800</v>
      </c>
      <c r="J27" s="3">
        <v>19800</v>
      </c>
      <c r="K27" s="3">
        <v>4000</v>
      </c>
      <c r="L27" s="3">
        <v>6</v>
      </c>
      <c r="M27" s="3">
        <v>19500</v>
      </c>
      <c r="N27">
        <f t="shared" si="2"/>
        <v>19.8</v>
      </c>
    </row>
    <row r="28" spans="2:14" x14ac:dyDescent="0.25">
      <c r="B28" s="3">
        <v>10</v>
      </c>
      <c r="C28" s="3">
        <v>15000</v>
      </c>
      <c r="D28" s="3">
        <v>2.6888145315487571E-4</v>
      </c>
      <c r="E28" s="3">
        <v>158.69999999999999</v>
      </c>
      <c r="F28" s="3">
        <v>38</v>
      </c>
      <c r="G28" s="3">
        <v>51.65</v>
      </c>
      <c r="H28" s="3">
        <v>6.7</v>
      </c>
      <c r="I28" s="3">
        <v>27000</v>
      </c>
      <c r="J28" s="3">
        <v>27000</v>
      </c>
      <c r="K28" s="3">
        <v>15000</v>
      </c>
      <c r="L28" s="3">
        <v>38</v>
      </c>
      <c r="M28" s="3">
        <v>25000</v>
      </c>
      <c r="N28">
        <f t="shared" si="2"/>
        <v>27</v>
      </c>
    </row>
    <row r="29" spans="2:14" x14ac:dyDescent="0.25">
      <c r="B29" s="3">
        <v>100</v>
      </c>
      <c r="C29" s="3">
        <v>14500</v>
      </c>
      <c r="D29" s="3">
        <v>2.5125478011472271E-3</v>
      </c>
      <c r="E29" s="3">
        <v>222</v>
      </c>
      <c r="F29" s="3">
        <v>62.9</v>
      </c>
      <c r="G29" s="3">
        <v>59.908000000000001</v>
      </c>
      <c r="H29" s="3">
        <v>10.207000000000001</v>
      </c>
      <c r="I29" s="3">
        <v>23500</v>
      </c>
      <c r="J29" s="3">
        <v>23500</v>
      </c>
      <c r="K29" s="3">
        <v>14500</v>
      </c>
      <c r="L29" s="3">
        <v>62.9</v>
      </c>
      <c r="M29" s="3">
        <v>23500</v>
      </c>
      <c r="N29">
        <f t="shared" si="2"/>
        <v>23.5</v>
      </c>
    </row>
    <row r="30" spans="2:14" x14ac:dyDescent="0.25">
      <c r="B30" s="3">
        <v>10</v>
      </c>
      <c r="C30" s="3">
        <v>13000</v>
      </c>
      <c r="D30" s="3">
        <v>2.0195984703632886E-4</v>
      </c>
      <c r="E30" s="3">
        <v>43.5</v>
      </c>
      <c r="F30" s="3">
        <v>47.9</v>
      </c>
      <c r="G30" s="3">
        <v>33.261947999999997</v>
      </c>
      <c r="H30" s="3">
        <v>-95.167147999999997</v>
      </c>
      <c r="I30" s="3">
        <v>28500</v>
      </c>
      <c r="J30" s="3">
        <v>28500</v>
      </c>
      <c r="K30" s="3">
        <v>13250</v>
      </c>
      <c r="L30" s="3">
        <v>47.9</v>
      </c>
      <c r="M30" s="3">
        <v>25000</v>
      </c>
      <c r="N30">
        <f t="shared" si="2"/>
        <v>28.5</v>
      </c>
    </row>
    <row r="31" spans="2:14" x14ac:dyDescent="0.25">
      <c r="B31" s="3">
        <v>50</v>
      </c>
      <c r="C31" s="3">
        <v>24020</v>
      </c>
      <c r="D31" s="3">
        <v>3.4474211281070744E-3</v>
      </c>
      <c r="E31" s="3">
        <v>286.4572</v>
      </c>
      <c r="F31" s="3">
        <v>24.478400000000001</v>
      </c>
      <c r="G31" s="3">
        <v>-15.03518</v>
      </c>
      <c r="H31" s="3">
        <v>-44.872199999999999</v>
      </c>
      <c r="I31" s="3">
        <v>26200</v>
      </c>
      <c r="J31" s="3">
        <v>26200</v>
      </c>
      <c r="K31" s="3">
        <v>24020</v>
      </c>
      <c r="L31" s="3">
        <v>24.478400000000001</v>
      </c>
      <c r="M31" s="3">
        <v>26200</v>
      </c>
      <c r="N31">
        <f t="shared" si="2"/>
        <v>26.2</v>
      </c>
    </row>
    <row r="32" spans="2:14" x14ac:dyDescent="0.25">
      <c r="B32" s="3">
        <v>10</v>
      </c>
      <c r="C32" s="3">
        <v>18300</v>
      </c>
      <c r="D32" s="3">
        <v>4.0020315487571698E-4</v>
      </c>
      <c r="E32" s="3">
        <v>303</v>
      </c>
      <c r="F32" s="3">
        <v>53</v>
      </c>
      <c r="G32" s="3">
        <v>35.590299999999999</v>
      </c>
      <c r="H32" s="3">
        <v>-84.085899999999995</v>
      </c>
      <c r="I32" s="3">
        <v>23600</v>
      </c>
      <c r="J32" s="3">
        <v>23600</v>
      </c>
      <c r="K32" s="3">
        <v>18300</v>
      </c>
      <c r="L32" s="3">
        <v>53</v>
      </c>
      <c r="M32" s="3">
        <v>23600</v>
      </c>
      <c r="N32">
        <f t="shared" si="2"/>
        <v>23.6</v>
      </c>
    </row>
    <row r="33" spans="2:14" x14ac:dyDescent="0.25">
      <c r="B33" s="3">
        <v>100</v>
      </c>
      <c r="C33" s="3">
        <v>12138</v>
      </c>
      <c r="D33" s="3">
        <v>1.7606482313575525E-3</v>
      </c>
      <c r="E33" s="3">
        <v>101.9</v>
      </c>
      <c r="F33" s="3">
        <v>51.4</v>
      </c>
      <c r="G33" s="3">
        <v>-19.432189999999999</v>
      </c>
      <c r="H33" s="3">
        <v>-47.110680000000002</v>
      </c>
      <c r="I33" s="3">
        <v>18300</v>
      </c>
      <c r="J33" s="3">
        <v>18300</v>
      </c>
      <c r="K33" s="3">
        <v>12138</v>
      </c>
      <c r="L33" s="3">
        <v>51.4</v>
      </c>
      <c r="M33" s="3">
        <v>18300</v>
      </c>
      <c r="N33">
        <f t="shared" si="2"/>
        <v>18.3</v>
      </c>
    </row>
    <row r="34" spans="2:14" x14ac:dyDescent="0.25">
      <c r="B34" s="3">
        <v>75</v>
      </c>
      <c r="C34" s="3">
        <v>13330</v>
      </c>
      <c r="D34" s="3">
        <v>1.592574988049713E-3</v>
      </c>
      <c r="E34" s="3">
        <v>88.424599999999998</v>
      </c>
      <c r="F34" s="3">
        <v>7.8201000000000001</v>
      </c>
      <c r="G34" s="3">
        <v>38.499307999999999</v>
      </c>
      <c r="H34" s="3">
        <v>-4.1540220000000003</v>
      </c>
      <c r="I34" s="3">
        <v>23000</v>
      </c>
      <c r="J34" s="3">
        <v>23000</v>
      </c>
      <c r="K34" s="3">
        <v>4500</v>
      </c>
      <c r="L34" s="3">
        <v>7.8201000000000001</v>
      </c>
      <c r="M34" s="3">
        <v>23000</v>
      </c>
      <c r="N34">
        <f t="shared" si="2"/>
        <v>23</v>
      </c>
    </row>
    <row r="35" spans="2:14" x14ac:dyDescent="0.25">
      <c r="B35" s="3">
        <v>50</v>
      </c>
      <c r="C35" s="3">
        <v>20000</v>
      </c>
      <c r="D35" s="3">
        <v>2.3900573613766726E-3</v>
      </c>
      <c r="E35" s="3">
        <v>0</v>
      </c>
      <c r="F35" s="3">
        <v>50</v>
      </c>
      <c r="G35" s="3">
        <v>21.3</v>
      </c>
      <c r="H35" s="3">
        <v>-102.7</v>
      </c>
      <c r="I35" s="3">
        <v>30000</v>
      </c>
      <c r="J35" s="3">
        <v>30000</v>
      </c>
      <c r="K35" s="3">
        <v>20000</v>
      </c>
      <c r="L35" s="3">
        <v>50</v>
      </c>
      <c r="M35" s="3">
        <v>30000</v>
      </c>
      <c r="N35">
        <f t="shared" si="2"/>
        <v>30</v>
      </c>
    </row>
    <row r="36" spans="2:14" x14ac:dyDescent="0.25">
      <c r="B36" s="3">
        <v>10</v>
      </c>
      <c r="C36" s="3">
        <v>14010</v>
      </c>
      <c r="D36" s="3">
        <v>2.3456034894837476E-4</v>
      </c>
      <c r="E36" s="3">
        <v>92</v>
      </c>
      <c r="F36" s="3">
        <v>14</v>
      </c>
      <c r="G36" s="3">
        <v>31.705424000000001</v>
      </c>
      <c r="H36" s="3">
        <v>-110.08614300000001</v>
      </c>
      <c r="I36" s="3">
        <v>16401</v>
      </c>
      <c r="J36" s="3">
        <v>16041</v>
      </c>
      <c r="K36" s="3">
        <v>14010</v>
      </c>
      <c r="L36" s="3">
        <v>17</v>
      </c>
      <c r="M36" s="3">
        <v>16401</v>
      </c>
      <c r="N36">
        <f t="shared" si="2"/>
        <v>16.401</v>
      </c>
    </row>
    <row r="37" spans="2:14" x14ac:dyDescent="0.25">
      <c r="B37" s="3">
        <v>10</v>
      </c>
      <c r="C37" s="3">
        <v>14360</v>
      </c>
      <c r="D37" s="3">
        <v>2.464263862332696E-4</v>
      </c>
      <c r="E37" s="3">
        <v>12.624000000000001</v>
      </c>
      <c r="F37" s="3">
        <v>29.413499999999999</v>
      </c>
      <c r="G37" s="3">
        <v>44.436048999999997</v>
      </c>
      <c r="H37" s="3">
        <v>-79.100116999999997</v>
      </c>
      <c r="I37" s="3">
        <v>28642</v>
      </c>
      <c r="J37" s="3">
        <v>28642</v>
      </c>
      <c r="K37" s="3">
        <v>14360</v>
      </c>
      <c r="L37" s="3">
        <v>60.586500000000001</v>
      </c>
      <c r="M37" s="3">
        <v>28642</v>
      </c>
      <c r="N37">
        <f t="shared" si="2"/>
        <v>28.641999999999999</v>
      </c>
    </row>
    <row r="38" spans="2:14" x14ac:dyDescent="0.25">
      <c r="B38" s="3">
        <v>10</v>
      </c>
      <c r="C38" s="3">
        <v>12897.75</v>
      </c>
      <c r="D38" s="3">
        <v>1.987953573882648E-4</v>
      </c>
      <c r="E38" s="3">
        <v>85.243499999999997</v>
      </c>
      <c r="F38" s="3">
        <v>45.871899999999997</v>
      </c>
      <c r="G38" s="3">
        <v>52.665610000000001</v>
      </c>
      <c r="H38" s="3">
        <v>-2.8727740000000002</v>
      </c>
      <c r="I38" s="3">
        <v>23256.99</v>
      </c>
      <c r="J38" s="3">
        <v>23256.99</v>
      </c>
      <c r="K38" s="3">
        <v>12632.66</v>
      </c>
      <c r="L38" s="3">
        <v>45.871899999999997</v>
      </c>
      <c r="M38" s="3">
        <v>23256.99</v>
      </c>
      <c r="N38">
        <f t="shared" si="2"/>
        <v>23.256990000000002</v>
      </c>
    </row>
    <row r="39" spans="2:14" x14ac:dyDescent="0.25">
      <c r="B39" s="3">
        <v>70</v>
      </c>
      <c r="C39" s="3">
        <v>24000</v>
      </c>
      <c r="D39" s="3">
        <v>4.8183556405353729E-3</v>
      </c>
      <c r="E39" s="3">
        <v>220</v>
      </c>
      <c r="F39" s="3">
        <v>45</v>
      </c>
      <c r="G39" s="3">
        <v>31.604500999999999</v>
      </c>
      <c r="H39" s="3">
        <v>-91.188947999999996</v>
      </c>
      <c r="I39" s="3">
        <v>28100</v>
      </c>
      <c r="J39" s="3">
        <v>28100</v>
      </c>
      <c r="K39" s="3">
        <v>4000</v>
      </c>
      <c r="L39" s="3">
        <v>45</v>
      </c>
      <c r="M39" s="3">
        <v>27000</v>
      </c>
      <c r="N39">
        <f t="shared" si="2"/>
        <v>28.1</v>
      </c>
    </row>
    <row r="40" spans="2:14" x14ac:dyDescent="0.25">
      <c r="B40" s="3">
        <v>1</v>
      </c>
      <c r="C40" s="3">
        <v>15160</v>
      </c>
      <c r="D40" s="3">
        <v>2.7464818355640533E-5</v>
      </c>
      <c r="E40" s="3">
        <v>323</v>
      </c>
      <c r="F40" s="3">
        <v>19.600000000000001</v>
      </c>
      <c r="G40" s="3">
        <v>31.752700000000001</v>
      </c>
      <c r="H40" s="3">
        <v>-112.88930000000001</v>
      </c>
      <c r="I40" s="3">
        <v>25000</v>
      </c>
      <c r="J40" s="3">
        <v>25000</v>
      </c>
      <c r="K40" s="3">
        <v>10000</v>
      </c>
      <c r="L40" s="3">
        <v>19.600000000000001</v>
      </c>
      <c r="M40" s="3">
        <v>25000</v>
      </c>
      <c r="N40">
        <f t="shared" si="2"/>
        <v>25</v>
      </c>
    </row>
    <row r="41" spans="2:14" x14ac:dyDescent="0.25">
      <c r="B41" s="3">
        <v>10</v>
      </c>
      <c r="C41" s="3">
        <v>13640</v>
      </c>
      <c r="D41" s="3">
        <v>2.2233460803059273E-4</v>
      </c>
      <c r="E41" s="3">
        <v>34</v>
      </c>
      <c r="F41" s="3">
        <v>46</v>
      </c>
      <c r="G41" s="3">
        <v>40.3386</v>
      </c>
      <c r="H41" s="3">
        <v>-86.331400000000002</v>
      </c>
      <c r="I41" s="3">
        <v>13970</v>
      </c>
      <c r="J41" s="3">
        <v>13970</v>
      </c>
      <c r="K41" s="3">
        <v>13640</v>
      </c>
      <c r="L41" s="3">
        <v>84.69</v>
      </c>
      <c r="M41" s="3">
        <v>14200</v>
      </c>
      <c r="N41">
        <f t="shared" si="2"/>
        <v>13.97</v>
      </c>
    </row>
    <row r="42" spans="2:14" x14ac:dyDescent="0.25">
      <c r="B42" s="3">
        <v>10</v>
      </c>
      <c r="C42" s="3">
        <v>11882</v>
      </c>
      <c r="D42" s="3">
        <v>1.6871644837476097E-4</v>
      </c>
      <c r="E42" s="3">
        <v>353.04629999999997</v>
      </c>
      <c r="F42" s="3">
        <v>16.840100000000007</v>
      </c>
      <c r="G42" s="3">
        <v>32.603700000000003</v>
      </c>
      <c r="H42" s="3">
        <v>-84.454800000000006</v>
      </c>
      <c r="I42" s="3">
        <v>26917</v>
      </c>
      <c r="J42" s="3">
        <v>26917</v>
      </c>
      <c r="K42" s="3">
        <v>11882</v>
      </c>
      <c r="L42" s="3">
        <v>15.635899999999999</v>
      </c>
      <c r="M42" s="3">
        <v>26917</v>
      </c>
      <c r="N42">
        <f t="shared" si="2"/>
        <v>26.917000000000002</v>
      </c>
    </row>
    <row r="43" spans="2:14" x14ac:dyDescent="0.25">
      <c r="B43" s="3">
        <v>100</v>
      </c>
      <c r="C43" s="3">
        <v>15000</v>
      </c>
      <c r="D43" s="3">
        <v>2.6888145315487571E-3</v>
      </c>
      <c r="E43" s="3">
        <v>291.8</v>
      </c>
      <c r="F43" s="3">
        <v>43</v>
      </c>
      <c r="G43" s="3">
        <v>35.895618499999998</v>
      </c>
      <c r="H43" s="3">
        <v>-114.5819985</v>
      </c>
      <c r="I43" s="3">
        <v>26750</v>
      </c>
      <c r="J43" s="3">
        <v>26750</v>
      </c>
      <c r="K43" s="3">
        <v>15000</v>
      </c>
      <c r="L43" s="3">
        <v>43</v>
      </c>
      <c r="M43" s="3">
        <v>26750</v>
      </c>
      <c r="N43">
        <f t="shared" si="2"/>
        <v>26.75</v>
      </c>
    </row>
    <row r="44" spans="2:14" x14ac:dyDescent="0.25">
      <c r="B44" s="3">
        <v>50</v>
      </c>
      <c r="C44" s="3">
        <v>17000</v>
      </c>
      <c r="D44" s="3">
        <v>1.7268164435946462E-3</v>
      </c>
      <c r="E44" s="3">
        <v>54.683</v>
      </c>
      <c r="F44" s="3">
        <v>66.39</v>
      </c>
      <c r="G44" s="3">
        <v>43.331800000000001</v>
      </c>
      <c r="H44" s="3">
        <v>-79.242199999999997</v>
      </c>
      <c r="I44" s="3">
        <v>24730</v>
      </c>
      <c r="J44" s="3">
        <v>24730</v>
      </c>
      <c r="K44" s="3">
        <v>5000</v>
      </c>
      <c r="L44" s="3">
        <v>66.399000000000001</v>
      </c>
      <c r="M44" s="3">
        <v>20000</v>
      </c>
      <c r="N44">
        <f t="shared" si="2"/>
        <v>24.73</v>
      </c>
    </row>
    <row r="45" spans="2:14" x14ac:dyDescent="0.25">
      <c r="B45" s="3">
        <v>75</v>
      </c>
      <c r="C45" s="3">
        <v>14000</v>
      </c>
      <c r="D45" s="3">
        <v>1.7566921606118546E-3</v>
      </c>
      <c r="E45" s="3">
        <v>175</v>
      </c>
      <c r="F45" s="3">
        <v>59</v>
      </c>
      <c r="G45" s="3">
        <v>35.6509815</v>
      </c>
      <c r="H45" s="3">
        <v>-95.404224999999997</v>
      </c>
      <c r="I45" s="3">
        <v>17789.5</v>
      </c>
      <c r="J45" s="3">
        <v>17789.5</v>
      </c>
      <c r="K45" s="3">
        <v>5000</v>
      </c>
      <c r="L45" s="3">
        <v>59</v>
      </c>
      <c r="M45" s="3">
        <v>17789.5</v>
      </c>
      <c r="N45">
        <f t="shared" si="2"/>
        <v>17.7895</v>
      </c>
    </row>
    <row r="46" spans="2:14" x14ac:dyDescent="0.25">
      <c r="B46" s="3">
        <v>11</v>
      </c>
      <c r="C46" s="3">
        <v>26000</v>
      </c>
      <c r="D46" s="3">
        <v>8.8862332695984695E-4</v>
      </c>
      <c r="E46" s="3">
        <v>65.3</v>
      </c>
      <c r="F46" s="3">
        <v>56.5</v>
      </c>
      <c r="G46" s="3">
        <v>48.955202999999997</v>
      </c>
      <c r="H46" s="3">
        <v>23.286076999999999</v>
      </c>
      <c r="I46" s="3">
        <v>25700</v>
      </c>
      <c r="J46" s="3">
        <v>25700</v>
      </c>
      <c r="K46" s="3">
        <v>5000</v>
      </c>
      <c r="L46" s="3">
        <v>56.5</v>
      </c>
      <c r="M46" s="3">
        <v>25700</v>
      </c>
      <c r="N46">
        <f t="shared" si="2"/>
        <v>25.7</v>
      </c>
    </row>
    <row r="47" spans="2:14" x14ac:dyDescent="0.25">
      <c r="B47" s="3">
        <v>453</v>
      </c>
      <c r="C47" s="3">
        <v>15000</v>
      </c>
      <c r="D47" s="3">
        <v>1.2180329827915868E-2</v>
      </c>
      <c r="E47" s="3">
        <v>327.2</v>
      </c>
      <c r="F47" s="3">
        <v>53.6</v>
      </c>
      <c r="G47" s="3">
        <v>26.578866000000001</v>
      </c>
      <c r="H47" s="3">
        <v>-98.846598</v>
      </c>
      <c r="I47" s="3">
        <v>25000</v>
      </c>
      <c r="J47" s="3">
        <v>25000</v>
      </c>
      <c r="K47" s="3">
        <v>5000</v>
      </c>
      <c r="L47" s="3">
        <v>53.6</v>
      </c>
      <c r="M47" s="3">
        <v>25000</v>
      </c>
      <c r="N47">
        <f t="shared" si="2"/>
        <v>25</v>
      </c>
    </row>
    <row r="48" spans="2:14" x14ac:dyDescent="0.25">
      <c r="B48" s="3">
        <v>16</v>
      </c>
      <c r="C48" s="3">
        <v>12500</v>
      </c>
      <c r="D48" s="3">
        <v>2.9875717017208408E-4</v>
      </c>
      <c r="E48" s="3">
        <v>95.39</v>
      </c>
      <c r="F48" s="3">
        <v>24.6</v>
      </c>
      <c r="G48" s="3">
        <v>51.498026000000003</v>
      </c>
      <c r="H48" s="3">
        <v>12.788249</v>
      </c>
      <c r="I48" s="3">
        <v>26000</v>
      </c>
      <c r="J48" s="3">
        <v>26000</v>
      </c>
      <c r="K48" s="3">
        <v>5000</v>
      </c>
      <c r="L48" s="3">
        <v>24.6</v>
      </c>
      <c r="M48" s="3">
        <v>26000</v>
      </c>
      <c r="N48">
        <f t="shared" si="2"/>
        <v>26</v>
      </c>
    </row>
    <row r="49" spans="2:14" x14ac:dyDescent="0.25">
      <c r="B49" s="3">
        <v>50</v>
      </c>
      <c r="C49" s="3">
        <v>13610</v>
      </c>
      <c r="D49" s="3">
        <v>1.10678836042065E-3</v>
      </c>
      <c r="E49" s="3">
        <v>208.24</v>
      </c>
      <c r="F49" s="3">
        <v>37.25</v>
      </c>
      <c r="G49" s="3">
        <v>39.803229999999999</v>
      </c>
      <c r="H49" s="3">
        <v>-4.05924</v>
      </c>
      <c r="I49" s="3">
        <v>24000</v>
      </c>
      <c r="J49" s="3">
        <v>24000</v>
      </c>
      <c r="K49" s="3">
        <v>5000</v>
      </c>
      <c r="L49" s="3">
        <v>37.25</v>
      </c>
      <c r="M49" s="3">
        <v>24000</v>
      </c>
      <c r="N49">
        <f t="shared" si="2"/>
        <v>24</v>
      </c>
    </row>
    <row r="50" spans="2:14" x14ac:dyDescent="0.25">
      <c r="B50" s="3">
        <v>400</v>
      </c>
      <c r="C50" s="3">
        <v>17000</v>
      </c>
      <c r="D50" s="3">
        <v>1.381453154875717E-2</v>
      </c>
      <c r="E50" s="3">
        <v>196</v>
      </c>
      <c r="F50" s="3">
        <v>45</v>
      </c>
      <c r="G50" s="3">
        <v>45.390799999999999</v>
      </c>
      <c r="H50" s="3">
        <v>-67.544799999999995</v>
      </c>
      <c r="I50" s="3">
        <v>16000</v>
      </c>
      <c r="J50" s="3">
        <v>16000</v>
      </c>
      <c r="K50" s="3">
        <v>5000</v>
      </c>
      <c r="L50" s="3">
        <v>45</v>
      </c>
      <c r="M50" s="3">
        <v>12000</v>
      </c>
      <c r="N50">
        <f t="shared" si="2"/>
        <v>16</v>
      </c>
    </row>
    <row r="51" spans="2:14" x14ac:dyDescent="0.25">
      <c r="B51" s="3">
        <v>500</v>
      </c>
      <c r="C51" s="3">
        <v>20500</v>
      </c>
      <c r="D51" s="3">
        <v>2.511054015296367E-2</v>
      </c>
      <c r="E51" s="3">
        <v>153</v>
      </c>
      <c r="F51" s="3">
        <v>5</v>
      </c>
      <c r="G51" s="3">
        <v>53.772651000000003</v>
      </c>
      <c r="H51" s="3">
        <v>9.6109229999999997</v>
      </c>
      <c r="I51" s="3">
        <v>18000</v>
      </c>
      <c r="J51" s="3">
        <v>18000</v>
      </c>
      <c r="K51" s="3">
        <v>5000</v>
      </c>
      <c r="L51" s="3">
        <v>5</v>
      </c>
      <c r="M51" s="3">
        <v>12000</v>
      </c>
      <c r="N51">
        <f t="shared" si="2"/>
        <v>18</v>
      </c>
    </row>
    <row r="52" spans="2:14" x14ac:dyDescent="0.25">
      <c r="B52" s="3">
        <v>50</v>
      </c>
      <c r="C52" s="3">
        <v>14321</v>
      </c>
      <c r="D52" s="3">
        <v>1.2254483807361376E-3</v>
      </c>
      <c r="E52" s="3">
        <v>126.85</v>
      </c>
      <c r="F52" s="3">
        <v>24.757999999999999</v>
      </c>
      <c r="G52" s="3">
        <v>52.758159999999997</v>
      </c>
      <c r="H52" s="3">
        <v>22.029309999999999</v>
      </c>
      <c r="I52" s="3">
        <v>28151</v>
      </c>
      <c r="J52" s="3">
        <v>28151</v>
      </c>
      <c r="K52" s="3">
        <v>5000</v>
      </c>
      <c r="L52" s="3">
        <v>24.757999999999999</v>
      </c>
      <c r="M52" s="3">
        <v>28151</v>
      </c>
      <c r="N52">
        <f t="shared" ref="N52:N71" si="3">I52/1000</f>
        <v>28.151</v>
      </c>
    </row>
    <row r="53" spans="2:14" x14ac:dyDescent="0.25">
      <c r="B53" s="3">
        <v>25</v>
      </c>
      <c r="C53" s="3">
        <v>17000</v>
      </c>
      <c r="D53" s="3">
        <v>8.634082217973231E-4</v>
      </c>
      <c r="E53" s="3">
        <v>270</v>
      </c>
      <c r="F53" s="3">
        <v>29</v>
      </c>
      <c r="G53" s="3">
        <v>40.318809000000002</v>
      </c>
      <c r="H53" s="3">
        <v>-74.801321999999999</v>
      </c>
      <c r="I53" s="3">
        <v>25000</v>
      </c>
      <c r="J53" s="3">
        <v>25000</v>
      </c>
      <c r="K53" s="3">
        <v>5000</v>
      </c>
      <c r="L53" s="3">
        <v>30</v>
      </c>
      <c r="M53" s="3">
        <v>25000</v>
      </c>
      <c r="N53">
        <f t="shared" si="3"/>
        <v>25</v>
      </c>
    </row>
    <row r="54" spans="2:14" x14ac:dyDescent="0.25">
      <c r="B54" s="3">
        <v>200</v>
      </c>
      <c r="C54" s="3">
        <v>19000</v>
      </c>
      <c r="D54" s="3">
        <v>8.628107074569789E-3</v>
      </c>
      <c r="E54" s="3">
        <v>140.19999999999999</v>
      </c>
      <c r="F54" s="3">
        <v>32.43</v>
      </c>
      <c r="G54" s="3">
        <v>43.459882999999998</v>
      </c>
      <c r="H54" s="3">
        <v>23.543707999999999</v>
      </c>
      <c r="I54" s="3">
        <v>27292.799999999999</v>
      </c>
      <c r="J54" s="3">
        <v>27292.799999999999</v>
      </c>
      <c r="K54" s="3">
        <v>5000</v>
      </c>
      <c r="L54" s="3">
        <v>32.43</v>
      </c>
      <c r="M54" s="3">
        <v>27292.799999999999</v>
      </c>
      <c r="N54">
        <f t="shared" si="3"/>
        <v>27.2928</v>
      </c>
    </row>
    <row r="55" spans="2:14" x14ac:dyDescent="0.25">
      <c r="B55" s="3">
        <v>35</v>
      </c>
      <c r="C55" s="3">
        <v>22770</v>
      </c>
      <c r="D55" s="3">
        <v>2.1685649498087954E-3</v>
      </c>
      <c r="E55" s="3">
        <v>149</v>
      </c>
      <c r="F55" s="3">
        <v>74</v>
      </c>
      <c r="G55" s="3">
        <v>36.668284999999997</v>
      </c>
      <c r="H55" s="3">
        <v>-82.717695000000006</v>
      </c>
      <c r="I55" s="3">
        <v>26975</v>
      </c>
      <c r="J55" s="3">
        <v>27975</v>
      </c>
      <c r="K55" s="3">
        <v>5000</v>
      </c>
      <c r="L55" s="3">
        <v>68</v>
      </c>
      <c r="M55" s="3">
        <v>26975</v>
      </c>
      <c r="N55">
        <f t="shared" si="3"/>
        <v>26.975000000000001</v>
      </c>
    </row>
    <row r="56" spans="2:14" x14ac:dyDescent="0.25">
      <c r="B56" s="3">
        <v>10</v>
      </c>
      <c r="C56" s="3">
        <v>17000</v>
      </c>
      <c r="D56" s="3">
        <v>3.4536328871892925E-4</v>
      </c>
      <c r="E56" s="3">
        <v>2.0994999999999999</v>
      </c>
      <c r="F56" s="3">
        <v>53.131300000000003</v>
      </c>
      <c r="G56" s="3">
        <v>47.375329000000001</v>
      </c>
      <c r="H56" s="3">
        <v>2.28199</v>
      </c>
      <c r="I56" s="3">
        <v>22060.02</v>
      </c>
      <c r="J56" s="3">
        <v>22060.02</v>
      </c>
      <c r="K56" s="3">
        <v>3500</v>
      </c>
      <c r="L56" s="3">
        <v>53.131300000000003</v>
      </c>
      <c r="M56" s="3">
        <v>22060.02</v>
      </c>
      <c r="N56">
        <f t="shared" si="3"/>
        <v>22.060020000000002</v>
      </c>
    </row>
    <row r="57" spans="2:14" x14ac:dyDescent="0.25">
      <c r="B57" s="3">
        <v>10</v>
      </c>
      <c r="C57" s="3">
        <v>16956</v>
      </c>
      <c r="D57" s="3">
        <v>3.4357783938814533E-4</v>
      </c>
      <c r="E57" s="3">
        <v>149.16</v>
      </c>
      <c r="F57" s="3">
        <v>36.557000000000002</v>
      </c>
      <c r="G57" s="3">
        <v>47.902779000000002</v>
      </c>
      <c r="H57" s="3">
        <v>19.94566</v>
      </c>
      <c r="I57" s="3">
        <v>28118.03</v>
      </c>
      <c r="J57" s="3">
        <v>28118.03</v>
      </c>
      <c r="K57" s="3">
        <v>2500</v>
      </c>
      <c r="L57" s="3">
        <v>36.557000000000002</v>
      </c>
      <c r="M57" s="3">
        <v>28118.03</v>
      </c>
      <c r="N57">
        <f t="shared" si="3"/>
        <v>28.118029999999997</v>
      </c>
    </row>
    <row r="58" spans="2:14" x14ac:dyDescent="0.25">
      <c r="B58" s="3">
        <v>5</v>
      </c>
      <c r="C58" s="3">
        <v>13800</v>
      </c>
      <c r="D58" s="3">
        <v>1.137906309751434E-4</v>
      </c>
      <c r="E58" s="3">
        <v>54.782499999999999</v>
      </c>
      <c r="F58" s="3">
        <v>64.163600000000002</v>
      </c>
      <c r="G58" s="3">
        <v>44.389699999999998</v>
      </c>
      <c r="H58" s="3">
        <v>-0.71233299999999999</v>
      </c>
      <c r="I58" s="3">
        <v>27500</v>
      </c>
      <c r="J58" s="3">
        <v>27500</v>
      </c>
      <c r="K58" s="3">
        <v>4100</v>
      </c>
      <c r="L58" s="3">
        <v>64.163600000000002</v>
      </c>
      <c r="M58" s="3">
        <v>27500</v>
      </c>
      <c r="N58">
        <f t="shared" si="3"/>
        <v>27.5</v>
      </c>
    </row>
    <row r="59" spans="2:14" x14ac:dyDescent="0.25">
      <c r="B59" s="3">
        <v>50</v>
      </c>
      <c r="C59" s="3">
        <v>12530</v>
      </c>
      <c r="D59" s="3">
        <v>9.381028919694072E-4</v>
      </c>
      <c r="E59" s="3">
        <v>65.900000000000006</v>
      </c>
      <c r="F59" s="3">
        <v>74.14</v>
      </c>
      <c r="G59" s="3">
        <v>42.9636</v>
      </c>
      <c r="H59" s="3">
        <v>-115.6296</v>
      </c>
      <c r="I59" s="3">
        <v>30000</v>
      </c>
      <c r="J59" s="3">
        <v>30000</v>
      </c>
      <c r="K59" s="3">
        <v>4000</v>
      </c>
      <c r="L59" s="3">
        <v>74.14</v>
      </c>
      <c r="M59" s="3">
        <v>28000</v>
      </c>
      <c r="N59">
        <f t="shared" si="3"/>
        <v>30</v>
      </c>
    </row>
    <row r="60" spans="2:14" x14ac:dyDescent="0.25">
      <c r="B60" s="3">
        <v>100</v>
      </c>
      <c r="C60" s="3">
        <v>13530</v>
      </c>
      <c r="D60" s="3">
        <v>2.1876302581261948E-3</v>
      </c>
      <c r="E60" s="3">
        <v>237.5</v>
      </c>
      <c r="F60" s="3">
        <v>36.810099999999998</v>
      </c>
      <c r="G60" s="3">
        <v>33.882944999999999</v>
      </c>
      <c r="H60" s="3">
        <v>-114.2671855</v>
      </c>
      <c r="I60" s="3">
        <v>26206</v>
      </c>
      <c r="J60" s="3">
        <v>26206</v>
      </c>
      <c r="K60" s="3">
        <v>4000</v>
      </c>
      <c r="L60" s="3">
        <v>36.810099999999998</v>
      </c>
      <c r="M60" s="3">
        <v>26206</v>
      </c>
      <c r="N60">
        <f t="shared" si="3"/>
        <v>26.206</v>
      </c>
    </row>
    <row r="61" spans="2:14" x14ac:dyDescent="0.25">
      <c r="B61" s="3">
        <v>50</v>
      </c>
      <c r="C61" s="3">
        <v>16400</v>
      </c>
      <c r="D61" s="3">
        <v>1.6070745697896751E-3</v>
      </c>
      <c r="E61" s="3">
        <v>201.4</v>
      </c>
      <c r="F61" s="3">
        <v>31.2</v>
      </c>
      <c r="G61" s="3">
        <v>33.359256500000001</v>
      </c>
      <c r="H61" s="3">
        <v>-113.3095055</v>
      </c>
      <c r="I61" s="3">
        <v>26200</v>
      </c>
      <c r="J61" s="3">
        <v>26200</v>
      </c>
      <c r="K61" s="3">
        <v>5000</v>
      </c>
      <c r="L61" s="3">
        <v>32</v>
      </c>
      <c r="M61" s="3">
        <v>26200</v>
      </c>
      <c r="N61">
        <f t="shared" si="3"/>
        <v>26.2</v>
      </c>
    </row>
    <row r="62" spans="2:14" x14ac:dyDescent="0.25">
      <c r="B62" s="3">
        <v>200</v>
      </c>
      <c r="C62" s="3">
        <v>12600</v>
      </c>
      <c r="D62" s="3">
        <v>3.7944550669216062E-3</v>
      </c>
      <c r="E62" s="3">
        <v>326.69229999999999</v>
      </c>
      <c r="F62" s="3">
        <v>55.74</v>
      </c>
      <c r="G62" s="3">
        <v>42.913874</v>
      </c>
      <c r="H62" s="3">
        <v>-105.60923299999999</v>
      </c>
      <c r="I62" s="3">
        <v>25323</v>
      </c>
      <c r="J62" s="3">
        <v>25323</v>
      </c>
      <c r="K62" s="3">
        <v>3000</v>
      </c>
      <c r="L62" s="3">
        <v>55.74</v>
      </c>
      <c r="M62" s="3">
        <v>24000</v>
      </c>
      <c r="N62">
        <f t="shared" si="3"/>
        <v>25.323</v>
      </c>
    </row>
    <row r="63" spans="2:14" x14ac:dyDescent="0.25">
      <c r="B63" s="3">
        <v>55</v>
      </c>
      <c r="C63" s="3">
        <v>12923.76</v>
      </c>
      <c r="D63" s="3">
        <v>1.0977887774340346E-3</v>
      </c>
      <c r="E63" s="3">
        <v>210.79409999999999</v>
      </c>
      <c r="F63" s="3">
        <v>21.6891</v>
      </c>
      <c r="G63" s="3">
        <v>52.931533000000002</v>
      </c>
      <c r="H63" s="3">
        <v>-2.0148269999999999</v>
      </c>
      <c r="I63" s="3">
        <v>22181.43</v>
      </c>
      <c r="J63" s="3">
        <v>22181.43</v>
      </c>
      <c r="K63" s="3">
        <v>5500</v>
      </c>
      <c r="L63" s="3">
        <v>21.6891</v>
      </c>
      <c r="M63" s="3">
        <v>22181.43</v>
      </c>
      <c r="N63">
        <f t="shared" si="3"/>
        <v>22.181429999999999</v>
      </c>
    </row>
    <row r="64" spans="2:14" x14ac:dyDescent="0.25">
      <c r="B64" s="3">
        <v>50</v>
      </c>
      <c r="C64" s="3">
        <v>17000</v>
      </c>
      <c r="D64" s="3">
        <v>1.7268164435946462E-3</v>
      </c>
      <c r="E64" s="3">
        <v>290</v>
      </c>
      <c r="F64" s="3">
        <v>45</v>
      </c>
      <c r="G64" s="3">
        <v>32.465299999999999</v>
      </c>
      <c r="H64" s="3">
        <v>-96.596800000000002</v>
      </c>
      <c r="I64" s="3">
        <v>24000</v>
      </c>
      <c r="J64" s="3">
        <v>24000</v>
      </c>
      <c r="K64" s="3">
        <v>8000</v>
      </c>
      <c r="L64" s="3">
        <v>45</v>
      </c>
      <c r="M64" s="3">
        <v>18000</v>
      </c>
      <c r="N64">
        <f t="shared" si="3"/>
        <v>24</v>
      </c>
    </row>
    <row r="65" spans="2:14" x14ac:dyDescent="0.25">
      <c r="B65" s="3">
        <v>15</v>
      </c>
      <c r="C65" s="3">
        <v>21760</v>
      </c>
      <c r="D65" s="3">
        <v>8.4876481835564053E-4</v>
      </c>
      <c r="E65" s="3">
        <v>329.5</v>
      </c>
      <c r="F65" s="3">
        <v>57.25</v>
      </c>
      <c r="G65" s="3">
        <v>44.508629999999997</v>
      </c>
      <c r="H65" s="3">
        <v>-91.526264499999996</v>
      </c>
      <c r="I65" s="3">
        <v>28500</v>
      </c>
      <c r="J65" s="3">
        <v>28500</v>
      </c>
      <c r="K65" s="3">
        <v>10000</v>
      </c>
      <c r="L65" s="3">
        <v>57.25</v>
      </c>
      <c r="M65" s="3">
        <v>28000</v>
      </c>
      <c r="N65">
        <f t="shared" si="3"/>
        <v>28.5</v>
      </c>
    </row>
    <row r="66" spans="2:14" x14ac:dyDescent="0.25">
      <c r="B66" s="3">
        <v>50</v>
      </c>
      <c r="C66" s="3">
        <v>13000</v>
      </c>
      <c r="D66" s="3">
        <v>1.0097992351816444E-3</v>
      </c>
      <c r="E66" s="3">
        <v>152.47999999999999</v>
      </c>
      <c r="F66" s="3">
        <v>56.07</v>
      </c>
      <c r="G66" s="3">
        <v>35.954000000000001</v>
      </c>
      <c r="H66" s="3">
        <v>-82.054500000000004</v>
      </c>
      <c r="I66" s="3">
        <v>25000</v>
      </c>
      <c r="J66" s="3">
        <v>25000</v>
      </c>
      <c r="K66" s="3">
        <v>5000</v>
      </c>
      <c r="L66" s="3">
        <v>56.07</v>
      </c>
      <c r="M66" s="3">
        <v>25000</v>
      </c>
      <c r="N66">
        <f t="shared" si="3"/>
        <v>25</v>
      </c>
    </row>
    <row r="67" spans="2:14" x14ac:dyDescent="0.25">
      <c r="B67" s="3">
        <v>500</v>
      </c>
      <c r="C67" s="3">
        <v>17500</v>
      </c>
      <c r="D67" s="3">
        <v>1.8298876673040154E-2</v>
      </c>
      <c r="E67" s="3">
        <v>113.7</v>
      </c>
      <c r="F67" s="3">
        <v>16</v>
      </c>
      <c r="G67" s="3">
        <v>39.628823499999996</v>
      </c>
      <c r="H67" s="3">
        <v>-86.738472999999999</v>
      </c>
      <c r="I67" s="3">
        <v>13305</v>
      </c>
      <c r="J67" s="3">
        <v>13305</v>
      </c>
      <c r="K67" s="3">
        <v>5000</v>
      </c>
      <c r="L67" s="3">
        <v>16</v>
      </c>
      <c r="M67" s="3">
        <v>12800</v>
      </c>
      <c r="N67">
        <f t="shared" si="3"/>
        <v>13.305</v>
      </c>
    </row>
    <row r="68" spans="2:14" x14ac:dyDescent="0.25">
      <c r="B68" s="3">
        <v>500</v>
      </c>
      <c r="C68" s="3">
        <v>15000</v>
      </c>
      <c r="D68" s="3">
        <v>1.3444072657743786E-2</v>
      </c>
      <c r="E68" s="3">
        <v>270</v>
      </c>
      <c r="F68" s="3">
        <v>45</v>
      </c>
      <c r="G68" s="3">
        <v>40.81</v>
      </c>
      <c r="H68" s="3">
        <v>-75.739999999999995</v>
      </c>
      <c r="I68" s="3">
        <v>15000</v>
      </c>
      <c r="J68" s="3">
        <v>15000</v>
      </c>
      <c r="K68" s="3">
        <v>5000</v>
      </c>
      <c r="L68" s="3">
        <v>45</v>
      </c>
      <c r="M68" s="3">
        <v>15000</v>
      </c>
      <c r="N68">
        <f t="shared" si="3"/>
        <v>15</v>
      </c>
    </row>
    <row r="69" spans="2:14" x14ac:dyDescent="0.25">
      <c r="B69" s="3">
        <v>500</v>
      </c>
      <c r="C69" s="3">
        <v>15000</v>
      </c>
      <c r="D69" s="3">
        <v>1.3444072657743786E-2</v>
      </c>
      <c r="E69" s="3">
        <v>311.60000000000002</v>
      </c>
      <c r="F69" s="3">
        <v>27</v>
      </c>
      <c r="G69" s="3">
        <v>37.823779999999999</v>
      </c>
      <c r="H69" s="3">
        <v>-96.743380000000002</v>
      </c>
      <c r="I69" s="3">
        <v>18000</v>
      </c>
      <c r="J69" s="3">
        <v>18000</v>
      </c>
      <c r="K69" s="3">
        <v>5000</v>
      </c>
      <c r="L69" s="3">
        <v>27</v>
      </c>
      <c r="M69" s="3">
        <v>18000</v>
      </c>
      <c r="N69">
        <f t="shared" si="3"/>
        <v>18</v>
      </c>
    </row>
    <row r="70" spans="2:14" x14ac:dyDescent="0.25">
      <c r="B70" s="3">
        <v>100</v>
      </c>
      <c r="C70" s="3">
        <v>12000</v>
      </c>
      <c r="D70" s="3">
        <v>1.7208413001912044E-3</v>
      </c>
      <c r="E70" s="3">
        <v>59.5</v>
      </c>
      <c r="F70" s="3">
        <v>50</v>
      </c>
      <c r="G70" s="3">
        <v>40.98</v>
      </c>
      <c r="H70" s="3">
        <v>-82.02</v>
      </c>
      <c r="I70" s="3">
        <v>15000</v>
      </c>
      <c r="J70" s="3">
        <v>15000</v>
      </c>
      <c r="K70" s="3">
        <v>5000</v>
      </c>
      <c r="L70" s="3">
        <v>50</v>
      </c>
      <c r="M70" s="3">
        <v>15000</v>
      </c>
      <c r="N70">
        <f t="shared" si="3"/>
        <v>15</v>
      </c>
    </row>
    <row r="71" spans="2:14" x14ac:dyDescent="0.25">
      <c r="B71" s="3">
        <v>100</v>
      </c>
      <c r="C71" s="3">
        <v>20000</v>
      </c>
      <c r="D71" s="3">
        <v>4.7801147227533453E-3</v>
      </c>
      <c r="E71" s="3">
        <v>289.2</v>
      </c>
      <c r="F71" s="3">
        <v>43</v>
      </c>
      <c r="G71" s="3">
        <v>45.768917000000002</v>
      </c>
      <c r="H71" s="3">
        <v>-67.926389999999998</v>
      </c>
      <c r="I71" s="3">
        <v>20000</v>
      </c>
      <c r="J71" s="3">
        <v>20000</v>
      </c>
      <c r="K71" s="3">
        <v>5000</v>
      </c>
      <c r="L71" s="3">
        <v>43</v>
      </c>
      <c r="M71" s="3">
        <v>20000</v>
      </c>
      <c r="N71">
        <f t="shared" si="3"/>
        <v>20</v>
      </c>
    </row>
  </sheetData>
  <autoFilter ref="A5:M71" xr:uid="{6BBB371C-27E7-44A2-B8FD-5C915FB7D196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J20" sqref="J20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3" spans="1:22" x14ac:dyDescent="0.25">
      <c r="M3">
        <v>12.9</v>
      </c>
    </row>
    <row r="4" spans="1:22" x14ac:dyDescent="0.25">
      <c r="M4">
        <v>12.04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L7" t="s">
        <v>408</v>
      </c>
      <c r="M7">
        <v>8.5</v>
      </c>
      <c r="Q7" t="s">
        <v>13</v>
      </c>
      <c r="V7" t="s">
        <v>1175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L8" t="s">
        <v>2040</v>
      </c>
      <c r="M8">
        <f>J13/M7</f>
        <v>9.9826839696924363</v>
      </c>
      <c r="N8" t="s">
        <v>2041</v>
      </c>
      <c r="P8" t="s">
        <v>13</v>
      </c>
      <c r="Q8" s="15">
        <v>84</v>
      </c>
      <c r="V8" t="s">
        <v>1176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1177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1178</v>
      </c>
    </row>
    <row r="11" spans="1:22" x14ac:dyDescent="0.25">
      <c r="H11" s="16">
        <f>DEGREES(ATAN(J20/F15))</f>
        <v>45</v>
      </c>
      <c r="J11">
        <f>90-H11</f>
        <v>45</v>
      </c>
      <c r="N11">
        <v>18980</v>
      </c>
    </row>
    <row r="12" spans="1:22" x14ac:dyDescent="0.25">
      <c r="E12" t="s">
        <v>89</v>
      </c>
      <c r="F12" s="15">
        <v>80</v>
      </c>
      <c r="N12">
        <v>15540</v>
      </c>
    </row>
    <row r="13" spans="1:22" x14ac:dyDescent="0.25">
      <c r="J13" s="16">
        <f>SQRT(F15^2+J20^2)</f>
        <v>84.852813742385706</v>
      </c>
      <c r="L13" t="e">
        <f>J13/L12</f>
        <v>#DIV/0!</v>
      </c>
      <c r="O13">
        <f>O12-N12</f>
        <v>-15540</v>
      </c>
      <c r="Q13" t="s">
        <v>404</v>
      </c>
    </row>
    <row r="14" spans="1:22" x14ac:dyDescent="0.25">
      <c r="O14">
        <f>N11-O12</f>
        <v>18980</v>
      </c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60</v>
      </c>
    </row>
    <row r="16" spans="1:22" x14ac:dyDescent="0.25">
      <c r="M16">
        <f>90-H11</f>
        <v>45</v>
      </c>
    </row>
    <row r="18" spans="3:14" x14ac:dyDescent="0.25">
      <c r="E18" t="s">
        <v>88</v>
      </c>
      <c r="F18" s="15">
        <v>20</v>
      </c>
    </row>
    <row r="20" spans="3:14" x14ac:dyDescent="0.25">
      <c r="I20" t="s">
        <v>85</v>
      </c>
      <c r="J20" s="15">
        <v>60</v>
      </c>
      <c r="N20">
        <f>8/COS(RADIANS(H11))</f>
        <v>11.313708498984759</v>
      </c>
    </row>
    <row r="21" spans="3:14" x14ac:dyDescent="0.25">
      <c r="M21">
        <v>18.350000000000001</v>
      </c>
    </row>
    <row r="22" spans="3:14" x14ac:dyDescent="0.25">
      <c r="M22">
        <v>19.98</v>
      </c>
    </row>
    <row r="23" spans="3:14" x14ac:dyDescent="0.25">
      <c r="E23" t="s">
        <v>1146</v>
      </c>
      <c r="F23">
        <v>1.5</v>
      </c>
      <c r="M23">
        <v>18.989999999999998</v>
      </c>
    </row>
    <row r="24" spans="3:14" x14ac:dyDescent="0.25">
      <c r="E24" t="s">
        <v>1147</v>
      </c>
      <c r="M24">
        <v>20.04</v>
      </c>
    </row>
    <row r="25" spans="3:14" x14ac:dyDescent="0.25">
      <c r="M25">
        <v>22.27</v>
      </c>
    </row>
    <row r="27" spans="3:14" x14ac:dyDescent="0.25">
      <c r="M27">
        <f>STDEV(M21:M25)</f>
        <v>1.4891373341636422</v>
      </c>
    </row>
    <row r="29" spans="3:14" x14ac:dyDescent="0.25">
      <c r="E29" t="s">
        <v>93</v>
      </c>
    </row>
    <row r="30" spans="3:14" x14ac:dyDescent="0.25">
      <c r="E30" t="s">
        <v>95</v>
      </c>
      <c r="F30" s="3">
        <v>20</v>
      </c>
    </row>
    <row r="31" spans="3:14" x14ac:dyDescent="0.25">
      <c r="E31" t="s">
        <v>94</v>
      </c>
      <c r="F31" s="15">
        <v>17000</v>
      </c>
    </row>
    <row r="32" spans="3:14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</row>
    <row r="33" spans="2:11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</row>
    <row r="34" spans="2:11" x14ac:dyDescent="0.25">
      <c r="C34">
        <f>B33-180</f>
        <v>93.237900000000025</v>
      </c>
    </row>
    <row r="36" spans="2:11" x14ac:dyDescent="0.25">
      <c r="F36">
        <f>F32/100</f>
        <v>3.9035761640608027E-2</v>
      </c>
    </row>
    <row r="37" spans="2:11" x14ac:dyDescent="0.25">
      <c r="F37">
        <f>F33/100</f>
        <v>1.0247014101651062</v>
      </c>
    </row>
    <row r="38" spans="2:11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1" x14ac:dyDescent="0.25">
      <c r="B39">
        <v>3300</v>
      </c>
      <c r="C39">
        <v>3.35</v>
      </c>
      <c r="D39">
        <v>3.21</v>
      </c>
    </row>
    <row r="40" spans="2:11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1" x14ac:dyDescent="0.25">
      <c r="E41" t="s">
        <v>93</v>
      </c>
      <c r="F41" s="15">
        <v>350</v>
      </c>
      <c r="G41" t="s">
        <v>12</v>
      </c>
      <c r="K41">
        <v>200</v>
      </c>
    </row>
    <row r="42" spans="2:11" x14ac:dyDescent="0.25">
      <c r="E42" t="s">
        <v>178</v>
      </c>
      <c r="F42" s="15">
        <v>2640</v>
      </c>
      <c r="G42" t="s">
        <v>171</v>
      </c>
    </row>
    <row r="43" spans="2:11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1" x14ac:dyDescent="0.25">
      <c r="E44" t="s">
        <v>179</v>
      </c>
      <c r="F44">
        <f>((6*F43)/PI())^(1/3)</f>
        <v>0.63263784032285664</v>
      </c>
      <c r="G44" t="s">
        <v>182</v>
      </c>
    </row>
    <row r="45" spans="2:11" x14ac:dyDescent="0.25">
      <c r="F45">
        <f>F44*100</f>
        <v>63.263784032285663</v>
      </c>
    </row>
    <row r="47" spans="2:11" x14ac:dyDescent="0.25">
      <c r="F47">
        <v>4.4000000000000003E-3</v>
      </c>
    </row>
    <row r="48" spans="2:11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D52C-2606-4AE3-8999-EF60C3E86497}">
  <dimension ref="C2:M20"/>
  <sheetViews>
    <sheetView workbookViewId="0">
      <selection activeCell="H30" sqref="H30"/>
    </sheetView>
  </sheetViews>
  <sheetFormatPr defaultRowHeight="15" x14ac:dyDescent="0.25"/>
  <cols>
    <col min="6" max="6" width="9.140625" customWidth="1"/>
  </cols>
  <sheetData>
    <row r="2" spans="3:13" x14ac:dyDescent="0.25">
      <c r="D2" t="s">
        <v>2074</v>
      </c>
      <c r="E2" t="s">
        <v>2081</v>
      </c>
    </row>
    <row r="3" spans="3:13" x14ac:dyDescent="0.25">
      <c r="D3" t="s">
        <v>2075</v>
      </c>
      <c r="E3" t="s">
        <v>2080</v>
      </c>
    </row>
    <row r="6" spans="3:13" x14ac:dyDescent="0.25">
      <c r="D6" t="s">
        <v>2077</v>
      </c>
      <c r="E6" t="s">
        <v>2089</v>
      </c>
      <c r="F6" t="s">
        <v>122</v>
      </c>
      <c r="G6" t="s">
        <v>2082</v>
      </c>
      <c r="H6" t="s">
        <v>2088</v>
      </c>
      <c r="I6" t="s">
        <v>2084</v>
      </c>
      <c r="K6" t="s">
        <v>2090</v>
      </c>
      <c r="M6" t="s">
        <v>2087</v>
      </c>
    </row>
    <row r="7" spans="3:13" x14ac:dyDescent="0.25">
      <c r="D7">
        <v>0</v>
      </c>
      <c r="E7" t="s">
        <v>2076</v>
      </c>
    </row>
    <row r="8" spans="3:13" x14ac:dyDescent="0.25">
      <c r="D8">
        <v>11</v>
      </c>
      <c r="E8" t="s">
        <v>2074</v>
      </c>
      <c r="F8">
        <v>1</v>
      </c>
      <c r="H8" t="s">
        <v>2078</v>
      </c>
      <c r="I8">
        <v>5</v>
      </c>
      <c r="J8">
        <f>I8*60</f>
        <v>300</v>
      </c>
      <c r="K8">
        <v>301</v>
      </c>
      <c r="L8">
        <f>J8-K8</f>
        <v>-1</v>
      </c>
    </row>
    <row r="9" spans="3:13" x14ac:dyDescent="0.25">
      <c r="D9">
        <v>12</v>
      </c>
      <c r="E9" t="s">
        <v>2074</v>
      </c>
      <c r="F9">
        <v>2</v>
      </c>
      <c r="G9" t="s">
        <v>2083</v>
      </c>
      <c r="H9" t="s">
        <v>2078</v>
      </c>
      <c r="I9">
        <v>4.2</v>
      </c>
      <c r="J9">
        <f>I9*60</f>
        <v>252</v>
      </c>
      <c r="K9">
        <v>249</v>
      </c>
      <c r="L9">
        <f>J9-K9</f>
        <v>3</v>
      </c>
    </row>
    <row r="10" spans="3:13" x14ac:dyDescent="0.25">
      <c r="C10" t="s">
        <v>2085</v>
      </c>
      <c r="D10">
        <v>21</v>
      </c>
      <c r="E10" t="s">
        <v>2074</v>
      </c>
      <c r="F10">
        <v>13</v>
      </c>
      <c r="H10" t="s">
        <v>2078</v>
      </c>
      <c r="I10">
        <v>6</v>
      </c>
      <c r="J10">
        <f>I10*60</f>
        <v>360</v>
      </c>
      <c r="K10">
        <v>359</v>
      </c>
      <c r="L10">
        <f>J10-K10</f>
        <v>1</v>
      </c>
      <c r="M10">
        <v>27</v>
      </c>
    </row>
    <row r="11" spans="3:13" x14ac:dyDescent="0.25">
      <c r="D11">
        <v>31</v>
      </c>
      <c r="E11" t="s">
        <v>2075</v>
      </c>
      <c r="F11">
        <v>3</v>
      </c>
      <c r="G11" t="s">
        <v>2083</v>
      </c>
      <c r="H11" t="s">
        <v>2079</v>
      </c>
    </row>
    <row r="12" spans="3:13" x14ac:dyDescent="0.25">
      <c r="D12">
        <v>32</v>
      </c>
      <c r="E12" t="s">
        <v>2075</v>
      </c>
      <c r="F12">
        <v>19</v>
      </c>
      <c r="G12" t="s">
        <v>2086</v>
      </c>
      <c r="H12" t="s">
        <v>2079</v>
      </c>
      <c r="I12">
        <v>10</v>
      </c>
      <c r="J12">
        <f>I12*60</f>
        <v>600</v>
      </c>
      <c r="K12">
        <v>597</v>
      </c>
      <c r="L12">
        <f>J12-K12</f>
        <v>3</v>
      </c>
    </row>
    <row r="13" spans="3:13" x14ac:dyDescent="0.25">
      <c r="D13">
        <v>34</v>
      </c>
    </row>
    <row r="14" spans="3:13" x14ac:dyDescent="0.25">
      <c r="D14">
        <v>35</v>
      </c>
      <c r="E14" t="s">
        <v>2075</v>
      </c>
      <c r="F14">
        <v>7</v>
      </c>
      <c r="G14" t="s">
        <v>2086</v>
      </c>
      <c r="H14" t="s">
        <v>2079</v>
      </c>
    </row>
    <row r="15" spans="3:13" x14ac:dyDescent="0.25">
      <c r="D15">
        <v>112</v>
      </c>
      <c r="H15" t="s">
        <v>2078</v>
      </c>
      <c r="I15">
        <v>5.6</v>
      </c>
      <c r="J15">
        <f t="shared" ref="J15:J20" si="0">I15*60</f>
        <v>336</v>
      </c>
      <c r="K15">
        <v>312</v>
      </c>
      <c r="L15">
        <f>J15-K15</f>
        <v>24</v>
      </c>
    </row>
    <row r="16" spans="3:13" x14ac:dyDescent="0.25">
      <c r="C16" t="s">
        <v>2085</v>
      </c>
      <c r="D16">
        <v>121</v>
      </c>
      <c r="H16" t="s">
        <v>2078</v>
      </c>
      <c r="I16">
        <v>5.75</v>
      </c>
      <c r="J16">
        <f t="shared" si="0"/>
        <v>345</v>
      </c>
      <c r="K16">
        <v>352</v>
      </c>
      <c r="L16">
        <f t="shared" ref="L16:L20" si="1">J16-K16</f>
        <v>-7</v>
      </c>
    </row>
    <row r="17" spans="3:12" x14ac:dyDescent="0.25">
      <c r="D17">
        <v>211</v>
      </c>
      <c r="H17" t="s">
        <v>2078</v>
      </c>
      <c r="I17">
        <v>5</v>
      </c>
      <c r="J17">
        <f t="shared" si="0"/>
        <v>300</v>
      </c>
      <c r="K17">
        <v>301</v>
      </c>
      <c r="L17">
        <f t="shared" si="1"/>
        <v>-1</v>
      </c>
    </row>
    <row r="18" spans="3:12" x14ac:dyDescent="0.25">
      <c r="D18">
        <v>212</v>
      </c>
      <c r="E18" t="s">
        <v>2074</v>
      </c>
      <c r="F18">
        <v>4</v>
      </c>
      <c r="G18" t="s">
        <v>2083</v>
      </c>
      <c r="H18" t="s">
        <v>2078</v>
      </c>
      <c r="I18">
        <v>4.75</v>
      </c>
      <c r="J18">
        <f t="shared" si="0"/>
        <v>285</v>
      </c>
      <c r="K18">
        <v>295</v>
      </c>
      <c r="L18">
        <f t="shared" si="1"/>
        <v>-10</v>
      </c>
    </row>
    <row r="19" spans="3:12" x14ac:dyDescent="0.25">
      <c r="D19">
        <v>215</v>
      </c>
      <c r="E19" t="s">
        <v>2074</v>
      </c>
      <c r="F19">
        <v>8</v>
      </c>
      <c r="H19" t="s">
        <v>2078</v>
      </c>
      <c r="I19">
        <v>6</v>
      </c>
      <c r="J19">
        <f t="shared" si="0"/>
        <v>360</v>
      </c>
      <c r="K19">
        <v>416</v>
      </c>
      <c r="L19">
        <f t="shared" si="1"/>
        <v>-56</v>
      </c>
    </row>
    <row r="20" spans="3:12" x14ac:dyDescent="0.25">
      <c r="C20" t="s">
        <v>2085</v>
      </c>
      <c r="D20">
        <v>221</v>
      </c>
      <c r="E20" t="s">
        <v>2074</v>
      </c>
      <c r="F20">
        <v>2</v>
      </c>
      <c r="H20" t="s">
        <v>2078</v>
      </c>
      <c r="I20">
        <v>6</v>
      </c>
      <c r="J20">
        <f t="shared" si="0"/>
        <v>360</v>
      </c>
      <c r="K20">
        <v>358</v>
      </c>
      <c r="L20">
        <f t="shared" si="1"/>
        <v>2</v>
      </c>
    </row>
  </sheetData>
  <autoFilter ref="D6:M20" xr:uid="{65BAD52C-2606-4AE3-8999-EF60C3E86497}">
    <sortState xmlns:xlrd2="http://schemas.microsoft.com/office/spreadsheetml/2017/richdata2" ref="D7:M20">
      <sortCondition ref="D6:D2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1629</v>
      </c>
    </row>
    <row r="2" spans="1:3" x14ac:dyDescent="0.25">
      <c r="A2">
        <v>-12</v>
      </c>
      <c r="B2" t="s">
        <v>1630</v>
      </c>
      <c r="C2" t="s">
        <v>1631</v>
      </c>
    </row>
    <row r="3" spans="1:3" x14ac:dyDescent="0.25">
      <c r="A3">
        <v>-12</v>
      </c>
      <c r="B3" t="s">
        <v>1632</v>
      </c>
      <c r="C3" t="s">
        <v>1633</v>
      </c>
    </row>
    <row r="4" spans="1:3" x14ac:dyDescent="0.25">
      <c r="A4">
        <v>-11</v>
      </c>
      <c r="B4" t="s">
        <v>1634</v>
      </c>
      <c r="C4" t="s">
        <v>1635</v>
      </c>
    </row>
    <row r="5" spans="1:3" x14ac:dyDescent="0.25">
      <c r="A5">
        <v>-11</v>
      </c>
      <c r="B5" t="s">
        <v>1636</v>
      </c>
      <c r="C5" t="s">
        <v>1637</v>
      </c>
    </row>
    <row r="6" spans="1:3" x14ac:dyDescent="0.25">
      <c r="A6">
        <v>-10</v>
      </c>
      <c r="B6" t="s">
        <v>1638</v>
      </c>
      <c r="C6" t="s">
        <v>1639</v>
      </c>
    </row>
    <row r="7" spans="1:3" x14ac:dyDescent="0.25">
      <c r="A7">
        <v>-10</v>
      </c>
      <c r="B7" t="s">
        <v>1640</v>
      </c>
      <c r="C7" t="s">
        <v>1641</v>
      </c>
    </row>
    <row r="8" spans="1:3" x14ac:dyDescent="0.25">
      <c r="A8">
        <v>-10</v>
      </c>
      <c r="B8" t="s">
        <v>1642</v>
      </c>
      <c r="C8" t="s">
        <v>1643</v>
      </c>
    </row>
    <row r="9" spans="1:3" x14ac:dyDescent="0.25">
      <c r="A9">
        <v>-10</v>
      </c>
      <c r="B9" t="s">
        <v>1644</v>
      </c>
      <c r="C9" t="s">
        <v>1645</v>
      </c>
    </row>
    <row r="10" spans="1:3" x14ac:dyDescent="0.25">
      <c r="A10">
        <v>-9.5</v>
      </c>
      <c r="B10" t="s">
        <v>1646</v>
      </c>
      <c r="C10" t="s">
        <v>1647</v>
      </c>
    </row>
    <row r="11" spans="1:3" x14ac:dyDescent="0.25">
      <c r="A11">
        <v>-9.5</v>
      </c>
      <c r="B11" t="s">
        <v>1648</v>
      </c>
      <c r="C11" t="s">
        <v>1647</v>
      </c>
    </row>
    <row r="12" spans="1:3" x14ac:dyDescent="0.25">
      <c r="A12">
        <v>-9</v>
      </c>
      <c r="B12" t="s">
        <v>1649</v>
      </c>
      <c r="C12" t="s">
        <v>1650</v>
      </c>
    </row>
    <row r="13" spans="1:3" x14ac:dyDescent="0.25">
      <c r="A13">
        <v>-9</v>
      </c>
      <c r="B13" t="s">
        <v>1651</v>
      </c>
      <c r="C13" t="s">
        <v>1652</v>
      </c>
    </row>
    <row r="14" spans="1:3" x14ac:dyDescent="0.25">
      <c r="A14">
        <v>-9</v>
      </c>
      <c r="B14" t="s">
        <v>1653</v>
      </c>
      <c r="C14" t="s">
        <v>1654</v>
      </c>
    </row>
    <row r="15" spans="1:3" x14ac:dyDescent="0.25">
      <c r="A15">
        <v>-9</v>
      </c>
      <c r="B15" t="s">
        <v>1655</v>
      </c>
      <c r="C15" t="s">
        <v>1656</v>
      </c>
    </row>
    <row r="16" spans="1:3" x14ac:dyDescent="0.25">
      <c r="A16">
        <v>-8</v>
      </c>
      <c r="B16" t="s">
        <v>1657</v>
      </c>
      <c r="C16" t="s">
        <v>1658</v>
      </c>
    </row>
    <row r="17" spans="1:3" x14ac:dyDescent="0.25">
      <c r="A17">
        <v>-8</v>
      </c>
      <c r="B17" t="s">
        <v>1659</v>
      </c>
      <c r="C17" t="s">
        <v>1660</v>
      </c>
    </row>
    <row r="18" spans="1:3" x14ac:dyDescent="0.25">
      <c r="A18">
        <v>-8</v>
      </c>
      <c r="B18" t="s">
        <v>1661</v>
      </c>
      <c r="C18" t="s">
        <v>1662</v>
      </c>
    </row>
    <row r="19" spans="1:3" x14ac:dyDescent="0.25">
      <c r="A19">
        <v>-7</v>
      </c>
      <c r="B19" t="s">
        <v>1663</v>
      </c>
      <c r="C19" t="s">
        <v>1664</v>
      </c>
    </row>
    <row r="20" spans="1:3" x14ac:dyDescent="0.25">
      <c r="A20">
        <v>-7</v>
      </c>
      <c r="B20" t="s">
        <v>1665</v>
      </c>
      <c r="C20" t="s">
        <v>1666</v>
      </c>
    </row>
    <row r="21" spans="1:3" x14ac:dyDescent="0.25">
      <c r="A21">
        <v>-6</v>
      </c>
      <c r="B21" t="s">
        <v>1667</v>
      </c>
      <c r="C21" t="s">
        <v>1668</v>
      </c>
    </row>
    <row r="22" spans="1:3" x14ac:dyDescent="0.25">
      <c r="A22">
        <v>-6</v>
      </c>
      <c r="B22" t="s">
        <v>1669</v>
      </c>
      <c r="C22" t="s">
        <v>1670</v>
      </c>
    </row>
    <row r="23" spans="1:3" x14ac:dyDescent="0.25">
      <c r="A23">
        <v>-6</v>
      </c>
      <c r="B23" t="s">
        <v>1671</v>
      </c>
      <c r="C23" t="s">
        <v>1672</v>
      </c>
    </row>
    <row r="24" spans="1:3" x14ac:dyDescent="0.25">
      <c r="A24">
        <v>-6</v>
      </c>
      <c r="B24" t="s">
        <v>1673</v>
      </c>
      <c r="C24" t="s">
        <v>1674</v>
      </c>
    </row>
    <row r="25" spans="1:3" x14ac:dyDescent="0.25">
      <c r="A25">
        <v>-5</v>
      </c>
      <c r="B25" t="s">
        <v>1675</v>
      </c>
      <c r="C25" t="s">
        <v>1676</v>
      </c>
    </row>
    <row r="26" spans="1:3" x14ac:dyDescent="0.25">
      <c r="A26">
        <v>-5</v>
      </c>
      <c r="B26" t="s">
        <v>1677</v>
      </c>
      <c r="C26" t="s">
        <v>1678</v>
      </c>
    </row>
    <row r="27" spans="1:3" x14ac:dyDescent="0.25">
      <c r="A27">
        <v>-5</v>
      </c>
      <c r="B27" t="s">
        <v>1679</v>
      </c>
      <c r="C27" t="s">
        <v>1680</v>
      </c>
    </row>
    <row r="28" spans="1:3" x14ac:dyDescent="0.25">
      <c r="A28">
        <v>-5</v>
      </c>
      <c r="B28" t="s">
        <v>1667</v>
      </c>
      <c r="C28" t="s">
        <v>1681</v>
      </c>
    </row>
    <row r="29" spans="1:3" x14ac:dyDescent="0.25">
      <c r="A29">
        <v>-5</v>
      </c>
      <c r="B29" t="s">
        <v>1682</v>
      </c>
      <c r="C29" t="s">
        <v>1683</v>
      </c>
    </row>
    <row r="30" spans="1:3" x14ac:dyDescent="0.25">
      <c r="A30">
        <v>-5</v>
      </c>
      <c r="B30" t="s">
        <v>1684</v>
      </c>
      <c r="C30" t="s">
        <v>1685</v>
      </c>
    </row>
    <row r="31" spans="1:3" x14ac:dyDescent="0.25">
      <c r="A31">
        <v>-5</v>
      </c>
      <c r="B31" t="s">
        <v>612</v>
      </c>
      <c r="C31" t="s">
        <v>1686</v>
      </c>
    </row>
    <row r="32" spans="1:3" x14ac:dyDescent="0.25">
      <c r="A32">
        <v>-5</v>
      </c>
      <c r="B32" t="s">
        <v>1687</v>
      </c>
      <c r="C32" t="s">
        <v>1688</v>
      </c>
    </row>
    <row r="33" spans="1:3" x14ac:dyDescent="0.25">
      <c r="A33">
        <v>-4</v>
      </c>
      <c r="B33" t="s">
        <v>1689</v>
      </c>
      <c r="C33" t="s">
        <v>1690</v>
      </c>
    </row>
    <row r="34" spans="1:3" x14ac:dyDescent="0.25">
      <c r="A34">
        <v>-4</v>
      </c>
      <c r="B34" t="s">
        <v>1691</v>
      </c>
      <c r="C34" t="s">
        <v>1692</v>
      </c>
    </row>
    <row r="35" spans="1:3" x14ac:dyDescent="0.25">
      <c r="A35">
        <v>-4</v>
      </c>
      <c r="B35" t="s">
        <v>1693</v>
      </c>
      <c r="C35" t="s">
        <v>1694</v>
      </c>
    </row>
    <row r="36" spans="1:3" x14ac:dyDescent="0.25">
      <c r="A36">
        <v>-4</v>
      </c>
      <c r="B36" t="s">
        <v>1677</v>
      </c>
      <c r="C36" t="s">
        <v>1695</v>
      </c>
    </row>
    <row r="37" spans="1:3" x14ac:dyDescent="0.25">
      <c r="A37">
        <v>-4</v>
      </c>
      <c r="B37" t="s">
        <v>1696</v>
      </c>
      <c r="C37" t="s">
        <v>1697</v>
      </c>
    </row>
    <row r="38" spans="1:3" x14ac:dyDescent="0.25">
      <c r="A38">
        <v>-4</v>
      </c>
      <c r="B38" t="s">
        <v>1698</v>
      </c>
      <c r="C38" t="s">
        <v>1699</v>
      </c>
    </row>
    <row r="39" spans="1:3" x14ac:dyDescent="0.25">
      <c r="A39">
        <v>-4</v>
      </c>
      <c r="B39" t="s">
        <v>1684</v>
      </c>
      <c r="C39" t="s">
        <v>1700</v>
      </c>
    </row>
    <row r="40" spans="1:3" x14ac:dyDescent="0.25">
      <c r="A40">
        <v>-4</v>
      </c>
      <c r="B40" t="s">
        <v>1701</v>
      </c>
      <c r="C40" t="s">
        <v>1702</v>
      </c>
    </row>
    <row r="41" spans="1:3" x14ac:dyDescent="0.25">
      <c r="A41">
        <v>-4</v>
      </c>
      <c r="B41" t="s">
        <v>1703</v>
      </c>
      <c r="C41" t="s">
        <v>1704</v>
      </c>
    </row>
    <row r="42" spans="1:3" x14ac:dyDescent="0.25">
      <c r="A42">
        <v>-4</v>
      </c>
      <c r="B42" t="s">
        <v>1705</v>
      </c>
      <c r="C42" t="s">
        <v>1706</v>
      </c>
    </row>
    <row r="43" spans="1:3" x14ac:dyDescent="0.25">
      <c r="A43">
        <v>-4</v>
      </c>
      <c r="B43" t="s">
        <v>1707</v>
      </c>
      <c r="C43" t="s">
        <v>1708</v>
      </c>
    </row>
    <row r="44" spans="1:3" x14ac:dyDescent="0.25">
      <c r="A44">
        <v>-4</v>
      </c>
      <c r="B44" t="s">
        <v>1709</v>
      </c>
      <c r="C44" t="s">
        <v>1710</v>
      </c>
    </row>
    <row r="45" spans="1:3" x14ac:dyDescent="0.25">
      <c r="A45">
        <v>-3.5</v>
      </c>
      <c r="B45" t="s">
        <v>1711</v>
      </c>
      <c r="C45" t="s">
        <v>1712</v>
      </c>
    </row>
    <row r="46" spans="1:3" x14ac:dyDescent="0.25">
      <c r="A46">
        <v>-3.5</v>
      </c>
      <c r="B46" t="s">
        <v>1713</v>
      </c>
      <c r="C46" t="s">
        <v>1714</v>
      </c>
    </row>
    <row r="47" spans="1:3" x14ac:dyDescent="0.25">
      <c r="A47">
        <v>-3</v>
      </c>
      <c r="B47" t="s">
        <v>1715</v>
      </c>
      <c r="C47" t="s">
        <v>1716</v>
      </c>
    </row>
    <row r="48" spans="1:3" x14ac:dyDescent="0.25">
      <c r="A48">
        <v>-3</v>
      </c>
      <c r="B48" t="s">
        <v>1717</v>
      </c>
      <c r="C48" t="s">
        <v>1718</v>
      </c>
    </row>
    <row r="49" spans="1:3" x14ac:dyDescent="0.25">
      <c r="A49">
        <v>-3</v>
      </c>
      <c r="B49" t="s">
        <v>1719</v>
      </c>
      <c r="C49" t="s">
        <v>1720</v>
      </c>
    </row>
    <row r="50" spans="1:3" x14ac:dyDescent="0.25">
      <c r="A50">
        <v>-3</v>
      </c>
      <c r="B50" t="s">
        <v>1721</v>
      </c>
      <c r="C50" t="s">
        <v>1722</v>
      </c>
    </row>
    <row r="51" spans="1:3" x14ac:dyDescent="0.25">
      <c r="A51">
        <v>-3</v>
      </c>
      <c r="B51" t="s">
        <v>1723</v>
      </c>
      <c r="C51" t="s">
        <v>1724</v>
      </c>
    </row>
    <row r="52" spans="1:3" x14ac:dyDescent="0.25">
      <c r="A52">
        <v>-3</v>
      </c>
      <c r="B52" t="s">
        <v>1725</v>
      </c>
      <c r="C52" t="s">
        <v>1726</v>
      </c>
    </row>
    <row r="53" spans="1:3" x14ac:dyDescent="0.25">
      <c r="A53">
        <v>-3</v>
      </c>
      <c r="B53" t="s">
        <v>1727</v>
      </c>
      <c r="C53" t="s">
        <v>1728</v>
      </c>
    </row>
    <row r="54" spans="1:3" x14ac:dyDescent="0.25">
      <c r="A54">
        <v>-3</v>
      </c>
      <c r="B54" t="s">
        <v>1729</v>
      </c>
      <c r="C54" t="s">
        <v>1730</v>
      </c>
    </row>
    <row r="55" spans="1:3" x14ac:dyDescent="0.25">
      <c r="A55">
        <v>-3</v>
      </c>
      <c r="B55" t="s">
        <v>1731</v>
      </c>
      <c r="C55" t="s">
        <v>1732</v>
      </c>
    </row>
    <row r="56" spans="1:3" x14ac:dyDescent="0.25">
      <c r="A56">
        <v>-3</v>
      </c>
      <c r="B56" t="s">
        <v>1733</v>
      </c>
      <c r="C56" t="s">
        <v>1734</v>
      </c>
    </row>
    <row r="57" spans="1:3" x14ac:dyDescent="0.25">
      <c r="A57">
        <v>-3</v>
      </c>
      <c r="B57" t="s">
        <v>1735</v>
      </c>
      <c r="C57" t="s">
        <v>1736</v>
      </c>
    </row>
    <row r="58" spans="1:3" x14ac:dyDescent="0.25">
      <c r="A58">
        <v>-3</v>
      </c>
      <c r="B58" t="s">
        <v>1737</v>
      </c>
      <c r="C58" t="s">
        <v>1738</v>
      </c>
    </row>
    <row r="59" spans="1:3" x14ac:dyDescent="0.25">
      <c r="A59">
        <v>-3</v>
      </c>
      <c r="B59" t="s">
        <v>1739</v>
      </c>
      <c r="C59" t="s">
        <v>1740</v>
      </c>
    </row>
    <row r="60" spans="1:3" x14ac:dyDescent="0.25">
      <c r="A60">
        <v>-2.5</v>
      </c>
      <c r="B60" t="s">
        <v>1741</v>
      </c>
      <c r="C60" t="s">
        <v>1742</v>
      </c>
    </row>
    <row r="61" spans="1:3" x14ac:dyDescent="0.25">
      <c r="A61">
        <v>-2</v>
      </c>
      <c r="B61" t="s">
        <v>1743</v>
      </c>
      <c r="C61" t="s">
        <v>1744</v>
      </c>
    </row>
    <row r="62" spans="1:3" x14ac:dyDescent="0.25">
      <c r="A62">
        <v>-2</v>
      </c>
      <c r="B62" t="s">
        <v>1745</v>
      </c>
      <c r="C62" t="s">
        <v>1746</v>
      </c>
    </row>
    <row r="63" spans="1:3" x14ac:dyDescent="0.25">
      <c r="A63">
        <v>-2</v>
      </c>
      <c r="B63" t="s">
        <v>1747</v>
      </c>
      <c r="C63" t="s">
        <v>1748</v>
      </c>
    </row>
    <row r="64" spans="1:3" x14ac:dyDescent="0.25">
      <c r="A64">
        <v>-2</v>
      </c>
      <c r="B64" t="s">
        <v>1749</v>
      </c>
      <c r="C64" t="s">
        <v>1750</v>
      </c>
    </row>
    <row r="65" spans="1:3" x14ac:dyDescent="0.25">
      <c r="A65">
        <v>-2</v>
      </c>
      <c r="B65" t="s">
        <v>1751</v>
      </c>
      <c r="C65" t="s">
        <v>1752</v>
      </c>
    </row>
    <row r="66" spans="1:3" x14ac:dyDescent="0.25">
      <c r="A66">
        <v>-2</v>
      </c>
      <c r="B66" t="s">
        <v>1753</v>
      </c>
      <c r="C66" t="s">
        <v>1754</v>
      </c>
    </row>
    <row r="67" spans="1:3" x14ac:dyDescent="0.25">
      <c r="A67">
        <v>-1</v>
      </c>
      <c r="B67" t="s">
        <v>1755</v>
      </c>
      <c r="C67" t="s">
        <v>1756</v>
      </c>
    </row>
    <row r="68" spans="1:3" x14ac:dyDescent="0.25">
      <c r="A68">
        <v>-1</v>
      </c>
      <c r="B68" t="s">
        <v>1757</v>
      </c>
      <c r="C68" t="s">
        <v>1758</v>
      </c>
    </row>
    <row r="69" spans="1:3" x14ac:dyDescent="0.25">
      <c r="A69">
        <v>-1</v>
      </c>
      <c r="B69" t="s">
        <v>1759</v>
      </c>
      <c r="C69" t="s">
        <v>1760</v>
      </c>
    </row>
    <row r="70" spans="1:3" x14ac:dyDescent="0.25">
      <c r="A70">
        <v>0</v>
      </c>
      <c r="B70" t="s">
        <v>1761</v>
      </c>
      <c r="C70" t="s">
        <v>1762</v>
      </c>
    </row>
    <row r="71" spans="1:3" x14ac:dyDescent="0.25">
      <c r="A71">
        <v>0</v>
      </c>
      <c r="B71" t="s">
        <v>1763</v>
      </c>
      <c r="C71" t="s">
        <v>1764</v>
      </c>
    </row>
    <row r="72" spans="1:3" x14ac:dyDescent="0.25">
      <c r="A72">
        <v>0</v>
      </c>
      <c r="B72" t="s">
        <v>1765</v>
      </c>
      <c r="C72" t="s">
        <v>1766</v>
      </c>
    </row>
    <row r="73" spans="1:3" x14ac:dyDescent="0.25">
      <c r="A73">
        <v>0</v>
      </c>
      <c r="B73" t="s">
        <v>1767</v>
      </c>
      <c r="C73" t="s">
        <v>1768</v>
      </c>
    </row>
    <row r="74" spans="1:3" x14ac:dyDescent="0.25">
      <c r="A74">
        <v>0</v>
      </c>
      <c r="B74" t="s">
        <v>1769</v>
      </c>
      <c r="C74" t="s">
        <v>1770</v>
      </c>
    </row>
    <row r="75" spans="1:3" x14ac:dyDescent="0.25">
      <c r="A75">
        <v>1</v>
      </c>
      <c r="B75" t="s">
        <v>1771</v>
      </c>
      <c r="C75" t="s">
        <v>1772</v>
      </c>
    </row>
    <row r="76" spans="1:3" x14ac:dyDescent="0.25">
      <c r="A76">
        <v>1</v>
      </c>
      <c r="B76" t="s">
        <v>1773</v>
      </c>
      <c r="C76" t="s">
        <v>1774</v>
      </c>
    </row>
    <row r="77" spans="1:3" x14ac:dyDescent="0.25">
      <c r="A77">
        <v>1</v>
      </c>
      <c r="B77" t="s">
        <v>1775</v>
      </c>
      <c r="C77" t="s">
        <v>1776</v>
      </c>
    </row>
    <row r="78" spans="1:3" x14ac:dyDescent="0.25">
      <c r="A78">
        <v>1</v>
      </c>
      <c r="B78" t="s">
        <v>1777</v>
      </c>
      <c r="C78" t="s">
        <v>1778</v>
      </c>
    </row>
    <row r="79" spans="1:3" x14ac:dyDescent="0.25">
      <c r="A79">
        <v>1</v>
      </c>
      <c r="B79" t="s">
        <v>1779</v>
      </c>
      <c r="C79" t="s">
        <v>1780</v>
      </c>
    </row>
    <row r="80" spans="1:3" x14ac:dyDescent="0.25">
      <c r="A80">
        <v>1</v>
      </c>
      <c r="B80" t="s">
        <v>1781</v>
      </c>
      <c r="C80" t="s">
        <v>1782</v>
      </c>
    </row>
    <row r="81" spans="1:3" x14ac:dyDescent="0.25">
      <c r="A81">
        <v>1</v>
      </c>
      <c r="B81" t="s">
        <v>1783</v>
      </c>
      <c r="C81" t="s">
        <v>1784</v>
      </c>
    </row>
    <row r="82" spans="1:3" x14ac:dyDescent="0.25">
      <c r="A82">
        <v>2</v>
      </c>
      <c r="B82" t="s">
        <v>1785</v>
      </c>
      <c r="C82" t="s">
        <v>1786</v>
      </c>
    </row>
    <row r="83" spans="1:3" x14ac:dyDescent="0.25">
      <c r="A83">
        <v>2</v>
      </c>
      <c r="B83" t="s">
        <v>1787</v>
      </c>
      <c r="C83" t="s">
        <v>1788</v>
      </c>
    </row>
    <row r="84" spans="1:3" x14ac:dyDescent="0.25">
      <c r="A84">
        <v>2</v>
      </c>
      <c r="B84" t="s">
        <v>1789</v>
      </c>
      <c r="C84" t="s">
        <v>1790</v>
      </c>
    </row>
    <row r="85" spans="1:3" x14ac:dyDescent="0.25">
      <c r="A85">
        <v>2</v>
      </c>
      <c r="B85" t="s">
        <v>1791</v>
      </c>
      <c r="C85" t="s">
        <v>1792</v>
      </c>
    </row>
    <row r="86" spans="1:3" x14ac:dyDescent="0.25">
      <c r="A86">
        <v>2</v>
      </c>
      <c r="B86" t="s">
        <v>1777</v>
      </c>
      <c r="C86" t="s">
        <v>1793</v>
      </c>
    </row>
    <row r="87" spans="1:3" x14ac:dyDescent="0.25">
      <c r="A87">
        <v>2</v>
      </c>
      <c r="B87" t="s">
        <v>1794</v>
      </c>
      <c r="C87" t="s">
        <v>1795</v>
      </c>
    </row>
    <row r="88" spans="1:3" x14ac:dyDescent="0.25">
      <c r="A88">
        <v>2</v>
      </c>
      <c r="B88" t="s">
        <v>1796</v>
      </c>
      <c r="C88" t="s">
        <v>1797</v>
      </c>
    </row>
    <row r="89" spans="1:3" x14ac:dyDescent="0.25">
      <c r="A89">
        <v>2</v>
      </c>
      <c r="B89" t="s">
        <v>1798</v>
      </c>
      <c r="C89" t="s">
        <v>1799</v>
      </c>
    </row>
    <row r="90" spans="1:3" x14ac:dyDescent="0.25">
      <c r="A90">
        <v>2</v>
      </c>
      <c r="B90" t="s">
        <v>1800</v>
      </c>
      <c r="C90" t="s">
        <v>1801</v>
      </c>
    </row>
    <row r="91" spans="1:3" x14ac:dyDescent="0.25">
      <c r="A91">
        <v>3</v>
      </c>
      <c r="B91" t="s">
        <v>1691</v>
      </c>
      <c r="C91" t="s">
        <v>1802</v>
      </c>
    </row>
    <row r="92" spans="1:3" x14ac:dyDescent="0.25">
      <c r="A92">
        <v>3</v>
      </c>
      <c r="B92" t="s">
        <v>1803</v>
      </c>
      <c r="C92" t="s">
        <v>1804</v>
      </c>
    </row>
    <row r="93" spans="1:3" x14ac:dyDescent="0.25">
      <c r="A93">
        <v>3</v>
      </c>
      <c r="B93" t="s">
        <v>1805</v>
      </c>
      <c r="C93" t="s">
        <v>1806</v>
      </c>
    </row>
    <row r="94" spans="1:3" x14ac:dyDescent="0.25">
      <c r="A94">
        <v>3</v>
      </c>
      <c r="B94" t="s">
        <v>1807</v>
      </c>
      <c r="C94" t="s">
        <v>1808</v>
      </c>
    </row>
    <row r="95" spans="1:3" x14ac:dyDescent="0.25">
      <c r="A95">
        <v>3</v>
      </c>
      <c r="B95" t="s">
        <v>1809</v>
      </c>
      <c r="C95" t="s">
        <v>1810</v>
      </c>
    </row>
    <row r="96" spans="1:3" x14ac:dyDescent="0.25">
      <c r="A96">
        <v>3</v>
      </c>
      <c r="B96" t="s">
        <v>505</v>
      </c>
      <c r="C96" t="s">
        <v>1811</v>
      </c>
    </row>
    <row r="97" spans="1:3" x14ac:dyDescent="0.25">
      <c r="A97">
        <v>3</v>
      </c>
      <c r="B97" t="s">
        <v>1812</v>
      </c>
      <c r="C97" t="s">
        <v>1813</v>
      </c>
    </row>
    <row r="98" spans="1:3" x14ac:dyDescent="0.25">
      <c r="A98">
        <v>3</v>
      </c>
      <c r="B98" t="s">
        <v>1814</v>
      </c>
      <c r="C98" t="s">
        <v>1815</v>
      </c>
    </row>
    <row r="99" spans="1:3" x14ac:dyDescent="0.25">
      <c r="A99">
        <v>3</v>
      </c>
      <c r="B99" t="s">
        <v>1816</v>
      </c>
      <c r="C99" t="s">
        <v>1817</v>
      </c>
    </row>
    <row r="100" spans="1:3" x14ac:dyDescent="0.25">
      <c r="A100">
        <v>3</v>
      </c>
      <c r="B100" t="s">
        <v>1818</v>
      </c>
      <c r="C100" t="s">
        <v>1819</v>
      </c>
    </row>
    <row r="101" spans="1:3" x14ac:dyDescent="0.25">
      <c r="A101">
        <v>3.5</v>
      </c>
      <c r="B101" t="s">
        <v>1820</v>
      </c>
      <c r="C101" t="s">
        <v>1821</v>
      </c>
    </row>
    <row r="102" spans="1:3" x14ac:dyDescent="0.25">
      <c r="A102">
        <v>4</v>
      </c>
      <c r="B102" t="s">
        <v>1689</v>
      </c>
      <c r="C102" t="s">
        <v>1822</v>
      </c>
    </row>
    <row r="103" spans="1:3" x14ac:dyDescent="0.25">
      <c r="A103">
        <v>4</v>
      </c>
      <c r="B103" t="s">
        <v>1823</v>
      </c>
      <c r="C103" t="s">
        <v>1824</v>
      </c>
    </row>
    <row r="104" spans="1:3" x14ac:dyDescent="0.25">
      <c r="A104">
        <v>4</v>
      </c>
      <c r="B104" t="s">
        <v>1825</v>
      </c>
      <c r="C104" t="s">
        <v>1826</v>
      </c>
    </row>
    <row r="105" spans="1:3" x14ac:dyDescent="0.25">
      <c r="A105">
        <v>4</v>
      </c>
      <c r="B105" t="s">
        <v>1747</v>
      </c>
      <c r="C105" t="s">
        <v>1827</v>
      </c>
    </row>
    <row r="106" spans="1:3" x14ac:dyDescent="0.25">
      <c r="A106">
        <v>4</v>
      </c>
      <c r="B106" t="s">
        <v>1828</v>
      </c>
      <c r="C106" t="s">
        <v>1829</v>
      </c>
    </row>
    <row r="107" spans="1:3" x14ac:dyDescent="0.25">
      <c r="A107">
        <v>4</v>
      </c>
      <c r="B107" t="s">
        <v>1830</v>
      </c>
      <c r="C107" t="s">
        <v>1831</v>
      </c>
    </row>
    <row r="108" spans="1:3" x14ac:dyDescent="0.25">
      <c r="A108">
        <v>4</v>
      </c>
      <c r="B108" t="s">
        <v>1832</v>
      </c>
      <c r="C108" t="s">
        <v>1833</v>
      </c>
    </row>
    <row r="109" spans="1:3" x14ac:dyDescent="0.25">
      <c r="A109">
        <v>4</v>
      </c>
      <c r="B109" t="s">
        <v>1834</v>
      </c>
      <c r="C109" t="s">
        <v>1835</v>
      </c>
    </row>
    <row r="110" spans="1:3" x14ac:dyDescent="0.25">
      <c r="A110">
        <v>4.5</v>
      </c>
      <c r="B110" t="s">
        <v>1836</v>
      </c>
      <c r="C110" t="s">
        <v>1837</v>
      </c>
    </row>
    <row r="111" spans="1:3" x14ac:dyDescent="0.25">
      <c r="A111">
        <v>4.5</v>
      </c>
      <c r="B111" t="s">
        <v>1838</v>
      </c>
      <c r="C111" t="s">
        <v>1839</v>
      </c>
    </row>
    <row r="112" spans="1:3" x14ac:dyDescent="0.25">
      <c r="A112">
        <v>5</v>
      </c>
      <c r="B112" t="s">
        <v>1840</v>
      </c>
      <c r="C112" t="s">
        <v>1841</v>
      </c>
    </row>
    <row r="113" spans="1:3" x14ac:dyDescent="0.25">
      <c r="A113">
        <v>5</v>
      </c>
      <c r="B113" t="s">
        <v>1842</v>
      </c>
      <c r="C113" t="s">
        <v>1843</v>
      </c>
    </row>
    <row r="114" spans="1:3" x14ac:dyDescent="0.25">
      <c r="A114">
        <v>5</v>
      </c>
      <c r="B114" t="s">
        <v>1844</v>
      </c>
      <c r="C114" t="s">
        <v>1845</v>
      </c>
    </row>
    <row r="115" spans="1:3" x14ac:dyDescent="0.25">
      <c r="A115">
        <v>5</v>
      </c>
      <c r="B115" t="s">
        <v>1846</v>
      </c>
      <c r="C115" t="s">
        <v>1847</v>
      </c>
    </row>
    <row r="116" spans="1:3" x14ac:dyDescent="0.25">
      <c r="A116">
        <v>5</v>
      </c>
      <c r="B116" t="s">
        <v>1848</v>
      </c>
      <c r="C116" t="s">
        <v>1849</v>
      </c>
    </row>
    <row r="117" spans="1:3" x14ac:dyDescent="0.25">
      <c r="A117">
        <v>5</v>
      </c>
      <c r="B117" t="s">
        <v>1850</v>
      </c>
      <c r="C117" t="s">
        <v>1851</v>
      </c>
    </row>
    <row r="118" spans="1:3" x14ac:dyDescent="0.25">
      <c r="A118">
        <v>5</v>
      </c>
      <c r="B118" t="s">
        <v>1852</v>
      </c>
      <c r="C118" t="s">
        <v>1853</v>
      </c>
    </row>
    <row r="119" spans="1:3" x14ac:dyDescent="0.25">
      <c r="A119">
        <v>5</v>
      </c>
      <c r="B119" t="s">
        <v>1854</v>
      </c>
      <c r="C119" t="s">
        <v>1855</v>
      </c>
    </row>
    <row r="120" spans="1:3" x14ac:dyDescent="0.25">
      <c r="A120">
        <v>5</v>
      </c>
      <c r="B120" t="s">
        <v>1856</v>
      </c>
      <c r="C120" t="s">
        <v>1857</v>
      </c>
    </row>
    <row r="121" spans="1:3" x14ac:dyDescent="0.25">
      <c r="A121">
        <v>5</v>
      </c>
      <c r="B121" t="s">
        <v>1858</v>
      </c>
      <c r="C121" t="s">
        <v>1859</v>
      </c>
    </row>
    <row r="122" spans="1:3" x14ac:dyDescent="0.25">
      <c r="A122">
        <v>5</v>
      </c>
      <c r="B122" t="s">
        <v>1860</v>
      </c>
      <c r="C122" t="s">
        <v>1861</v>
      </c>
    </row>
    <row r="123" spans="1:3" x14ac:dyDescent="0.25">
      <c r="A123">
        <v>5.5</v>
      </c>
      <c r="B123" t="s">
        <v>1777</v>
      </c>
      <c r="C123" t="s">
        <v>1862</v>
      </c>
    </row>
    <row r="124" spans="1:3" x14ac:dyDescent="0.25">
      <c r="A124">
        <v>5.5</v>
      </c>
      <c r="B124" t="s">
        <v>1863</v>
      </c>
      <c r="C124" t="s">
        <v>1864</v>
      </c>
    </row>
    <row r="125" spans="1:3" x14ac:dyDescent="0.25">
      <c r="A125">
        <v>5.75</v>
      </c>
      <c r="B125" t="s">
        <v>1865</v>
      </c>
      <c r="C125" t="s">
        <v>1866</v>
      </c>
    </row>
    <row r="126" spans="1:3" x14ac:dyDescent="0.25">
      <c r="A126">
        <v>6</v>
      </c>
      <c r="B126" t="s">
        <v>1867</v>
      </c>
      <c r="C126" t="s">
        <v>1868</v>
      </c>
    </row>
    <row r="127" spans="1:3" x14ac:dyDescent="0.25">
      <c r="A127">
        <v>6</v>
      </c>
      <c r="B127" t="s">
        <v>1869</v>
      </c>
      <c r="C127" t="s">
        <v>1870</v>
      </c>
    </row>
    <row r="128" spans="1:3" x14ac:dyDescent="0.25">
      <c r="A128">
        <v>6</v>
      </c>
      <c r="B128" t="s">
        <v>1771</v>
      </c>
      <c r="C128" t="s">
        <v>1871</v>
      </c>
    </row>
    <row r="129" spans="1:3" x14ac:dyDescent="0.25">
      <c r="A129">
        <v>6</v>
      </c>
      <c r="B129" t="s">
        <v>1872</v>
      </c>
      <c r="C129" t="s">
        <v>1873</v>
      </c>
    </row>
    <row r="130" spans="1:3" x14ac:dyDescent="0.25">
      <c r="A130">
        <v>6</v>
      </c>
      <c r="B130" t="s">
        <v>1874</v>
      </c>
      <c r="C130" t="s">
        <v>1875</v>
      </c>
    </row>
    <row r="131" spans="1:3" x14ac:dyDescent="0.25">
      <c r="A131">
        <v>6</v>
      </c>
      <c r="B131" t="s">
        <v>1876</v>
      </c>
      <c r="C131" t="s">
        <v>1877</v>
      </c>
    </row>
    <row r="132" spans="1:3" x14ac:dyDescent="0.25">
      <c r="A132">
        <v>6</v>
      </c>
      <c r="B132" t="s">
        <v>1878</v>
      </c>
      <c r="C132" t="s">
        <v>1879</v>
      </c>
    </row>
    <row r="133" spans="1:3" x14ac:dyDescent="0.25">
      <c r="A133">
        <v>6.5</v>
      </c>
      <c r="B133" t="s">
        <v>1880</v>
      </c>
      <c r="C133" t="s">
        <v>1881</v>
      </c>
    </row>
    <row r="134" spans="1:3" x14ac:dyDescent="0.25">
      <c r="A134">
        <v>6.5</v>
      </c>
      <c r="B134" t="s">
        <v>1882</v>
      </c>
      <c r="C134" t="s">
        <v>1883</v>
      </c>
    </row>
    <row r="135" spans="1:3" x14ac:dyDescent="0.25">
      <c r="A135">
        <v>7</v>
      </c>
      <c r="B135" t="s">
        <v>1884</v>
      </c>
      <c r="C135" t="s">
        <v>1885</v>
      </c>
    </row>
    <row r="136" spans="1:3" x14ac:dyDescent="0.25">
      <c r="A136">
        <v>7</v>
      </c>
      <c r="B136" t="s">
        <v>1886</v>
      </c>
      <c r="C136" t="s">
        <v>1887</v>
      </c>
    </row>
    <row r="137" spans="1:3" x14ac:dyDescent="0.25">
      <c r="A137">
        <v>7</v>
      </c>
      <c r="B137" t="s">
        <v>1888</v>
      </c>
      <c r="C137" t="s">
        <v>1889</v>
      </c>
    </row>
    <row r="138" spans="1:3" x14ac:dyDescent="0.25">
      <c r="A138">
        <v>7</v>
      </c>
      <c r="B138" t="s">
        <v>1890</v>
      </c>
      <c r="C138" t="s">
        <v>1891</v>
      </c>
    </row>
    <row r="139" spans="1:3" x14ac:dyDescent="0.25">
      <c r="A139">
        <v>7</v>
      </c>
      <c r="B139" t="s">
        <v>1892</v>
      </c>
      <c r="C139" t="s">
        <v>1893</v>
      </c>
    </row>
    <row r="140" spans="1:3" x14ac:dyDescent="0.25">
      <c r="A140">
        <v>7</v>
      </c>
      <c r="B140" t="s">
        <v>1894</v>
      </c>
      <c r="C140" t="s">
        <v>1895</v>
      </c>
    </row>
    <row r="141" spans="1:3" x14ac:dyDescent="0.25">
      <c r="A141">
        <v>7</v>
      </c>
      <c r="B141" t="s">
        <v>1060</v>
      </c>
      <c r="C141" t="s">
        <v>1896</v>
      </c>
    </row>
    <row r="142" spans="1:3" x14ac:dyDescent="0.25">
      <c r="A142">
        <v>7</v>
      </c>
      <c r="B142" t="s">
        <v>1897</v>
      </c>
      <c r="C142" t="s">
        <v>1898</v>
      </c>
    </row>
    <row r="143" spans="1:3" x14ac:dyDescent="0.25">
      <c r="A143">
        <v>8</v>
      </c>
      <c r="B143" t="s">
        <v>1675</v>
      </c>
      <c r="C143" t="s">
        <v>1899</v>
      </c>
    </row>
    <row r="144" spans="1:3" x14ac:dyDescent="0.25">
      <c r="A144">
        <v>8</v>
      </c>
      <c r="B144" t="s">
        <v>1900</v>
      </c>
      <c r="C144" t="s">
        <v>1901</v>
      </c>
    </row>
    <row r="145" spans="1:3" x14ac:dyDescent="0.25">
      <c r="A145">
        <v>8</v>
      </c>
      <c r="B145" t="s">
        <v>1902</v>
      </c>
      <c r="C145" t="s">
        <v>1903</v>
      </c>
    </row>
    <row r="146" spans="1:3" x14ac:dyDescent="0.25">
      <c r="A146">
        <v>8</v>
      </c>
      <c r="B146" t="s">
        <v>1904</v>
      </c>
      <c r="C146" t="s">
        <v>1905</v>
      </c>
    </row>
    <row r="147" spans="1:3" x14ac:dyDescent="0.25">
      <c r="A147">
        <v>8</v>
      </c>
      <c r="B147" t="s">
        <v>1667</v>
      </c>
      <c r="C147" t="s">
        <v>1906</v>
      </c>
    </row>
    <row r="148" spans="1:3" x14ac:dyDescent="0.25">
      <c r="A148">
        <v>8</v>
      </c>
      <c r="B148" t="s">
        <v>1907</v>
      </c>
      <c r="C148" t="s">
        <v>1908</v>
      </c>
    </row>
    <row r="149" spans="1:3" x14ac:dyDescent="0.25">
      <c r="A149">
        <v>8</v>
      </c>
      <c r="B149" t="s">
        <v>1909</v>
      </c>
      <c r="C149" t="s">
        <v>1910</v>
      </c>
    </row>
    <row r="150" spans="1:3" x14ac:dyDescent="0.25">
      <c r="A150">
        <v>8</v>
      </c>
      <c r="B150" t="s">
        <v>1911</v>
      </c>
      <c r="C150" t="s">
        <v>1912</v>
      </c>
    </row>
    <row r="151" spans="1:3" x14ac:dyDescent="0.25">
      <c r="A151">
        <v>8</v>
      </c>
      <c r="B151" t="s">
        <v>1663</v>
      </c>
      <c r="C151" t="s">
        <v>1913</v>
      </c>
    </row>
    <row r="152" spans="1:3" x14ac:dyDescent="0.25">
      <c r="A152">
        <v>8</v>
      </c>
      <c r="B152" t="s">
        <v>828</v>
      </c>
      <c r="C152" t="s">
        <v>1914</v>
      </c>
    </row>
    <row r="153" spans="1:3" x14ac:dyDescent="0.25">
      <c r="A153">
        <v>8</v>
      </c>
      <c r="B153" t="s">
        <v>1915</v>
      </c>
      <c r="C153" t="s">
        <v>1916</v>
      </c>
    </row>
    <row r="154" spans="1:3" x14ac:dyDescent="0.25">
      <c r="A154">
        <v>8</v>
      </c>
      <c r="B154" t="s">
        <v>1917</v>
      </c>
      <c r="C154" t="s">
        <v>1918</v>
      </c>
    </row>
    <row r="155" spans="1:3" x14ac:dyDescent="0.25">
      <c r="A155">
        <v>8</v>
      </c>
      <c r="B155" t="s">
        <v>1919</v>
      </c>
      <c r="C155" t="s">
        <v>1920</v>
      </c>
    </row>
    <row r="156" spans="1:3" x14ac:dyDescent="0.25">
      <c r="A156">
        <v>8</v>
      </c>
      <c r="B156" t="s">
        <v>1636</v>
      </c>
      <c r="C156" t="s">
        <v>1921</v>
      </c>
    </row>
    <row r="157" spans="1:3" x14ac:dyDescent="0.25">
      <c r="A157">
        <v>8</v>
      </c>
      <c r="B157" t="s">
        <v>1922</v>
      </c>
      <c r="C157" t="s">
        <v>1923</v>
      </c>
    </row>
    <row r="158" spans="1:3" x14ac:dyDescent="0.25">
      <c r="A158">
        <v>8</v>
      </c>
      <c r="B158" t="s">
        <v>1924</v>
      </c>
      <c r="C158" t="s">
        <v>1925</v>
      </c>
    </row>
    <row r="159" spans="1:3" x14ac:dyDescent="0.25">
      <c r="A159">
        <v>8</v>
      </c>
      <c r="B159" t="s">
        <v>1926</v>
      </c>
      <c r="C159" t="s">
        <v>1927</v>
      </c>
    </row>
    <row r="160" spans="1:3" x14ac:dyDescent="0.25">
      <c r="A160">
        <v>8</v>
      </c>
      <c r="B160" t="s">
        <v>1928</v>
      </c>
      <c r="C160" t="s">
        <v>1929</v>
      </c>
    </row>
    <row r="161" spans="1:3" x14ac:dyDescent="0.25">
      <c r="A161">
        <v>8.75</v>
      </c>
      <c r="B161" t="s">
        <v>1930</v>
      </c>
      <c r="C161" t="s">
        <v>1931</v>
      </c>
    </row>
    <row r="162" spans="1:3" x14ac:dyDescent="0.25">
      <c r="A162">
        <v>8.75</v>
      </c>
      <c r="B162" t="s">
        <v>1932</v>
      </c>
      <c r="C162" t="s">
        <v>1933</v>
      </c>
    </row>
    <row r="163" spans="1:3" x14ac:dyDescent="0.25">
      <c r="A163">
        <v>9</v>
      </c>
      <c r="B163" t="s">
        <v>1934</v>
      </c>
      <c r="C163" t="s">
        <v>1935</v>
      </c>
    </row>
    <row r="164" spans="1:3" x14ac:dyDescent="0.25">
      <c r="A164">
        <v>9</v>
      </c>
      <c r="B164" t="s">
        <v>1936</v>
      </c>
      <c r="C164" t="s">
        <v>1937</v>
      </c>
    </row>
    <row r="165" spans="1:3" x14ac:dyDescent="0.25">
      <c r="A165">
        <v>9</v>
      </c>
      <c r="B165" t="s">
        <v>1938</v>
      </c>
      <c r="C165" t="s">
        <v>1939</v>
      </c>
    </row>
    <row r="166" spans="1:3" x14ac:dyDescent="0.25">
      <c r="A166">
        <v>9</v>
      </c>
      <c r="B166" t="s">
        <v>1940</v>
      </c>
      <c r="C166" t="s">
        <v>1941</v>
      </c>
    </row>
    <row r="167" spans="1:3" x14ac:dyDescent="0.25">
      <c r="A167">
        <v>9</v>
      </c>
      <c r="B167" t="s">
        <v>1942</v>
      </c>
      <c r="C167" t="s">
        <v>1943</v>
      </c>
    </row>
    <row r="168" spans="1:3" x14ac:dyDescent="0.25">
      <c r="A168">
        <v>9</v>
      </c>
      <c r="B168" t="s">
        <v>1944</v>
      </c>
      <c r="C168" t="s">
        <v>1945</v>
      </c>
    </row>
    <row r="169" spans="1:3" x14ac:dyDescent="0.25">
      <c r="A169">
        <v>9</v>
      </c>
      <c r="B169" t="s">
        <v>1946</v>
      </c>
      <c r="C169" t="s">
        <v>1947</v>
      </c>
    </row>
    <row r="170" spans="1:3" x14ac:dyDescent="0.25">
      <c r="A170">
        <v>9</v>
      </c>
      <c r="B170" t="s">
        <v>1948</v>
      </c>
      <c r="C170" t="s">
        <v>1949</v>
      </c>
    </row>
    <row r="171" spans="1:3" x14ac:dyDescent="0.25">
      <c r="A171">
        <v>9.5</v>
      </c>
      <c r="B171" t="s">
        <v>1950</v>
      </c>
      <c r="C171" t="s">
        <v>1951</v>
      </c>
    </row>
    <row r="172" spans="1:3" x14ac:dyDescent="0.25">
      <c r="A172">
        <v>10</v>
      </c>
      <c r="B172" t="s">
        <v>1952</v>
      </c>
      <c r="C172" t="s">
        <v>1953</v>
      </c>
    </row>
    <row r="173" spans="1:3" x14ac:dyDescent="0.25">
      <c r="A173">
        <v>10</v>
      </c>
      <c r="B173" t="s">
        <v>1954</v>
      </c>
      <c r="C173" t="s">
        <v>1955</v>
      </c>
    </row>
    <row r="174" spans="1:3" x14ac:dyDescent="0.25">
      <c r="A174">
        <v>10</v>
      </c>
      <c r="B174" t="s">
        <v>1956</v>
      </c>
      <c r="C174" t="s">
        <v>1957</v>
      </c>
    </row>
    <row r="175" spans="1:3" x14ac:dyDescent="0.25">
      <c r="A175">
        <v>10</v>
      </c>
      <c r="B175" t="s">
        <v>1958</v>
      </c>
      <c r="C175" t="s">
        <v>1959</v>
      </c>
    </row>
    <row r="176" spans="1:3" x14ac:dyDescent="0.25">
      <c r="A176">
        <v>10</v>
      </c>
      <c r="B176" t="s">
        <v>1960</v>
      </c>
      <c r="C176" t="s">
        <v>1961</v>
      </c>
    </row>
    <row r="177" spans="1:3" x14ac:dyDescent="0.25">
      <c r="A177">
        <v>10</v>
      </c>
      <c r="B177" t="s">
        <v>1962</v>
      </c>
      <c r="C177" t="s">
        <v>1963</v>
      </c>
    </row>
    <row r="178" spans="1:3" x14ac:dyDescent="0.25">
      <c r="A178">
        <v>10.5</v>
      </c>
      <c r="B178" t="s">
        <v>1964</v>
      </c>
      <c r="C178" t="s">
        <v>1965</v>
      </c>
    </row>
    <row r="179" spans="1:3" x14ac:dyDescent="0.25">
      <c r="A179">
        <v>10.5</v>
      </c>
      <c r="B179" t="s">
        <v>1966</v>
      </c>
      <c r="C179" t="s">
        <v>1967</v>
      </c>
    </row>
    <row r="180" spans="1:3" x14ac:dyDescent="0.25">
      <c r="A180">
        <v>11</v>
      </c>
      <c r="B180" t="s">
        <v>1968</v>
      </c>
      <c r="C180" t="s">
        <v>1969</v>
      </c>
    </row>
    <row r="181" spans="1:3" x14ac:dyDescent="0.25">
      <c r="A181">
        <v>11</v>
      </c>
      <c r="B181" t="s">
        <v>1771</v>
      </c>
      <c r="C181" t="s">
        <v>1970</v>
      </c>
    </row>
    <row r="182" spans="1:3" x14ac:dyDescent="0.25">
      <c r="A182">
        <v>11</v>
      </c>
      <c r="B182" t="s">
        <v>1971</v>
      </c>
      <c r="C182" t="s">
        <v>1972</v>
      </c>
    </row>
    <row r="183" spans="1:3" x14ac:dyDescent="0.25">
      <c r="A183">
        <v>11</v>
      </c>
      <c r="B183" t="s">
        <v>1966</v>
      </c>
      <c r="C183" t="s">
        <v>1973</v>
      </c>
    </row>
    <row r="184" spans="1:3" x14ac:dyDescent="0.25">
      <c r="A184">
        <v>11</v>
      </c>
      <c r="B184" t="s">
        <v>1974</v>
      </c>
      <c r="C184" t="s">
        <v>1975</v>
      </c>
    </row>
    <row r="185" spans="1:3" x14ac:dyDescent="0.25">
      <c r="A185">
        <v>11</v>
      </c>
      <c r="B185" t="s">
        <v>1976</v>
      </c>
      <c r="C185" t="s">
        <v>1977</v>
      </c>
    </row>
    <row r="186" spans="1:3" x14ac:dyDescent="0.25">
      <c r="A186">
        <v>11</v>
      </c>
      <c r="B186" t="s">
        <v>1978</v>
      </c>
      <c r="C186" t="s">
        <v>1979</v>
      </c>
    </row>
    <row r="187" spans="1:3" x14ac:dyDescent="0.25">
      <c r="A187">
        <v>11</v>
      </c>
      <c r="B187" t="s">
        <v>1980</v>
      </c>
      <c r="C187" t="s">
        <v>1981</v>
      </c>
    </row>
    <row r="188" spans="1:3" x14ac:dyDescent="0.25">
      <c r="A188">
        <v>11</v>
      </c>
      <c r="B188" t="s">
        <v>1982</v>
      </c>
      <c r="C188" t="s">
        <v>1983</v>
      </c>
    </row>
    <row r="189" spans="1:3" x14ac:dyDescent="0.25">
      <c r="A189">
        <v>11</v>
      </c>
      <c r="B189" t="s">
        <v>1984</v>
      </c>
      <c r="C189" t="s">
        <v>1985</v>
      </c>
    </row>
    <row r="190" spans="1:3" x14ac:dyDescent="0.25">
      <c r="A190">
        <v>11</v>
      </c>
      <c r="B190" t="s">
        <v>1986</v>
      </c>
      <c r="C190" t="s">
        <v>1987</v>
      </c>
    </row>
    <row r="191" spans="1:3" x14ac:dyDescent="0.25">
      <c r="A191">
        <v>11</v>
      </c>
      <c r="B191" t="s">
        <v>1115</v>
      </c>
      <c r="C191" t="s">
        <v>1988</v>
      </c>
    </row>
    <row r="192" spans="1:3" x14ac:dyDescent="0.25">
      <c r="A192">
        <v>12</v>
      </c>
      <c r="B192" t="s">
        <v>1989</v>
      </c>
      <c r="C192" t="s">
        <v>1990</v>
      </c>
    </row>
    <row r="193" spans="1:3" x14ac:dyDescent="0.25">
      <c r="A193">
        <v>12</v>
      </c>
      <c r="B193" t="s">
        <v>1991</v>
      </c>
      <c r="C193" t="s">
        <v>1992</v>
      </c>
    </row>
    <row r="194" spans="1:3" x14ac:dyDescent="0.25">
      <c r="A194">
        <v>12</v>
      </c>
      <c r="B194" t="s">
        <v>1993</v>
      </c>
      <c r="C194" t="s">
        <v>1994</v>
      </c>
    </row>
    <row r="195" spans="1:3" x14ac:dyDescent="0.25">
      <c r="A195">
        <v>12</v>
      </c>
      <c r="B195" t="s">
        <v>1995</v>
      </c>
      <c r="C195" t="s">
        <v>1996</v>
      </c>
    </row>
    <row r="196" spans="1:3" x14ac:dyDescent="0.25">
      <c r="A196">
        <v>12</v>
      </c>
      <c r="B196" t="s">
        <v>1997</v>
      </c>
      <c r="C196" t="s">
        <v>1998</v>
      </c>
    </row>
    <row r="197" spans="1:3" x14ac:dyDescent="0.25">
      <c r="A197">
        <v>12</v>
      </c>
      <c r="B197" t="s">
        <v>1999</v>
      </c>
      <c r="C197" t="s">
        <v>2000</v>
      </c>
    </row>
    <row r="198" spans="1:3" x14ac:dyDescent="0.25">
      <c r="A198">
        <v>12</v>
      </c>
      <c r="B198" t="s">
        <v>2001</v>
      </c>
      <c r="C198" t="s">
        <v>2002</v>
      </c>
    </row>
    <row r="199" spans="1:3" x14ac:dyDescent="0.25">
      <c r="A199">
        <v>12</v>
      </c>
      <c r="B199" t="s">
        <v>2003</v>
      </c>
      <c r="C199" t="s">
        <v>2004</v>
      </c>
    </row>
    <row r="200" spans="1:3" x14ac:dyDescent="0.25">
      <c r="A200">
        <v>12</v>
      </c>
      <c r="B200" t="s">
        <v>2005</v>
      </c>
      <c r="C200" t="s">
        <v>2006</v>
      </c>
    </row>
    <row r="201" spans="1:3" x14ac:dyDescent="0.25">
      <c r="A201">
        <v>12.75</v>
      </c>
      <c r="B201" t="s">
        <v>2007</v>
      </c>
      <c r="C201" t="s">
        <v>2008</v>
      </c>
    </row>
    <row r="202" spans="1:3" x14ac:dyDescent="0.25">
      <c r="A202">
        <v>13</v>
      </c>
      <c r="B202" t="s">
        <v>2009</v>
      </c>
      <c r="C202" t="s">
        <v>2010</v>
      </c>
    </row>
    <row r="203" spans="1:3" x14ac:dyDescent="0.25">
      <c r="A203">
        <v>13</v>
      </c>
      <c r="B203" t="s">
        <v>2011</v>
      </c>
      <c r="C203" t="s">
        <v>2012</v>
      </c>
    </row>
    <row r="204" spans="1:3" x14ac:dyDescent="0.25">
      <c r="A204">
        <v>13</v>
      </c>
      <c r="B204" t="s">
        <v>2013</v>
      </c>
      <c r="C204" t="s">
        <v>2014</v>
      </c>
    </row>
    <row r="205" spans="1:3" x14ac:dyDescent="0.25">
      <c r="A205">
        <v>13</v>
      </c>
      <c r="B205" t="s">
        <v>2015</v>
      </c>
      <c r="C205" t="s">
        <v>2016</v>
      </c>
    </row>
    <row r="206" spans="1:3" x14ac:dyDescent="0.25">
      <c r="A206">
        <v>13.75</v>
      </c>
      <c r="B206" t="s">
        <v>2017</v>
      </c>
      <c r="C206" t="s">
        <v>2018</v>
      </c>
    </row>
    <row r="207" spans="1:3" x14ac:dyDescent="0.25">
      <c r="A207">
        <v>14</v>
      </c>
      <c r="B207" t="s">
        <v>2019</v>
      </c>
      <c r="C207" t="s">
        <v>2020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142" workbookViewId="0">
      <selection activeCell="A151" sqref="A151:XFD151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77" sqref="H77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1372</v>
      </c>
      <c r="H5" t="s">
        <v>1373</v>
      </c>
      <c r="I5" t="s">
        <v>1375</v>
      </c>
      <c r="K5" t="s">
        <v>1374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1486</v>
      </c>
      <c r="R9" t="s">
        <v>1484</v>
      </c>
      <c r="U9" t="s">
        <v>1485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1484</v>
      </c>
      <c r="S24">
        <v>70</v>
      </c>
    </row>
    <row r="25" spans="6:22" x14ac:dyDescent="0.25">
      <c r="R25" t="s">
        <v>1487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1486</v>
      </c>
      <c r="S27">
        <f>(10^((S25-S21)/S20))/COS(RADIANS(S24))</f>
        <v>5.6449825150937192E-3</v>
      </c>
    </row>
    <row r="32" spans="6:22" x14ac:dyDescent="0.25">
      <c r="G32" t="s">
        <v>1445</v>
      </c>
      <c r="H32" t="s">
        <v>1490</v>
      </c>
      <c r="I32" t="s">
        <v>1488</v>
      </c>
      <c r="J32" t="s">
        <v>1495</v>
      </c>
      <c r="K32" t="s">
        <v>1489</v>
      </c>
      <c r="L32" t="s">
        <v>1491</v>
      </c>
      <c r="M32" t="s">
        <v>1496</v>
      </c>
      <c r="N32" t="s">
        <v>1493</v>
      </c>
      <c r="O32" t="s">
        <v>1497</v>
      </c>
      <c r="P32" t="s">
        <v>178</v>
      </c>
      <c r="Q32" t="s">
        <v>1494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1485</v>
      </c>
      <c r="W38" t="s">
        <v>1492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1609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1610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1329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1611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1610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1329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1484</v>
      </c>
    </row>
    <row r="84" spans="7:15" x14ac:dyDescent="0.25">
      <c r="G84" t="s">
        <v>1610</v>
      </c>
      <c r="H84">
        <v>45</v>
      </c>
      <c r="I84">
        <f>ABS(COS(RADIANS(2*H84)))+1</f>
        <v>1</v>
      </c>
    </row>
    <row r="85" spans="7:15" x14ac:dyDescent="0.25">
      <c r="G85" t="s">
        <v>1329</v>
      </c>
      <c r="H85">
        <v>92</v>
      </c>
      <c r="I85">
        <f>ABS(COS(RADIANS(2*H85)))+1</f>
        <v>1.9975640502598242</v>
      </c>
    </row>
    <row r="87" spans="7:15" x14ac:dyDescent="0.25">
      <c r="L87" t="s">
        <v>1608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1612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1610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1329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1151</v>
      </c>
    </row>
    <row r="2" spans="1:2" x14ac:dyDescent="0.25">
      <c r="A2">
        <v>0</v>
      </c>
      <c r="B2" t="s">
        <v>1152</v>
      </c>
    </row>
    <row r="3" spans="1:2" x14ac:dyDescent="0.25">
      <c r="A3">
        <v>1</v>
      </c>
      <c r="B3" t="s">
        <v>1153</v>
      </c>
    </row>
    <row r="4" spans="1:2" x14ac:dyDescent="0.25">
      <c r="A4">
        <v>2</v>
      </c>
      <c r="B4" t="s">
        <v>1154</v>
      </c>
    </row>
    <row r="5" spans="1:2" x14ac:dyDescent="0.25">
      <c r="A5">
        <v>3</v>
      </c>
      <c r="B5" t="s">
        <v>1155</v>
      </c>
    </row>
    <row r="6" spans="1:2" x14ac:dyDescent="0.25">
      <c r="A6">
        <v>4</v>
      </c>
      <c r="B6" t="s">
        <v>1156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AllEventData</vt:lpstr>
      <vt:lpstr>Quick</vt:lpstr>
      <vt:lpstr>Sheet1</vt:lpstr>
      <vt:lpstr>Calculator</vt:lpstr>
      <vt:lpstr>Radar</vt:lpstr>
      <vt:lpstr>Time Zones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2025-05-29T19:34:11Z</dcterms:modified>
</cp:coreProperties>
</file>