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2075" activeTab="1"/>
  </bookViews>
  <sheets>
    <sheet name="pivot" sheetId="9" r:id="rId1"/>
    <sheet name="MainData" sheetId="1" r:id="rId2"/>
    <sheet name="Counties" sheetId="2" r:id="rId3"/>
    <sheet name="ANALYSIS" sheetId="3" r:id="rId4"/>
    <sheet name="Sheet6" sheetId="6" r:id="rId5"/>
    <sheet name="leanings" sheetId="10" r:id="rId6"/>
  </sheets>
  <definedNames>
    <definedName name="_xlnm._FilterDatabase" localSheetId="2" hidden="1">Counties!$A$2:$F$89</definedName>
    <definedName name="_xlnm._FilterDatabase" localSheetId="1" hidden="1">MainData!$A$1:$N$523</definedName>
  </definedNames>
  <calcPr calcId="145621"/>
  <pivotCaches>
    <pivotCache cacheId="45" r:id="rId7"/>
  </pivotCaches>
</workbook>
</file>

<file path=xl/calcChain.xml><?xml version="1.0" encoding="utf-8"?>
<calcChain xmlns="http://schemas.openxmlformats.org/spreadsheetml/2006/main">
  <c r="I4" i="10" l="1"/>
  <c r="I32" i="10"/>
  <c r="I26" i="10"/>
  <c r="I68" i="10"/>
  <c r="I3" i="10"/>
  <c r="I72" i="10"/>
  <c r="I37" i="10"/>
  <c r="I6" i="10"/>
  <c r="I54" i="10"/>
  <c r="I83" i="10"/>
  <c r="I84" i="10"/>
  <c r="I15" i="10"/>
  <c r="I87" i="10"/>
  <c r="I20" i="10"/>
  <c r="I23" i="10"/>
  <c r="I79" i="10"/>
  <c r="I63" i="10"/>
  <c r="I28" i="10"/>
  <c r="I41" i="10"/>
  <c r="I40" i="10"/>
  <c r="I67" i="10"/>
  <c r="I81" i="10"/>
  <c r="I78" i="10"/>
  <c r="I16" i="10"/>
  <c r="I24" i="10"/>
  <c r="I85" i="10"/>
  <c r="I70" i="10"/>
  <c r="I55" i="10"/>
  <c r="I58" i="10"/>
  <c r="I29" i="10"/>
  <c r="I21" i="10"/>
  <c r="I86" i="10"/>
  <c r="I38" i="10"/>
  <c r="I69" i="10"/>
  <c r="I89" i="10"/>
  <c r="I64" i="10"/>
  <c r="I18" i="10"/>
  <c r="I14" i="10"/>
  <c r="I25" i="10"/>
  <c r="I7" i="10"/>
  <c r="I22" i="10"/>
  <c r="I35" i="10"/>
  <c r="I45" i="10"/>
  <c r="I82" i="10"/>
  <c r="I5" i="10"/>
  <c r="I47" i="10"/>
  <c r="I61" i="10"/>
  <c r="I60" i="10"/>
  <c r="I53" i="10"/>
  <c r="I48" i="10"/>
  <c r="I76" i="10"/>
  <c r="I71" i="10"/>
  <c r="I39" i="10"/>
  <c r="I9" i="10"/>
  <c r="I66" i="10"/>
  <c r="I27" i="10"/>
  <c r="I51" i="10"/>
  <c r="I12" i="10"/>
  <c r="I33" i="10"/>
  <c r="I17" i="10"/>
  <c r="I77" i="10"/>
  <c r="I52" i="10"/>
  <c r="I50" i="10"/>
  <c r="I31" i="10"/>
  <c r="I36" i="10"/>
  <c r="I11" i="10"/>
  <c r="I34" i="10"/>
  <c r="I10" i="10"/>
  <c r="I74" i="10"/>
  <c r="I46" i="10"/>
  <c r="I59" i="10"/>
  <c r="I88" i="10"/>
  <c r="I44" i="10"/>
  <c r="I49" i="10"/>
  <c r="I65" i="10"/>
  <c r="I42" i="10"/>
  <c r="I43" i="10"/>
  <c r="I13" i="10"/>
  <c r="I30" i="10"/>
  <c r="I19" i="10"/>
  <c r="I75" i="10"/>
  <c r="I56" i="10"/>
  <c r="I73" i="10"/>
  <c r="I57" i="10"/>
  <c r="I62" i="10"/>
  <c r="I80" i="10"/>
  <c r="I8" i="10"/>
  <c r="H4" i="10"/>
  <c r="H32" i="10"/>
  <c r="H26" i="10"/>
  <c r="H68" i="10"/>
  <c r="H3" i="10"/>
  <c r="H72" i="10"/>
  <c r="H37" i="10"/>
  <c r="H6" i="10"/>
  <c r="H54" i="10"/>
  <c r="H83" i="10"/>
  <c r="H84" i="10"/>
  <c r="H15" i="10"/>
  <c r="H87" i="10"/>
  <c r="H20" i="10"/>
  <c r="H23" i="10"/>
  <c r="H79" i="10"/>
  <c r="H63" i="10"/>
  <c r="H28" i="10"/>
  <c r="H41" i="10"/>
  <c r="H40" i="10"/>
  <c r="H67" i="10"/>
  <c r="H81" i="10"/>
  <c r="H78" i="10"/>
  <c r="H16" i="10"/>
  <c r="H24" i="10"/>
  <c r="H85" i="10"/>
  <c r="H70" i="10"/>
  <c r="H55" i="10"/>
  <c r="H58" i="10"/>
  <c r="H29" i="10"/>
  <c r="H21" i="10"/>
  <c r="H86" i="10"/>
  <c r="H38" i="10"/>
  <c r="H69" i="10"/>
  <c r="H89" i="10"/>
  <c r="H64" i="10"/>
  <c r="H18" i="10"/>
  <c r="H14" i="10"/>
  <c r="H25" i="10"/>
  <c r="H7" i="10"/>
  <c r="H22" i="10"/>
  <c r="H35" i="10"/>
  <c r="H45" i="10"/>
  <c r="H82" i="10"/>
  <c r="H5" i="10"/>
  <c r="H47" i="10"/>
  <c r="H61" i="10"/>
  <c r="H60" i="10"/>
  <c r="H53" i="10"/>
  <c r="H48" i="10"/>
  <c r="H76" i="10"/>
  <c r="H71" i="10"/>
  <c r="H39" i="10"/>
  <c r="H9" i="10"/>
  <c r="H66" i="10"/>
  <c r="H27" i="10"/>
  <c r="H51" i="10"/>
  <c r="H12" i="10"/>
  <c r="H33" i="10"/>
  <c r="H17" i="10"/>
  <c r="H77" i="10"/>
  <c r="H52" i="10"/>
  <c r="H50" i="10"/>
  <c r="H31" i="10"/>
  <c r="H36" i="10"/>
  <c r="H11" i="10"/>
  <c r="H34" i="10"/>
  <c r="H10" i="10"/>
  <c r="H74" i="10"/>
  <c r="H46" i="10"/>
  <c r="H59" i="10"/>
  <c r="H88" i="10"/>
  <c r="H44" i="10"/>
  <c r="H49" i="10"/>
  <c r="H65" i="10"/>
  <c r="H42" i="10"/>
  <c r="H43" i="10"/>
  <c r="H13" i="10"/>
  <c r="H30" i="10"/>
  <c r="H19" i="10"/>
  <c r="H75" i="10"/>
  <c r="H56" i="10"/>
  <c r="H73" i="10"/>
  <c r="H57" i="10"/>
  <c r="H62" i="10"/>
  <c r="H80" i="10"/>
  <c r="H8" i="10"/>
  <c r="J79" i="1"/>
  <c r="J33" i="1"/>
  <c r="J46" i="1"/>
  <c r="J37" i="1"/>
  <c r="J83" i="1"/>
  <c r="J50" i="1"/>
  <c r="J27" i="1"/>
  <c r="J5" i="1"/>
  <c r="J21" i="1"/>
  <c r="J39" i="1"/>
  <c r="J82" i="1"/>
  <c r="J41" i="1"/>
  <c r="J59" i="1"/>
  <c r="J34" i="1"/>
  <c r="J10" i="1"/>
  <c r="J31" i="1"/>
  <c r="J38" i="1"/>
  <c r="J77" i="1"/>
  <c r="J45" i="1"/>
  <c r="J30" i="1"/>
  <c r="J54" i="1"/>
  <c r="J62" i="1"/>
  <c r="J36" i="1"/>
  <c r="J76" i="1"/>
  <c r="J78" i="1"/>
  <c r="J4" i="1"/>
  <c r="J75" i="1"/>
  <c r="J26" i="1"/>
  <c r="J24" i="1"/>
  <c r="J47" i="1"/>
  <c r="J35" i="1"/>
  <c r="J55" i="1"/>
  <c r="J64" i="1"/>
  <c r="J68" i="1"/>
  <c r="J51" i="1"/>
  <c r="J85" i="1"/>
  <c r="J18" i="1"/>
  <c r="J20" i="1"/>
  <c r="J65" i="1"/>
  <c r="J71" i="1"/>
  <c r="J53" i="1"/>
  <c r="J23" i="1"/>
  <c r="J42" i="1"/>
  <c r="J8" i="1"/>
  <c r="J14" i="1"/>
  <c r="J29" i="1"/>
  <c r="J57" i="1"/>
  <c r="J7" i="1"/>
  <c r="J12" i="1"/>
  <c r="J63" i="1"/>
  <c r="J60" i="1"/>
  <c r="J52" i="1"/>
  <c r="J44" i="1"/>
  <c r="J74" i="1"/>
  <c r="J17" i="1"/>
  <c r="J73" i="1"/>
  <c r="J87" i="1"/>
  <c r="J9" i="1"/>
  <c r="J69" i="1"/>
  <c r="J80" i="1"/>
  <c r="J2" i="1"/>
  <c r="J81" i="1"/>
  <c r="J19" i="1"/>
  <c r="J49" i="1"/>
  <c r="J58" i="1"/>
  <c r="J25" i="1"/>
  <c r="J13" i="1"/>
  <c r="J32" i="1"/>
  <c r="J15" i="1"/>
  <c r="J11" i="1"/>
  <c r="J3" i="1"/>
  <c r="J43" i="1"/>
  <c r="J67" i="1"/>
  <c r="J491" i="1"/>
  <c r="J48" i="1"/>
  <c r="J28" i="1"/>
  <c r="J72" i="1"/>
  <c r="J70" i="1"/>
  <c r="J6" i="1"/>
  <c r="J61" i="1"/>
  <c r="J86" i="1"/>
  <c r="J88" i="1"/>
  <c r="J22" i="1"/>
  <c r="J40" i="1"/>
  <c r="J16" i="1"/>
  <c r="J66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404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317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230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143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507" i="1"/>
  <c r="J506" i="1"/>
  <c r="J482" i="1"/>
  <c r="J484" i="1"/>
  <c r="J517" i="1"/>
  <c r="J522" i="1"/>
  <c r="J468" i="1"/>
  <c r="J505" i="1"/>
  <c r="J487" i="1"/>
  <c r="J500" i="1"/>
  <c r="J510" i="1"/>
  <c r="J515" i="1"/>
  <c r="J446" i="1"/>
  <c r="J449" i="1"/>
  <c r="J483" i="1"/>
  <c r="J466" i="1"/>
  <c r="J469" i="1"/>
  <c r="J441" i="1"/>
  <c r="J501" i="1"/>
  <c r="J504" i="1"/>
  <c r="J444" i="1"/>
  <c r="J475" i="1"/>
  <c r="J459" i="1"/>
  <c r="J461" i="1"/>
  <c r="J456" i="1"/>
  <c r="J476" i="1"/>
  <c r="J519" i="1"/>
  <c r="J495" i="1"/>
  <c r="J494" i="1"/>
  <c r="J460" i="1"/>
  <c r="J452" i="1"/>
  <c r="J477" i="1"/>
  <c r="J513" i="1"/>
  <c r="J523" i="1"/>
  <c r="J464" i="1"/>
  <c r="J467" i="1"/>
  <c r="J489" i="1"/>
  <c r="J481" i="1"/>
  <c r="J438" i="1"/>
  <c r="J472" i="1"/>
  <c r="J443" i="1"/>
  <c r="J453" i="1"/>
  <c r="J454" i="1"/>
  <c r="J457" i="1"/>
  <c r="J518" i="1"/>
  <c r="J485" i="1"/>
  <c r="J478" i="1"/>
  <c r="J437" i="1"/>
  <c r="J458" i="1"/>
  <c r="J502" i="1"/>
  <c r="J493" i="1"/>
  <c r="J486" i="1"/>
  <c r="J509" i="1"/>
  <c r="J455" i="1"/>
  <c r="J488" i="1"/>
  <c r="J521" i="1"/>
  <c r="J447" i="1"/>
  <c r="J470" i="1"/>
  <c r="J439" i="1"/>
  <c r="J497" i="1"/>
  <c r="J56" i="1"/>
  <c r="J462" i="1"/>
  <c r="J516" i="1"/>
  <c r="J492" i="1"/>
  <c r="J448" i="1"/>
  <c r="J473" i="1"/>
  <c r="J514" i="1"/>
  <c r="J503" i="1"/>
  <c r="J512" i="1"/>
  <c r="J480" i="1"/>
  <c r="J465" i="1"/>
  <c r="J496" i="1"/>
  <c r="J451" i="1"/>
  <c r="J474" i="1"/>
  <c r="J499" i="1"/>
  <c r="J440" i="1"/>
  <c r="J442" i="1"/>
  <c r="J520" i="1"/>
  <c r="J463" i="1"/>
  <c r="J445" i="1"/>
  <c r="J479" i="1"/>
  <c r="J508" i="1"/>
  <c r="J498" i="1"/>
  <c r="J471" i="1"/>
  <c r="J490" i="1"/>
  <c r="J511" i="1"/>
  <c r="J450" i="1"/>
  <c r="J84" i="1"/>
  <c r="I79" i="1"/>
  <c r="I33" i="1"/>
  <c r="I46" i="1"/>
  <c r="I37" i="1"/>
  <c r="I83" i="1"/>
  <c r="I50" i="1"/>
  <c r="I27" i="1"/>
  <c r="I5" i="1"/>
  <c r="I21" i="1"/>
  <c r="I39" i="1"/>
  <c r="I82" i="1"/>
  <c r="I41" i="1"/>
  <c r="I59" i="1"/>
  <c r="I34" i="1"/>
  <c r="I10" i="1"/>
  <c r="I31" i="1"/>
  <c r="I38" i="1"/>
  <c r="I77" i="1"/>
  <c r="I45" i="1"/>
  <c r="I30" i="1"/>
  <c r="I54" i="1"/>
  <c r="I62" i="1"/>
  <c r="I36" i="1"/>
  <c r="I76" i="1"/>
  <c r="I78" i="1"/>
  <c r="I4" i="1"/>
  <c r="I75" i="1"/>
  <c r="I26" i="1"/>
  <c r="I24" i="1"/>
  <c r="I47" i="1"/>
  <c r="I35" i="1"/>
  <c r="I55" i="1"/>
  <c r="I64" i="1"/>
  <c r="I68" i="1"/>
  <c r="I51" i="1"/>
  <c r="I85" i="1"/>
  <c r="I18" i="1"/>
  <c r="I20" i="1"/>
  <c r="I65" i="1"/>
  <c r="I71" i="1"/>
  <c r="I53" i="1"/>
  <c r="I23" i="1"/>
  <c r="I42" i="1"/>
  <c r="I8" i="1"/>
  <c r="I14" i="1"/>
  <c r="I29" i="1"/>
  <c r="I57" i="1"/>
  <c r="I7" i="1"/>
  <c r="I12" i="1"/>
  <c r="I63" i="1"/>
  <c r="I60" i="1"/>
  <c r="I52" i="1"/>
  <c r="I44" i="1"/>
  <c r="I74" i="1"/>
  <c r="I17" i="1"/>
  <c r="I73" i="1"/>
  <c r="I87" i="1"/>
  <c r="I9" i="1"/>
  <c r="I69" i="1"/>
  <c r="I80" i="1"/>
  <c r="I2" i="1"/>
  <c r="I81" i="1"/>
  <c r="I19" i="1"/>
  <c r="I49" i="1"/>
  <c r="I58" i="1"/>
  <c r="I25" i="1"/>
  <c r="I13" i="1"/>
  <c r="I32" i="1"/>
  <c r="I15" i="1"/>
  <c r="I11" i="1"/>
  <c r="I3" i="1"/>
  <c r="I43" i="1"/>
  <c r="I67" i="1"/>
  <c r="I491" i="1"/>
  <c r="I48" i="1"/>
  <c r="I28" i="1"/>
  <c r="I72" i="1"/>
  <c r="I70" i="1"/>
  <c r="I6" i="1"/>
  <c r="I61" i="1"/>
  <c r="I86" i="1"/>
  <c r="I88" i="1"/>
  <c r="I22" i="1"/>
  <c r="I40" i="1"/>
  <c r="I16" i="1"/>
  <c r="I66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404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317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230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143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507" i="1"/>
  <c r="I506" i="1"/>
  <c r="I482" i="1"/>
  <c r="I484" i="1"/>
  <c r="I517" i="1"/>
  <c r="I522" i="1"/>
  <c r="I468" i="1"/>
  <c r="I505" i="1"/>
  <c r="I487" i="1"/>
  <c r="I500" i="1"/>
  <c r="I510" i="1"/>
  <c r="I515" i="1"/>
  <c r="I446" i="1"/>
  <c r="I449" i="1"/>
  <c r="I483" i="1"/>
  <c r="I466" i="1"/>
  <c r="I469" i="1"/>
  <c r="I441" i="1"/>
  <c r="I501" i="1"/>
  <c r="I504" i="1"/>
  <c r="I444" i="1"/>
  <c r="I475" i="1"/>
  <c r="I459" i="1"/>
  <c r="I461" i="1"/>
  <c r="I456" i="1"/>
  <c r="I476" i="1"/>
  <c r="I519" i="1"/>
  <c r="I495" i="1"/>
  <c r="I494" i="1"/>
  <c r="I460" i="1"/>
  <c r="I452" i="1"/>
  <c r="I477" i="1"/>
  <c r="I513" i="1"/>
  <c r="I523" i="1"/>
  <c r="I464" i="1"/>
  <c r="I467" i="1"/>
  <c r="I489" i="1"/>
  <c r="I481" i="1"/>
  <c r="I438" i="1"/>
  <c r="I472" i="1"/>
  <c r="I443" i="1"/>
  <c r="I453" i="1"/>
  <c r="I454" i="1"/>
  <c r="I457" i="1"/>
  <c r="I518" i="1"/>
  <c r="I485" i="1"/>
  <c r="I478" i="1"/>
  <c r="I437" i="1"/>
  <c r="I458" i="1"/>
  <c r="I502" i="1"/>
  <c r="I493" i="1"/>
  <c r="I486" i="1"/>
  <c r="I509" i="1"/>
  <c r="I455" i="1"/>
  <c r="I488" i="1"/>
  <c r="I521" i="1"/>
  <c r="I447" i="1"/>
  <c r="I470" i="1"/>
  <c r="I439" i="1"/>
  <c r="I497" i="1"/>
  <c r="I56" i="1"/>
  <c r="I462" i="1"/>
  <c r="I516" i="1"/>
  <c r="I492" i="1"/>
  <c r="I448" i="1"/>
  <c r="I473" i="1"/>
  <c r="I514" i="1"/>
  <c r="I503" i="1"/>
  <c r="I512" i="1"/>
  <c r="I480" i="1"/>
  <c r="I465" i="1"/>
  <c r="I496" i="1"/>
  <c r="I451" i="1"/>
  <c r="I474" i="1"/>
  <c r="I499" i="1"/>
  <c r="I440" i="1"/>
  <c r="I442" i="1"/>
  <c r="I520" i="1"/>
  <c r="I463" i="1"/>
  <c r="I445" i="1"/>
  <c r="I479" i="1"/>
  <c r="I508" i="1"/>
  <c r="I498" i="1"/>
  <c r="I471" i="1"/>
  <c r="I490" i="1"/>
  <c r="I511" i="1"/>
  <c r="I450" i="1"/>
  <c r="I84" i="1"/>
  <c r="H79" i="1"/>
  <c r="H33" i="1"/>
  <c r="H46" i="1"/>
  <c r="H37" i="1"/>
  <c r="H83" i="1"/>
  <c r="H50" i="1"/>
  <c r="H27" i="1"/>
  <c r="H5" i="1"/>
  <c r="H21" i="1"/>
  <c r="H39" i="1"/>
  <c r="H82" i="1"/>
  <c r="H41" i="1"/>
  <c r="H59" i="1"/>
  <c r="H34" i="1"/>
  <c r="H10" i="1"/>
  <c r="H31" i="1"/>
  <c r="H38" i="1"/>
  <c r="H77" i="1"/>
  <c r="H45" i="1"/>
  <c r="H30" i="1"/>
  <c r="H54" i="1"/>
  <c r="H62" i="1"/>
  <c r="H36" i="1"/>
  <c r="H76" i="1"/>
  <c r="H78" i="1"/>
  <c r="H4" i="1"/>
  <c r="H75" i="1"/>
  <c r="H26" i="1"/>
  <c r="H24" i="1"/>
  <c r="H47" i="1"/>
  <c r="H35" i="1"/>
  <c r="H55" i="1"/>
  <c r="H64" i="1"/>
  <c r="H68" i="1"/>
  <c r="H51" i="1"/>
  <c r="H85" i="1"/>
  <c r="H18" i="1"/>
  <c r="H20" i="1"/>
  <c r="H65" i="1"/>
  <c r="H71" i="1"/>
  <c r="H53" i="1"/>
  <c r="H23" i="1"/>
  <c r="H42" i="1"/>
  <c r="H8" i="1"/>
  <c r="H14" i="1"/>
  <c r="H29" i="1"/>
  <c r="H57" i="1"/>
  <c r="H7" i="1"/>
  <c r="H12" i="1"/>
  <c r="H63" i="1"/>
  <c r="H60" i="1"/>
  <c r="H52" i="1"/>
  <c r="H44" i="1"/>
  <c r="H74" i="1"/>
  <c r="H17" i="1"/>
  <c r="H73" i="1"/>
  <c r="H87" i="1"/>
  <c r="H9" i="1"/>
  <c r="H69" i="1"/>
  <c r="H80" i="1"/>
  <c r="H2" i="1"/>
  <c r="H81" i="1"/>
  <c r="H19" i="1"/>
  <c r="H49" i="1"/>
  <c r="H58" i="1"/>
  <c r="H25" i="1"/>
  <c r="H13" i="1"/>
  <c r="H32" i="1"/>
  <c r="H15" i="1"/>
  <c r="H11" i="1"/>
  <c r="H3" i="1"/>
  <c r="H43" i="1"/>
  <c r="H67" i="1"/>
  <c r="H491" i="1"/>
  <c r="H48" i="1"/>
  <c r="H28" i="1"/>
  <c r="H72" i="1"/>
  <c r="H70" i="1"/>
  <c r="H6" i="1"/>
  <c r="H61" i="1"/>
  <c r="H86" i="1"/>
  <c r="H88" i="1"/>
  <c r="H22" i="1"/>
  <c r="H40" i="1"/>
  <c r="H16" i="1"/>
  <c r="H66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404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317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230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143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56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84" i="1"/>
  <c r="B37" i="6"/>
  <c r="C37" i="6"/>
  <c r="D37" i="6"/>
  <c r="E37" i="6"/>
  <c r="F37" i="6"/>
  <c r="G37" i="6"/>
  <c r="B38" i="6"/>
  <c r="C38" i="6"/>
  <c r="D38" i="6"/>
  <c r="E38" i="6"/>
  <c r="F38" i="6"/>
  <c r="G38" i="6"/>
  <c r="B39" i="6"/>
  <c r="C39" i="6"/>
  <c r="D39" i="6"/>
  <c r="E39" i="6"/>
  <c r="F39" i="6"/>
  <c r="G39" i="6"/>
  <c r="B40" i="6"/>
  <c r="C40" i="6"/>
  <c r="D40" i="6"/>
  <c r="E40" i="6"/>
  <c r="F40" i="6"/>
  <c r="G40" i="6"/>
  <c r="C36" i="6"/>
  <c r="D36" i="6"/>
  <c r="E36" i="6"/>
  <c r="F36" i="6"/>
  <c r="G36" i="6"/>
  <c r="B36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143" i="1"/>
  <c r="G143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56" i="1"/>
  <c r="G56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C36" i="3"/>
  <c r="D36" i="3"/>
  <c r="E36" i="3"/>
  <c r="F36" i="3"/>
  <c r="G36" i="3"/>
  <c r="B36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B21" i="3"/>
  <c r="B22" i="3"/>
  <c r="B23" i="3"/>
  <c r="B24" i="3"/>
  <c r="B20" i="3"/>
  <c r="G79" i="1"/>
  <c r="G33" i="1"/>
  <c r="G46" i="1"/>
  <c r="G37" i="1"/>
  <c r="G83" i="1"/>
  <c r="G50" i="1"/>
  <c r="G27" i="1"/>
  <c r="G5" i="1"/>
  <c r="G21" i="1"/>
  <c r="G39" i="1"/>
  <c r="G82" i="1"/>
  <c r="G41" i="1"/>
  <c r="G59" i="1"/>
  <c r="G34" i="1"/>
  <c r="G10" i="1"/>
  <c r="G31" i="1"/>
  <c r="G38" i="1"/>
  <c r="G77" i="1"/>
  <c r="G45" i="1"/>
  <c r="G30" i="1"/>
  <c r="G54" i="1"/>
  <c r="G62" i="1"/>
  <c r="G36" i="1"/>
  <c r="G76" i="1"/>
  <c r="G78" i="1"/>
  <c r="G4" i="1"/>
  <c r="G75" i="1"/>
  <c r="G26" i="1"/>
  <c r="G24" i="1"/>
  <c r="G47" i="1"/>
  <c r="G35" i="1"/>
  <c r="G55" i="1"/>
  <c r="G64" i="1"/>
  <c r="G68" i="1"/>
  <c r="G51" i="1"/>
  <c r="G85" i="1"/>
  <c r="G18" i="1"/>
  <c r="G20" i="1"/>
  <c r="G65" i="1"/>
  <c r="G71" i="1"/>
  <c r="G53" i="1"/>
  <c r="G23" i="1"/>
  <c r="G42" i="1"/>
  <c r="G8" i="1"/>
  <c r="G14" i="1"/>
  <c r="G29" i="1"/>
  <c r="G57" i="1"/>
  <c r="G7" i="1"/>
  <c r="G12" i="1"/>
  <c r="G63" i="1"/>
  <c r="G60" i="1"/>
  <c r="G52" i="1"/>
  <c r="G44" i="1"/>
  <c r="G74" i="1"/>
  <c r="G17" i="1"/>
  <c r="G73" i="1"/>
  <c r="G87" i="1"/>
  <c r="G9" i="1"/>
  <c r="G69" i="1"/>
  <c r="G80" i="1"/>
  <c r="G2" i="1"/>
  <c r="G81" i="1"/>
  <c r="G19" i="1"/>
  <c r="G49" i="1"/>
  <c r="G58" i="1"/>
  <c r="G25" i="1"/>
  <c r="G13" i="1"/>
  <c r="G32" i="1"/>
  <c r="G15" i="1"/>
  <c r="G11" i="1"/>
  <c r="G3" i="1"/>
  <c r="G43" i="1"/>
  <c r="G67" i="1"/>
  <c r="G491" i="1"/>
  <c r="G48" i="1"/>
  <c r="G28" i="1"/>
  <c r="G72" i="1"/>
  <c r="G70" i="1"/>
  <c r="G6" i="1"/>
  <c r="G61" i="1"/>
  <c r="G86" i="1"/>
  <c r="G88" i="1"/>
  <c r="G22" i="1"/>
  <c r="G40" i="1"/>
  <c r="G16" i="1"/>
  <c r="G66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404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317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230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84" i="1"/>
  <c r="F79" i="1"/>
  <c r="F33" i="1"/>
  <c r="F46" i="1"/>
  <c r="F37" i="1"/>
  <c r="F83" i="1"/>
  <c r="F50" i="1"/>
  <c r="F27" i="1"/>
  <c r="F5" i="1"/>
  <c r="F21" i="1"/>
  <c r="F39" i="1"/>
  <c r="F82" i="1"/>
  <c r="F41" i="1"/>
  <c r="F59" i="1"/>
  <c r="F34" i="1"/>
  <c r="F10" i="1"/>
  <c r="F31" i="1"/>
  <c r="F38" i="1"/>
  <c r="F77" i="1"/>
  <c r="F45" i="1"/>
  <c r="F30" i="1"/>
  <c r="F54" i="1"/>
  <c r="F62" i="1"/>
  <c r="F36" i="1"/>
  <c r="F76" i="1"/>
  <c r="F78" i="1"/>
  <c r="F4" i="1"/>
  <c r="F75" i="1"/>
  <c r="F26" i="1"/>
  <c r="F24" i="1"/>
  <c r="F47" i="1"/>
  <c r="F35" i="1"/>
  <c r="F55" i="1"/>
  <c r="F64" i="1"/>
  <c r="F68" i="1"/>
  <c r="F51" i="1"/>
  <c r="F85" i="1"/>
  <c r="F18" i="1"/>
  <c r="F20" i="1"/>
  <c r="F65" i="1"/>
  <c r="F71" i="1"/>
  <c r="F53" i="1"/>
  <c r="F23" i="1"/>
  <c r="F42" i="1"/>
  <c r="F8" i="1"/>
  <c r="F14" i="1"/>
  <c r="F29" i="1"/>
  <c r="F57" i="1"/>
  <c r="F7" i="1"/>
  <c r="F12" i="1"/>
  <c r="F63" i="1"/>
  <c r="F60" i="1"/>
  <c r="F52" i="1"/>
  <c r="F44" i="1"/>
  <c r="F74" i="1"/>
  <c r="F17" i="1"/>
  <c r="F73" i="1"/>
  <c r="F87" i="1"/>
  <c r="F9" i="1"/>
  <c r="F69" i="1"/>
  <c r="F80" i="1"/>
  <c r="F2" i="1"/>
  <c r="F81" i="1"/>
  <c r="F19" i="1"/>
  <c r="F49" i="1"/>
  <c r="F58" i="1"/>
  <c r="F25" i="1"/>
  <c r="F13" i="1"/>
  <c r="F32" i="1"/>
  <c r="F15" i="1"/>
  <c r="F11" i="1"/>
  <c r="F3" i="1"/>
  <c r="F43" i="1"/>
  <c r="F67" i="1"/>
  <c r="F491" i="1"/>
  <c r="F48" i="1"/>
  <c r="F28" i="1"/>
  <c r="F72" i="1"/>
  <c r="F70" i="1"/>
  <c r="F6" i="1"/>
  <c r="F61" i="1"/>
  <c r="F86" i="1"/>
  <c r="F88" i="1"/>
  <c r="F22" i="1"/>
  <c r="F40" i="1"/>
  <c r="F16" i="1"/>
  <c r="F6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404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317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230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84" i="1"/>
  <c r="I61" i="2"/>
  <c r="I60" i="2"/>
  <c r="I71" i="2"/>
  <c r="I67" i="2"/>
  <c r="I63" i="2"/>
  <c r="I54" i="2"/>
  <c r="H91" i="2"/>
  <c r="I8" i="2" s="1"/>
  <c r="G91" i="2"/>
  <c r="J8" i="10" l="1"/>
  <c r="J76" i="10"/>
  <c r="J89" i="10"/>
  <c r="L517" i="1"/>
  <c r="M517" i="1" s="1"/>
  <c r="L513" i="1"/>
  <c r="M513" i="1" s="1"/>
  <c r="L509" i="1"/>
  <c r="M509" i="1" s="1"/>
  <c r="L501" i="1"/>
  <c r="M501" i="1" s="1"/>
  <c r="L493" i="1"/>
  <c r="M493" i="1" s="1"/>
  <c r="L60" i="1"/>
  <c r="M60" i="1" s="1"/>
  <c r="L57" i="1"/>
  <c r="M57" i="1" s="1"/>
  <c r="L51" i="1"/>
  <c r="M51" i="1" s="1"/>
  <c r="L35" i="1"/>
  <c r="M35" i="1" s="1"/>
  <c r="L75" i="1"/>
  <c r="M75" i="1" s="1"/>
  <c r="L36" i="1"/>
  <c r="M36" i="1" s="1"/>
  <c r="L45" i="1"/>
  <c r="M45" i="1" s="1"/>
  <c r="L10" i="1"/>
  <c r="M10" i="1" s="1"/>
  <c r="L46" i="1"/>
  <c r="M46" i="1" s="1"/>
  <c r="L64" i="1"/>
  <c r="M64" i="1" s="1"/>
  <c r="L210" i="1"/>
  <c r="M210" i="1" s="1"/>
  <c r="L114" i="1"/>
  <c r="M114" i="1" s="1"/>
  <c r="L489" i="1"/>
  <c r="M489" i="1" s="1"/>
  <c r="L469" i="1"/>
  <c r="M469" i="1" s="1"/>
  <c r="L433" i="1"/>
  <c r="M433" i="1" s="1"/>
  <c r="L429" i="1"/>
  <c r="M429" i="1" s="1"/>
  <c r="L425" i="1"/>
  <c r="M425" i="1" s="1"/>
  <c r="L421" i="1"/>
  <c r="M421" i="1" s="1"/>
  <c r="L417" i="1"/>
  <c r="M417" i="1" s="1"/>
  <c r="L413" i="1"/>
  <c r="M413" i="1" s="1"/>
  <c r="L409" i="1"/>
  <c r="M409" i="1" s="1"/>
  <c r="L405" i="1"/>
  <c r="M405" i="1" s="1"/>
  <c r="L401" i="1"/>
  <c r="M401" i="1" s="1"/>
  <c r="L397" i="1"/>
  <c r="M397" i="1" s="1"/>
  <c r="L393" i="1"/>
  <c r="M393" i="1" s="1"/>
  <c r="L389" i="1"/>
  <c r="M389" i="1" s="1"/>
  <c r="L385" i="1"/>
  <c r="M385" i="1" s="1"/>
  <c r="L381" i="1"/>
  <c r="M381" i="1" s="1"/>
  <c r="L377" i="1"/>
  <c r="M377" i="1" s="1"/>
  <c r="L373" i="1"/>
  <c r="M373" i="1" s="1"/>
  <c r="L369" i="1"/>
  <c r="M369" i="1" s="1"/>
  <c r="L365" i="1"/>
  <c r="M365" i="1" s="1"/>
  <c r="L361" i="1"/>
  <c r="M361" i="1" s="1"/>
  <c r="L357" i="1"/>
  <c r="M357" i="1" s="1"/>
  <c r="L353" i="1"/>
  <c r="M353" i="1" s="1"/>
  <c r="L349" i="1"/>
  <c r="M349" i="1" s="1"/>
  <c r="L345" i="1"/>
  <c r="M345" i="1" s="1"/>
  <c r="L341" i="1"/>
  <c r="M341" i="1" s="1"/>
  <c r="L333" i="1"/>
  <c r="M333" i="1" s="1"/>
  <c r="L329" i="1"/>
  <c r="M329" i="1" s="1"/>
  <c r="L325" i="1"/>
  <c r="M325" i="1" s="1"/>
  <c r="K230" i="1"/>
  <c r="L313" i="1"/>
  <c r="M313" i="1" s="1"/>
  <c r="L309" i="1"/>
  <c r="M309" i="1" s="1"/>
  <c r="L301" i="1"/>
  <c r="M301" i="1" s="1"/>
  <c r="L297" i="1"/>
  <c r="M297" i="1" s="1"/>
  <c r="L293" i="1"/>
  <c r="M293" i="1" s="1"/>
  <c r="L281" i="1"/>
  <c r="M281" i="1" s="1"/>
  <c r="L277" i="1"/>
  <c r="M277" i="1" s="1"/>
  <c r="L269" i="1"/>
  <c r="M269" i="1" s="1"/>
  <c r="L265" i="1"/>
  <c r="M265" i="1" s="1"/>
  <c r="L261" i="1"/>
  <c r="M261" i="1" s="1"/>
  <c r="L253" i="1"/>
  <c r="M253" i="1" s="1"/>
  <c r="L245" i="1"/>
  <c r="M245" i="1" s="1"/>
  <c r="L237" i="1"/>
  <c r="M237" i="1" s="1"/>
  <c r="L229" i="1"/>
  <c r="M229" i="1" s="1"/>
  <c r="L221" i="1"/>
  <c r="M221" i="1" s="1"/>
  <c r="L213" i="1"/>
  <c r="M213" i="1" s="1"/>
  <c r="L205" i="1"/>
  <c r="M205" i="1" s="1"/>
  <c r="L197" i="1"/>
  <c r="M197" i="1" s="1"/>
  <c r="L189" i="1"/>
  <c r="M189" i="1" s="1"/>
  <c r="L181" i="1"/>
  <c r="M181" i="1" s="1"/>
  <c r="L173" i="1"/>
  <c r="M173" i="1" s="1"/>
  <c r="L165" i="1"/>
  <c r="M165" i="1" s="1"/>
  <c r="L157" i="1"/>
  <c r="M157" i="1" s="1"/>
  <c r="L149" i="1"/>
  <c r="M149" i="1" s="1"/>
  <c r="L141" i="1"/>
  <c r="M141" i="1" s="1"/>
  <c r="L133" i="1"/>
  <c r="M133" i="1" s="1"/>
  <c r="L125" i="1"/>
  <c r="M125" i="1" s="1"/>
  <c r="L117" i="1"/>
  <c r="M117" i="1" s="1"/>
  <c r="L113" i="1"/>
  <c r="M113" i="1" s="1"/>
  <c r="L109" i="1"/>
  <c r="M109" i="1" s="1"/>
  <c r="L101" i="1"/>
  <c r="M101" i="1" s="1"/>
  <c r="L93" i="1"/>
  <c r="M93" i="1" s="1"/>
  <c r="L89" i="1"/>
  <c r="M89" i="1" s="1"/>
  <c r="L22" i="1"/>
  <c r="M22" i="1" s="1"/>
  <c r="L6" i="1"/>
  <c r="M6" i="1" s="1"/>
  <c r="L13" i="1"/>
  <c r="M13" i="1" s="1"/>
  <c r="L19" i="1"/>
  <c r="M19" i="1" s="1"/>
  <c r="L69" i="1"/>
  <c r="M69" i="1" s="1"/>
  <c r="L17" i="1"/>
  <c r="M17" i="1" s="1"/>
  <c r="L259" i="1"/>
  <c r="M259" i="1" s="1"/>
  <c r="L167" i="1"/>
  <c r="M167" i="1" s="1"/>
  <c r="L163" i="1"/>
  <c r="M163" i="1" s="1"/>
  <c r="L447" i="1"/>
  <c r="M447" i="1" s="1"/>
  <c r="L505" i="1"/>
  <c r="M505" i="1" s="1"/>
  <c r="L497" i="1"/>
  <c r="M497" i="1" s="1"/>
  <c r="L481" i="1"/>
  <c r="M481" i="1" s="1"/>
  <c r="L477" i="1"/>
  <c r="M477" i="1" s="1"/>
  <c r="L473" i="1"/>
  <c r="M473" i="1" s="1"/>
  <c r="L457" i="1"/>
  <c r="M457" i="1" s="1"/>
  <c r="L449" i="1"/>
  <c r="M449" i="1" s="1"/>
  <c r="L445" i="1"/>
  <c r="M445" i="1" s="1"/>
  <c r="L437" i="1"/>
  <c r="M437" i="1" s="1"/>
  <c r="L521" i="1"/>
  <c r="M521" i="1" s="1"/>
  <c r="L485" i="1"/>
  <c r="M485" i="1" s="1"/>
  <c r="L461" i="1"/>
  <c r="M461" i="1" s="1"/>
  <c r="L453" i="1"/>
  <c r="M453" i="1" s="1"/>
  <c r="L441" i="1"/>
  <c r="M441" i="1" s="1"/>
  <c r="L458" i="1"/>
  <c r="M458" i="1" s="1"/>
  <c r="L84" i="1"/>
  <c r="M84" i="1" s="1"/>
  <c r="L520" i="1"/>
  <c r="M520" i="1" s="1"/>
  <c r="L508" i="1"/>
  <c r="M508" i="1" s="1"/>
  <c r="L504" i="1"/>
  <c r="M504" i="1" s="1"/>
  <c r="L500" i="1"/>
  <c r="M500" i="1" s="1"/>
  <c r="L496" i="1"/>
  <c r="M496" i="1" s="1"/>
  <c r="L492" i="1"/>
  <c r="M492" i="1" s="1"/>
  <c r="L484" i="1"/>
  <c r="M484" i="1" s="1"/>
  <c r="L480" i="1"/>
  <c r="M480" i="1" s="1"/>
  <c r="L476" i="1"/>
  <c r="M476" i="1" s="1"/>
  <c r="L472" i="1"/>
  <c r="M472" i="1" s="1"/>
  <c r="L460" i="1"/>
  <c r="M460" i="1" s="1"/>
  <c r="L440" i="1"/>
  <c r="M440" i="1" s="1"/>
  <c r="L436" i="1"/>
  <c r="M436" i="1" s="1"/>
  <c r="L432" i="1"/>
  <c r="M432" i="1" s="1"/>
  <c r="L428" i="1"/>
  <c r="M428" i="1" s="1"/>
  <c r="L424" i="1"/>
  <c r="M424" i="1" s="1"/>
  <c r="L420" i="1"/>
  <c r="M420" i="1" s="1"/>
  <c r="L416" i="1"/>
  <c r="M416" i="1" s="1"/>
  <c r="L412" i="1"/>
  <c r="M412" i="1" s="1"/>
  <c r="L408" i="1"/>
  <c r="M408" i="1" s="1"/>
  <c r="L143" i="1"/>
  <c r="M143" i="1" s="1"/>
  <c r="L400" i="1"/>
  <c r="M400" i="1" s="1"/>
  <c r="L396" i="1"/>
  <c r="M396" i="1" s="1"/>
  <c r="L392" i="1"/>
  <c r="M392" i="1" s="1"/>
  <c r="L388" i="1"/>
  <c r="M388" i="1" s="1"/>
  <c r="L384" i="1"/>
  <c r="M384" i="1" s="1"/>
  <c r="L380" i="1"/>
  <c r="M380" i="1" s="1"/>
  <c r="L376" i="1"/>
  <c r="M376" i="1" s="1"/>
  <c r="L372" i="1"/>
  <c r="M372" i="1" s="1"/>
  <c r="L368" i="1"/>
  <c r="M368" i="1" s="1"/>
  <c r="L364" i="1"/>
  <c r="M364" i="1" s="1"/>
  <c r="L360" i="1"/>
  <c r="M360" i="1" s="1"/>
  <c r="L356" i="1"/>
  <c r="M356" i="1" s="1"/>
  <c r="L352" i="1"/>
  <c r="M352" i="1" s="1"/>
  <c r="L348" i="1"/>
  <c r="M348" i="1" s="1"/>
  <c r="L344" i="1"/>
  <c r="M344" i="1" s="1"/>
  <c r="L340" i="1"/>
  <c r="M340" i="1" s="1"/>
  <c r="L336" i="1"/>
  <c r="M336" i="1" s="1"/>
  <c r="L332" i="1"/>
  <c r="M332" i="1" s="1"/>
  <c r="L328" i="1"/>
  <c r="M328" i="1" s="1"/>
  <c r="L324" i="1"/>
  <c r="M324" i="1" s="1"/>
  <c r="L320" i="1"/>
  <c r="M320" i="1" s="1"/>
  <c r="L316" i="1"/>
  <c r="M316" i="1" s="1"/>
  <c r="L312" i="1"/>
  <c r="M312" i="1" s="1"/>
  <c r="L308" i="1"/>
  <c r="M308" i="1" s="1"/>
  <c r="L304" i="1"/>
  <c r="M304" i="1" s="1"/>
  <c r="L300" i="1"/>
  <c r="M300" i="1" s="1"/>
  <c r="L296" i="1"/>
  <c r="M296" i="1" s="1"/>
  <c r="L292" i="1"/>
  <c r="M292" i="1" s="1"/>
  <c r="L288" i="1"/>
  <c r="M288" i="1" s="1"/>
  <c r="L284" i="1"/>
  <c r="M284" i="1" s="1"/>
  <c r="L280" i="1"/>
  <c r="M280" i="1" s="1"/>
  <c r="L276" i="1"/>
  <c r="M276" i="1" s="1"/>
  <c r="L272" i="1"/>
  <c r="M272" i="1" s="1"/>
  <c r="L268" i="1"/>
  <c r="M268" i="1" s="1"/>
  <c r="L264" i="1"/>
  <c r="M264" i="1" s="1"/>
  <c r="L260" i="1"/>
  <c r="M260" i="1" s="1"/>
  <c r="L256" i="1"/>
  <c r="M256" i="1" s="1"/>
  <c r="L252" i="1"/>
  <c r="M252" i="1" s="1"/>
  <c r="L248" i="1"/>
  <c r="M248" i="1" s="1"/>
  <c r="L244" i="1"/>
  <c r="M244" i="1" s="1"/>
  <c r="L240" i="1"/>
  <c r="M240" i="1" s="1"/>
  <c r="L236" i="1"/>
  <c r="M236" i="1" s="1"/>
  <c r="L232" i="1"/>
  <c r="M232" i="1" s="1"/>
  <c r="L228" i="1"/>
  <c r="M228" i="1" s="1"/>
  <c r="L224" i="1"/>
  <c r="M224" i="1" s="1"/>
  <c r="L220" i="1"/>
  <c r="M220" i="1" s="1"/>
  <c r="L216" i="1"/>
  <c r="M216" i="1" s="1"/>
  <c r="L212" i="1"/>
  <c r="M212" i="1" s="1"/>
  <c r="L208" i="1"/>
  <c r="M208" i="1" s="1"/>
  <c r="L204" i="1"/>
  <c r="M204" i="1" s="1"/>
  <c r="L200" i="1"/>
  <c r="M200" i="1" s="1"/>
  <c r="L196" i="1"/>
  <c r="M196" i="1" s="1"/>
  <c r="L192" i="1"/>
  <c r="M192" i="1" s="1"/>
  <c r="L188" i="1"/>
  <c r="M188" i="1" s="1"/>
  <c r="L184" i="1"/>
  <c r="M184" i="1" s="1"/>
  <c r="L180" i="1"/>
  <c r="M180" i="1" s="1"/>
  <c r="L176" i="1"/>
  <c r="M176" i="1" s="1"/>
  <c r="L172" i="1"/>
  <c r="M172" i="1" s="1"/>
  <c r="L168" i="1"/>
  <c r="M168" i="1" s="1"/>
  <c r="L164" i="1"/>
  <c r="M164" i="1" s="1"/>
  <c r="L160" i="1"/>
  <c r="M160" i="1" s="1"/>
  <c r="L156" i="1"/>
  <c r="M156" i="1" s="1"/>
  <c r="L152" i="1"/>
  <c r="M152" i="1" s="1"/>
  <c r="L148" i="1"/>
  <c r="M148" i="1" s="1"/>
  <c r="L144" i="1"/>
  <c r="M144" i="1" s="1"/>
  <c r="L140" i="1"/>
  <c r="M140" i="1" s="1"/>
  <c r="L136" i="1"/>
  <c r="M136" i="1" s="1"/>
  <c r="L132" i="1"/>
  <c r="M132" i="1" s="1"/>
  <c r="L128" i="1"/>
  <c r="M128" i="1" s="1"/>
  <c r="L124" i="1"/>
  <c r="M124" i="1" s="1"/>
  <c r="L120" i="1"/>
  <c r="M120" i="1" s="1"/>
  <c r="L116" i="1"/>
  <c r="M116" i="1" s="1"/>
  <c r="L112" i="1"/>
  <c r="M112" i="1" s="1"/>
  <c r="L108" i="1"/>
  <c r="M108" i="1" s="1"/>
  <c r="L104" i="1"/>
  <c r="M104" i="1" s="1"/>
  <c r="L100" i="1"/>
  <c r="M100" i="1" s="1"/>
  <c r="L96" i="1"/>
  <c r="M96" i="1" s="1"/>
  <c r="L92" i="1"/>
  <c r="M92" i="1" s="1"/>
  <c r="L66" i="1"/>
  <c r="M66" i="1" s="1"/>
  <c r="L88" i="1"/>
  <c r="M88" i="1" s="1"/>
  <c r="L70" i="1"/>
  <c r="M70" i="1" s="1"/>
  <c r="L491" i="1"/>
  <c r="M491" i="1" s="1"/>
  <c r="L11" i="1"/>
  <c r="M11" i="1" s="1"/>
  <c r="L25" i="1"/>
  <c r="M25" i="1" s="1"/>
  <c r="L81" i="1"/>
  <c r="M81" i="1" s="1"/>
  <c r="L507" i="1"/>
  <c r="M507" i="1" s="1"/>
  <c r="L479" i="1"/>
  <c r="M479" i="1" s="1"/>
  <c r="L199" i="1"/>
  <c r="M199" i="1" s="1"/>
  <c r="L131" i="1"/>
  <c r="M131" i="1" s="1"/>
  <c r="L83" i="1"/>
  <c r="M83" i="1" s="1"/>
  <c r="L79" i="1"/>
  <c r="M79" i="1" s="1"/>
  <c r="L9" i="1"/>
  <c r="M9" i="1" s="1"/>
  <c r="L74" i="1"/>
  <c r="M74" i="1" s="1"/>
  <c r="L63" i="1"/>
  <c r="M63" i="1" s="1"/>
  <c r="L29" i="1"/>
  <c r="M29" i="1" s="1"/>
  <c r="L23" i="1"/>
  <c r="M23" i="1" s="1"/>
  <c r="L20" i="1"/>
  <c r="M20" i="1" s="1"/>
  <c r="L68" i="1"/>
  <c r="M68" i="1" s="1"/>
  <c r="L47" i="1"/>
  <c r="M47" i="1" s="1"/>
  <c r="L4" i="1"/>
  <c r="M4" i="1" s="1"/>
  <c r="L62" i="1"/>
  <c r="M62" i="1" s="1"/>
  <c r="L77" i="1"/>
  <c r="M77" i="1" s="1"/>
  <c r="L34" i="1"/>
  <c r="M34" i="1" s="1"/>
  <c r="L39" i="1"/>
  <c r="M39" i="1" s="1"/>
  <c r="L50" i="1"/>
  <c r="M50" i="1" s="1"/>
  <c r="L33" i="1"/>
  <c r="M33" i="1" s="1"/>
  <c r="L511" i="1"/>
  <c r="M511" i="1" s="1"/>
  <c r="L462" i="1"/>
  <c r="M462" i="1" s="1"/>
  <c r="L455" i="1"/>
  <c r="M455" i="1" s="1"/>
  <c r="L475" i="1"/>
  <c r="M475" i="1" s="1"/>
  <c r="L522" i="1"/>
  <c r="M522" i="1" s="1"/>
  <c r="L434" i="1"/>
  <c r="M434" i="1" s="1"/>
  <c r="L430" i="1"/>
  <c r="M430" i="1" s="1"/>
  <c r="L426" i="1"/>
  <c r="M426" i="1" s="1"/>
  <c r="L422" i="1"/>
  <c r="M422" i="1" s="1"/>
  <c r="L418" i="1"/>
  <c r="M418" i="1" s="1"/>
  <c r="L414" i="1"/>
  <c r="M414" i="1" s="1"/>
  <c r="L410" i="1"/>
  <c r="M410" i="1" s="1"/>
  <c r="L406" i="1"/>
  <c r="M406" i="1" s="1"/>
  <c r="L402" i="1"/>
  <c r="M402" i="1" s="1"/>
  <c r="L398" i="1"/>
  <c r="M398" i="1" s="1"/>
  <c r="L394" i="1"/>
  <c r="M394" i="1" s="1"/>
  <c r="L390" i="1"/>
  <c r="M390" i="1" s="1"/>
  <c r="L386" i="1"/>
  <c r="M386" i="1" s="1"/>
  <c r="L382" i="1"/>
  <c r="M382" i="1" s="1"/>
  <c r="L378" i="1"/>
  <c r="M378" i="1" s="1"/>
  <c r="L374" i="1"/>
  <c r="M374" i="1" s="1"/>
  <c r="L370" i="1"/>
  <c r="M370" i="1" s="1"/>
  <c r="L366" i="1"/>
  <c r="M366" i="1" s="1"/>
  <c r="L362" i="1"/>
  <c r="M362" i="1" s="1"/>
  <c r="L358" i="1"/>
  <c r="M358" i="1" s="1"/>
  <c r="L354" i="1"/>
  <c r="M354" i="1" s="1"/>
  <c r="L350" i="1"/>
  <c r="M350" i="1" s="1"/>
  <c r="L346" i="1"/>
  <c r="M346" i="1" s="1"/>
  <c r="L342" i="1"/>
  <c r="M342" i="1" s="1"/>
  <c r="L338" i="1"/>
  <c r="M338" i="1" s="1"/>
  <c r="L334" i="1"/>
  <c r="M334" i="1" s="1"/>
  <c r="L330" i="1"/>
  <c r="M330" i="1" s="1"/>
  <c r="L326" i="1"/>
  <c r="M326" i="1" s="1"/>
  <c r="L322" i="1"/>
  <c r="M322" i="1" s="1"/>
  <c r="L318" i="1"/>
  <c r="M318" i="1" s="1"/>
  <c r="L314" i="1"/>
  <c r="M314" i="1" s="1"/>
  <c r="L310" i="1"/>
  <c r="M310" i="1" s="1"/>
  <c r="L306" i="1"/>
  <c r="M306" i="1" s="1"/>
  <c r="L302" i="1"/>
  <c r="M302" i="1" s="1"/>
  <c r="L298" i="1"/>
  <c r="M298" i="1" s="1"/>
  <c r="L294" i="1"/>
  <c r="M294" i="1" s="1"/>
  <c r="L290" i="1"/>
  <c r="M290" i="1" s="1"/>
  <c r="L286" i="1"/>
  <c r="M286" i="1" s="1"/>
  <c r="L270" i="1"/>
  <c r="M270" i="1" s="1"/>
  <c r="L258" i="1"/>
  <c r="M258" i="1" s="1"/>
  <c r="L254" i="1"/>
  <c r="M254" i="1" s="1"/>
  <c r="L242" i="1"/>
  <c r="M242" i="1" s="1"/>
  <c r="L238" i="1"/>
  <c r="M238" i="1" s="1"/>
  <c r="L226" i="1"/>
  <c r="M226" i="1" s="1"/>
  <c r="L222" i="1"/>
  <c r="M222" i="1" s="1"/>
  <c r="L206" i="1"/>
  <c r="M206" i="1" s="1"/>
  <c r="L194" i="1"/>
  <c r="M194" i="1" s="1"/>
  <c r="L190" i="1"/>
  <c r="M190" i="1" s="1"/>
  <c r="L174" i="1"/>
  <c r="M174" i="1" s="1"/>
  <c r="L162" i="1"/>
  <c r="M162" i="1" s="1"/>
  <c r="L158" i="1"/>
  <c r="M158" i="1" s="1"/>
  <c r="L142" i="1"/>
  <c r="M142" i="1" s="1"/>
  <c r="L130" i="1"/>
  <c r="M130" i="1" s="1"/>
  <c r="L126" i="1"/>
  <c r="M126" i="1" s="1"/>
  <c r="L110" i="1"/>
  <c r="M110" i="1" s="1"/>
  <c r="L98" i="1"/>
  <c r="M98" i="1" s="1"/>
  <c r="L94" i="1"/>
  <c r="M94" i="1" s="1"/>
  <c r="L61" i="1"/>
  <c r="M61" i="1" s="1"/>
  <c r="L28" i="1"/>
  <c r="M28" i="1" s="1"/>
  <c r="L49" i="1"/>
  <c r="M49" i="1" s="1"/>
  <c r="L80" i="1"/>
  <c r="M80" i="1" s="1"/>
  <c r="L8" i="1"/>
  <c r="M8" i="1" s="1"/>
  <c r="L55" i="1"/>
  <c r="M55" i="1" s="1"/>
  <c r="L26" i="1"/>
  <c r="M26" i="1" s="1"/>
  <c r="L41" i="1"/>
  <c r="M41" i="1" s="1"/>
  <c r="J80" i="10"/>
  <c r="J56" i="10"/>
  <c r="J13" i="10"/>
  <c r="J49" i="10"/>
  <c r="J46" i="10"/>
  <c r="J11" i="10"/>
  <c r="J52" i="10"/>
  <c r="J12" i="10"/>
  <c r="J9" i="10"/>
  <c r="J48" i="10"/>
  <c r="J47" i="10"/>
  <c r="J35" i="10"/>
  <c r="J14" i="10"/>
  <c r="J69" i="10"/>
  <c r="J29" i="10"/>
  <c r="J85" i="10"/>
  <c r="J81" i="10"/>
  <c r="J28" i="10"/>
  <c r="J20" i="10"/>
  <c r="J83" i="10"/>
  <c r="J72" i="10"/>
  <c r="J32" i="10"/>
  <c r="J31" i="10"/>
  <c r="J86" i="10"/>
  <c r="J16" i="10"/>
  <c r="J15" i="10"/>
  <c r="J30" i="10"/>
  <c r="J50" i="10"/>
  <c r="J66" i="10"/>
  <c r="J78" i="10"/>
  <c r="J84" i="10"/>
  <c r="J37" i="10"/>
  <c r="J26" i="10"/>
  <c r="J62" i="10"/>
  <c r="J75" i="10"/>
  <c r="J43" i="10"/>
  <c r="J44" i="10"/>
  <c r="J74" i="10"/>
  <c r="J36" i="10"/>
  <c r="J77" i="10"/>
  <c r="J51" i="10"/>
  <c r="J39" i="10"/>
  <c r="J53" i="10"/>
  <c r="J5" i="10"/>
  <c r="J18" i="10"/>
  <c r="J67" i="10"/>
  <c r="J63" i="10"/>
  <c r="J54" i="10"/>
  <c r="J3" i="10"/>
  <c r="J4" i="10"/>
  <c r="J57" i="10"/>
  <c r="J19" i="10"/>
  <c r="J42" i="10"/>
  <c r="J27" i="10"/>
  <c r="J7" i="10"/>
  <c r="J79" i="10"/>
  <c r="J68" i="10"/>
  <c r="J73" i="10"/>
  <c r="J65" i="10"/>
  <c r="J34" i="10"/>
  <c r="J33" i="10"/>
  <c r="J25" i="10"/>
  <c r="J70" i="10"/>
  <c r="J64" i="10"/>
  <c r="J55" i="10"/>
  <c r="J40" i="10"/>
  <c r="J6" i="10"/>
  <c r="J59" i="10"/>
  <c r="J61" i="10"/>
  <c r="J45" i="10"/>
  <c r="J21" i="10"/>
  <c r="J41" i="10"/>
  <c r="J23" i="10"/>
  <c r="J88" i="10"/>
  <c r="J10" i="10"/>
  <c r="J17" i="10"/>
  <c r="J71" i="10"/>
  <c r="J60" i="10"/>
  <c r="J82" i="10"/>
  <c r="J22" i="10"/>
  <c r="J38" i="10"/>
  <c r="J58" i="10"/>
  <c r="J24" i="10"/>
  <c r="J87" i="10"/>
  <c r="L516" i="1"/>
  <c r="M516" i="1" s="1"/>
  <c r="L512" i="1"/>
  <c r="M512" i="1" s="1"/>
  <c r="L464" i="1"/>
  <c r="M464" i="1" s="1"/>
  <c r="L456" i="1"/>
  <c r="M456" i="1" s="1"/>
  <c r="L448" i="1"/>
  <c r="M448" i="1" s="1"/>
  <c r="L444" i="1"/>
  <c r="M444" i="1" s="1"/>
  <c r="L506" i="1"/>
  <c r="M506" i="1" s="1"/>
  <c r="L502" i="1"/>
  <c r="M502" i="1" s="1"/>
  <c r="L474" i="1"/>
  <c r="M474" i="1" s="1"/>
  <c r="L470" i="1"/>
  <c r="M470" i="1" s="1"/>
  <c r="L274" i="1"/>
  <c r="M274" i="1" s="1"/>
  <c r="L178" i="1"/>
  <c r="M178" i="1" s="1"/>
  <c r="L146" i="1"/>
  <c r="M146" i="1" s="1"/>
  <c r="L7" i="1"/>
  <c r="M7" i="1" s="1"/>
  <c r="L31" i="1"/>
  <c r="M31" i="1" s="1"/>
  <c r="L523" i="1"/>
  <c r="M523" i="1" s="1"/>
  <c r="K507" i="1"/>
  <c r="K56" i="1"/>
  <c r="K487" i="1"/>
  <c r="K479" i="1"/>
  <c r="K451" i="1"/>
  <c r="L451" i="1"/>
  <c r="M451" i="1" s="1"/>
  <c r="K447" i="1"/>
  <c r="N447" i="1" s="1"/>
  <c r="K443" i="1"/>
  <c r="L443" i="1"/>
  <c r="M443" i="1" s="1"/>
  <c r="L283" i="1"/>
  <c r="M283" i="1" s="1"/>
  <c r="L279" i="1"/>
  <c r="M279" i="1" s="1"/>
  <c r="L275" i="1"/>
  <c r="M275" i="1" s="1"/>
  <c r="L271" i="1"/>
  <c r="M271" i="1" s="1"/>
  <c r="L263" i="1"/>
  <c r="M263" i="1" s="1"/>
  <c r="L255" i="1"/>
  <c r="M255" i="1" s="1"/>
  <c r="L251" i="1"/>
  <c r="M251" i="1" s="1"/>
  <c r="L247" i="1"/>
  <c r="M247" i="1" s="1"/>
  <c r="L243" i="1"/>
  <c r="M243" i="1" s="1"/>
  <c r="L239" i="1"/>
  <c r="M239" i="1" s="1"/>
  <c r="L235" i="1"/>
  <c r="M235" i="1" s="1"/>
  <c r="L231" i="1"/>
  <c r="M231" i="1" s="1"/>
  <c r="L227" i="1"/>
  <c r="M227" i="1" s="1"/>
  <c r="L223" i="1"/>
  <c r="M223" i="1" s="1"/>
  <c r="L219" i="1"/>
  <c r="M219" i="1" s="1"/>
  <c r="L215" i="1"/>
  <c r="M215" i="1" s="1"/>
  <c r="L211" i="1"/>
  <c r="M211" i="1" s="1"/>
  <c r="L207" i="1"/>
  <c r="M207" i="1" s="1"/>
  <c r="L203" i="1"/>
  <c r="M203" i="1" s="1"/>
  <c r="L195" i="1"/>
  <c r="M195" i="1" s="1"/>
  <c r="L191" i="1"/>
  <c r="M191" i="1" s="1"/>
  <c r="L187" i="1"/>
  <c r="M187" i="1" s="1"/>
  <c r="L183" i="1"/>
  <c r="M183" i="1" s="1"/>
  <c r="L179" i="1"/>
  <c r="M179" i="1" s="1"/>
  <c r="L175" i="1"/>
  <c r="M175" i="1" s="1"/>
  <c r="L171" i="1"/>
  <c r="M171" i="1" s="1"/>
  <c r="L159" i="1"/>
  <c r="M159" i="1" s="1"/>
  <c r="L155" i="1"/>
  <c r="M155" i="1" s="1"/>
  <c r="L151" i="1"/>
  <c r="M151" i="1" s="1"/>
  <c r="L147" i="1"/>
  <c r="M147" i="1" s="1"/>
  <c r="L404" i="1"/>
  <c r="M404" i="1" s="1"/>
  <c r="L139" i="1"/>
  <c r="M139" i="1" s="1"/>
  <c r="L135" i="1"/>
  <c r="M135" i="1" s="1"/>
  <c r="L127" i="1"/>
  <c r="M127" i="1" s="1"/>
  <c r="L123" i="1"/>
  <c r="M123" i="1" s="1"/>
  <c r="L119" i="1"/>
  <c r="M119" i="1" s="1"/>
  <c r="L115" i="1"/>
  <c r="M115" i="1" s="1"/>
  <c r="L111" i="1"/>
  <c r="M111" i="1" s="1"/>
  <c r="L107" i="1"/>
  <c r="M107" i="1" s="1"/>
  <c r="L103" i="1"/>
  <c r="M103" i="1" s="1"/>
  <c r="L99" i="1"/>
  <c r="M99" i="1" s="1"/>
  <c r="L95" i="1"/>
  <c r="M95" i="1" s="1"/>
  <c r="L91" i="1"/>
  <c r="M91" i="1" s="1"/>
  <c r="L16" i="1"/>
  <c r="M16" i="1" s="1"/>
  <c r="L86" i="1"/>
  <c r="M86" i="1" s="1"/>
  <c r="L72" i="1"/>
  <c r="M72" i="1" s="1"/>
  <c r="L67" i="1"/>
  <c r="M67" i="1" s="1"/>
  <c r="L15" i="1"/>
  <c r="M15" i="1" s="1"/>
  <c r="L58" i="1"/>
  <c r="M58" i="1" s="1"/>
  <c r="L2" i="1"/>
  <c r="M2" i="1" s="1"/>
  <c r="L87" i="1"/>
  <c r="M87" i="1" s="1"/>
  <c r="L44" i="1"/>
  <c r="M44" i="1" s="1"/>
  <c r="L12" i="1"/>
  <c r="M12" i="1" s="1"/>
  <c r="L14" i="1"/>
  <c r="M14" i="1" s="1"/>
  <c r="L53" i="1"/>
  <c r="M53" i="1" s="1"/>
  <c r="L18" i="1"/>
  <c r="M18" i="1" s="1"/>
  <c r="L24" i="1"/>
  <c r="M24" i="1" s="1"/>
  <c r="L78" i="1"/>
  <c r="M78" i="1" s="1"/>
  <c r="L54" i="1"/>
  <c r="M54" i="1" s="1"/>
  <c r="L38" i="1"/>
  <c r="M38" i="1" s="1"/>
  <c r="L59" i="1"/>
  <c r="M59" i="1" s="1"/>
  <c r="L21" i="1"/>
  <c r="M21" i="1" s="1"/>
  <c r="L490" i="1"/>
  <c r="M490" i="1" s="1"/>
  <c r="L442" i="1"/>
  <c r="M442" i="1" s="1"/>
  <c r="L446" i="1"/>
  <c r="M446" i="1" s="1"/>
  <c r="L48" i="1"/>
  <c r="M48" i="1" s="1"/>
  <c r="L3" i="1"/>
  <c r="M3" i="1" s="1"/>
  <c r="L42" i="1"/>
  <c r="M42" i="1" s="1"/>
  <c r="L65" i="1"/>
  <c r="M65" i="1" s="1"/>
  <c r="L82" i="1"/>
  <c r="M82" i="1" s="1"/>
  <c r="L27" i="1"/>
  <c r="M27" i="1" s="1"/>
  <c r="L487" i="1"/>
  <c r="M487" i="1" s="1"/>
  <c r="K465" i="1"/>
  <c r="L465" i="1"/>
  <c r="M465" i="1" s="1"/>
  <c r="K285" i="1"/>
  <c r="L285" i="1"/>
  <c r="M285" i="1" s="1"/>
  <c r="K273" i="1"/>
  <c r="L273" i="1"/>
  <c r="M273" i="1" s="1"/>
  <c r="L257" i="1"/>
  <c r="M257" i="1" s="1"/>
  <c r="K257" i="1"/>
  <c r="K241" i="1"/>
  <c r="L241" i="1"/>
  <c r="M241" i="1" s="1"/>
  <c r="K217" i="1"/>
  <c r="L217" i="1"/>
  <c r="M217" i="1" s="1"/>
  <c r="K193" i="1"/>
  <c r="L193" i="1"/>
  <c r="M193" i="1" s="1"/>
  <c r="K169" i="1"/>
  <c r="L169" i="1"/>
  <c r="M169" i="1" s="1"/>
  <c r="K153" i="1"/>
  <c r="L153" i="1"/>
  <c r="M153" i="1" s="1"/>
  <c r="K137" i="1"/>
  <c r="L137" i="1"/>
  <c r="M137" i="1" s="1"/>
  <c r="K121" i="1"/>
  <c r="L121" i="1"/>
  <c r="M121" i="1" s="1"/>
  <c r="K97" i="1"/>
  <c r="L97" i="1"/>
  <c r="M97" i="1" s="1"/>
  <c r="K337" i="1"/>
  <c r="L337" i="1"/>
  <c r="M337" i="1" s="1"/>
  <c r="K321" i="1"/>
  <c r="L321" i="1"/>
  <c r="M321" i="1" s="1"/>
  <c r="K305" i="1"/>
  <c r="L305" i="1"/>
  <c r="M305" i="1" s="1"/>
  <c r="K289" i="1"/>
  <c r="L289" i="1"/>
  <c r="M289" i="1" s="1"/>
  <c r="K249" i="1"/>
  <c r="L249" i="1"/>
  <c r="M249" i="1" s="1"/>
  <c r="K233" i="1"/>
  <c r="L233" i="1"/>
  <c r="M233" i="1" s="1"/>
  <c r="K225" i="1"/>
  <c r="L225" i="1"/>
  <c r="M225" i="1" s="1"/>
  <c r="K209" i="1"/>
  <c r="L209" i="1"/>
  <c r="M209" i="1" s="1"/>
  <c r="K201" i="1"/>
  <c r="L201" i="1"/>
  <c r="M201" i="1" s="1"/>
  <c r="K185" i="1"/>
  <c r="L185" i="1"/>
  <c r="M185" i="1" s="1"/>
  <c r="K177" i="1"/>
  <c r="L177" i="1"/>
  <c r="M177" i="1" s="1"/>
  <c r="K161" i="1"/>
  <c r="L161" i="1"/>
  <c r="M161" i="1" s="1"/>
  <c r="K145" i="1"/>
  <c r="L145" i="1"/>
  <c r="M145" i="1" s="1"/>
  <c r="L129" i="1"/>
  <c r="M129" i="1" s="1"/>
  <c r="K129" i="1"/>
  <c r="K105" i="1"/>
  <c r="L105" i="1"/>
  <c r="M105" i="1" s="1"/>
  <c r="L230" i="1"/>
  <c r="M230" i="1" s="1"/>
  <c r="N230" i="1" s="1"/>
  <c r="K113" i="1"/>
  <c r="N113" i="1" s="1"/>
  <c r="K488" i="1"/>
  <c r="L488" i="1"/>
  <c r="M488" i="1" s="1"/>
  <c r="K452" i="1"/>
  <c r="L452" i="1"/>
  <c r="M452" i="1" s="1"/>
  <c r="K518" i="1"/>
  <c r="K514" i="1"/>
  <c r="L514" i="1"/>
  <c r="M514" i="1" s="1"/>
  <c r="K510" i="1"/>
  <c r="L510" i="1"/>
  <c r="M510" i="1" s="1"/>
  <c r="L498" i="1"/>
  <c r="M498" i="1" s="1"/>
  <c r="K494" i="1"/>
  <c r="K490" i="1"/>
  <c r="L486" i="1"/>
  <c r="M486" i="1" s="1"/>
  <c r="L482" i="1"/>
  <c r="M482" i="1" s="1"/>
  <c r="L478" i="1"/>
  <c r="M478" i="1" s="1"/>
  <c r="L466" i="1"/>
  <c r="M466" i="1" s="1"/>
  <c r="L454" i="1"/>
  <c r="M454" i="1" s="1"/>
  <c r="L450" i="1"/>
  <c r="M450" i="1" s="1"/>
  <c r="L438" i="1"/>
  <c r="M438" i="1" s="1"/>
  <c r="L282" i="1"/>
  <c r="M282" i="1" s="1"/>
  <c r="L278" i="1"/>
  <c r="M278" i="1" s="1"/>
  <c r="L266" i="1"/>
  <c r="M266" i="1" s="1"/>
  <c r="L262" i="1"/>
  <c r="M262" i="1" s="1"/>
  <c r="L250" i="1"/>
  <c r="M250" i="1" s="1"/>
  <c r="L246" i="1"/>
  <c r="M246" i="1" s="1"/>
  <c r="L234" i="1"/>
  <c r="M234" i="1" s="1"/>
  <c r="L317" i="1"/>
  <c r="M317" i="1" s="1"/>
  <c r="L218" i="1"/>
  <c r="M218" i="1" s="1"/>
  <c r="L214" i="1"/>
  <c r="M214" i="1" s="1"/>
  <c r="L202" i="1"/>
  <c r="M202" i="1" s="1"/>
  <c r="L198" i="1"/>
  <c r="M198" i="1" s="1"/>
  <c r="L186" i="1"/>
  <c r="M186" i="1" s="1"/>
  <c r="L182" i="1"/>
  <c r="M182" i="1" s="1"/>
  <c r="L170" i="1"/>
  <c r="M170" i="1" s="1"/>
  <c r="L166" i="1"/>
  <c r="M166" i="1" s="1"/>
  <c r="L154" i="1"/>
  <c r="M154" i="1" s="1"/>
  <c r="L150" i="1"/>
  <c r="M150" i="1" s="1"/>
  <c r="L138" i="1"/>
  <c r="M138" i="1" s="1"/>
  <c r="L134" i="1"/>
  <c r="M134" i="1" s="1"/>
  <c r="L122" i="1"/>
  <c r="M122" i="1" s="1"/>
  <c r="L118" i="1"/>
  <c r="M118" i="1" s="1"/>
  <c r="L106" i="1"/>
  <c r="M106" i="1" s="1"/>
  <c r="L102" i="1"/>
  <c r="M102" i="1" s="1"/>
  <c r="L90" i="1"/>
  <c r="M90" i="1" s="1"/>
  <c r="L40" i="1"/>
  <c r="M40" i="1" s="1"/>
  <c r="L43" i="1"/>
  <c r="M43" i="1" s="1"/>
  <c r="L32" i="1"/>
  <c r="M32" i="1" s="1"/>
  <c r="L73" i="1"/>
  <c r="M73" i="1" s="1"/>
  <c r="L52" i="1"/>
  <c r="M52" i="1" s="1"/>
  <c r="L71" i="1"/>
  <c r="M71" i="1" s="1"/>
  <c r="L85" i="1"/>
  <c r="M85" i="1" s="1"/>
  <c r="L76" i="1"/>
  <c r="M76" i="1" s="1"/>
  <c r="L30" i="1"/>
  <c r="M30" i="1" s="1"/>
  <c r="L5" i="1"/>
  <c r="M5" i="1" s="1"/>
  <c r="L37" i="1"/>
  <c r="M37" i="1" s="1"/>
  <c r="K468" i="1"/>
  <c r="L468" i="1"/>
  <c r="M468" i="1" s="1"/>
  <c r="K519" i="1"/>
  <c r="L519" i="1"/>
  <c r="M519" i="1" s="1"/>
  <c r="L515" i="1"/>
  <c r="M515" i="1" s="1"/>
  <c r="K511" i="1"/>
  <c r="L503" i="1"/>
  <c r="M503" i="1" s="1"/>
  <c r="K499" i="1"/>
  <c r="L499" i="1"/>
  <c r="M499" i="1" s="1"/>
  <c r="L495" i="1"/>
  <c r="M495" i="1" s="1"/>
  <c r="K483" i="1"/>
  <c r="L483" i="1"/>
  <c r="M483" i="1" s="1"/>
  <c r="K475" i="1"/>
  <c r="L471" i="1"/>
  <c r="M471" i="1" s="1"/>
  <c r="L467" i="1"/>
  <c r="M467" i="1" s="1"/>
  <c r="K463" i="1"/>
  <c r="L463" i="1"/>
  <c r="M463" i="1" s="1"/>
  <c r="K459" i="1"/>
  <c r="L459" i="1"/>
  <c r="M459" i="1" s="1"/>
  <c r="K439" i="1"/>
  <c r="L439" i="1"/>
  <c r="M439" i="1" s="1"/>
  <c r="K435" i="1"/>
  <c r="L435" i="1"/>
  <c r="M435" i="1" s="1"/>
  <c r="K431" i="1"/>
  <c r="L431" i="1"/>
  <c r="M431" i="1" s="1"/>
  <c r="K427" i="1"/>
  <c r="L427" i="1"/>
  <c r="M427" i="1" s="1"/>
  <c r="K423" i="1"/>
  <c r="L423" i="1"/>
  <c r="M423" i="1" s="1"/>
  <c r="K419" i="1"/>
  <c r="L419" i="1"/>
  <c r="M419" i="1" s="1"/>
  <c r="K415" i="1"/>
  <c r="L415" i="1"/>
  <c r="M415" i="1" s="1"/>
  <c r="K411" i="1"/>
  <c r="L411" i="1"/>
  <c r="M411" i="1" s="1"/>
  <c r="K407" i="1"/>
  <c r="L407" i="1"/>
  <c r="M407" i="1" s="1"/>
  <c r="K403" i="1"/>
  <c r="L403" i="1"/>
  <c r="M403" i="1" s="1"/>
  <c r="K399" i="1"/>
  <c r="L399" i="1"/>
  <c r="M399" i="1" s="1"/>
  <c r="K395" i="1"/>
  <c r="L395" i="1"/>
  <c r="M395" i="1" s="1"/>
  <c r="K391" i="1"/>
  <c r="L391" i="1"/>
  <c r="M391" i="1" s="1"/>
  <c r="K387" i="1"/>
  <c r="L387" i="1"/>
  <c r="M387" i="1" s="1"/>
  <c r="K383" i="1"/>
  <c r="L383" i="1"/>
  <c r="M383" i="1" s="1"/>
  <c r="K379" i="1"/>
  <c r="L379" i="1"/>
  <c r="M379" i="1" s="1"/>
  <c r="K375" i="1"/>
  <c r="L375" i="1"/>
  <c r="M375" i="1" s="1"/>
  <c r="K371" i="1"/>
  <c r="L371" i="1"/>
  <c r="M371" i="1" s="1"/>
  <c r="K367" i="1"/>
  <c r="L367" i="1"/>
  <c r="M367" i="1" s="1"/>
  <c r="K363" i="1"/>
  <c r="L363" i="1"/>
  <c r="M363" i="1" s="1"/>
  <c r="K359" i="1"/>
  <c r="L359" i="1"/>
  <c r="M359" i="1" s="1"/>
  <c r="K355" i="1"/>
  <c r="L355" i="1"/>
  <c r="M355" i="1" s="1"/>
  <c r="K351" i="1"/>
  <c r="L351" i="1"/>
  <c r="M351" i="1" s="1"/>
  <c r="K347" i="1"/>
  <c r="L347" i="1"/>
  <c r="M347" i="1" s="1"/>
  <c r="K343" i="1"/>
  <c r="L343" i="1"/>
  <c r="M343" i="1" s="1"/>
  <c r="K339" i="1"/>
  <c r="L339" i="1"/>
  <c r="M339" i="1" s="1"/>
  <c r="K335" i="1"/>
  <c r="L335" i="1"/>
  <c r="M335" i="1" s="1"/>
  <c r="K331" i="1"/>
  <c r="L331" i="1"/>
  <c r="M331" i="1" s="1"/>
  <c r="K327" i="1"/>
  <c r="L327" i="1"/>
  <c r="M327" i="1" s="1"/>
  <c r="K323" i="1"/>
  <c r="L323" i="1"/>
  <c r="M323" i="1" s="1"/>
  <c r="K319" i="1"/>
  <c r="L319" i="1"/>
  <c r="M319" i="1" s="1"/>
  <c r="K315" i="1"/>
  <c r="L315" i="1"/>
  <c r="M315" i="1" s="1"/>
  <c r="K311" i="1"/>
  <c r="L311" i="1"/>
  <c r="M311" i="1" s="1"/>
  <c r="K307" i="1"/>
  <c r="L307" i="1"/>
  <c r="M307" i="1" s="1"/>
  <c r="K303" i="1"/>
  <c r="L303" i="1"/>
  <c r="M303" i="1" s="1"/>
  <c r="K299" i="1"/>
  <c r="L299" i="1"/>
  <c r="M299" i="1" s="1"/>
  <c r="K295" i="1"/>
  <c r="L295" i="1"/>
  <c r="M295" i="1" s="1"/>
  <c r="K291" i="1"/>
  <c r="L291" i="1"/>
  <c r="M291" i="1" s="1"/>
  <c r="K287" i="1"/>
  <c r="L287" i="1"/>
  <c r="M287" i="1" s="1"/>
  <c r="K267" i="1"/>
  <c r="L267" i="1"/>
  <c r="M267" i="1" s="1"/>
  <c r="L56" i="1"/>
  <c r="M56" i="1" s="1"/>
  <c r="L518" i="1"/>
  <c r="M518" i="1" s="1"/>
  <c r="L494" i="1"/>
  <c r="M494" i="1" s="1"/>
  <c r="K89" i="1"/>
  <c r="K6" i="1"/>
  <c r="N6" i="1" s="1"/>
  <c r="K3" i="1"/>
  <c r="K19" i="1"/>
  <c r="K17" i="1"/>
  <c r="N17" i="1" s="1"/>
  <c r="K57" i="1"/>
  <c r="N57" i="1" s="1"/>
  <c r="K65" i="1"/>
  <c r="K35" i="1"/>
  <c r="N35" i="1" s="1"/>
  <c r="K36" i="1"/>
  <c r="K10" i="1"/>
  <c r="K27" i="1"/>
  <c r="K522" i="1"/>
  <c r="K506" i="1"/>
  <c r="K502" i="1"/>
  <c r="K498" i="1"/>
  <c r="K486" i="1"/>
  <c r="N486" i="1" s="1"/>
  <c r="K482" i="1"/>
  <c r="N482" i="1" s="1"/>
  <c r="K478" i="1"/>
  <c r="N478" i="1" s="1"/>
  <c r="K474" i="1"/>
  <c r="N474" i="1" s="1"/>
  <c r="K470" i="1"/>
  <c r="N470" i="1" s="1"/>
  <c r="K466" i="1"/>
  <c r="K462" i="1"/>
  <c r="N462" i="1" s="1"/>
  <c r="K458" i="1"/>
  <c r="K454" i="1"/>
  <c r="N454" i="1" s="1"/>
  <c r="K450" i="1"/>
  <c r="N450" i="1" s="1"/>
  <c r="K446" i="1"/>
  <c r="K442" i="1"/>
  <c r="N442" i="1" s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3" i="1"/>
  <c r="K279" i="1"/>
  <c r="K275" i="1"/>
  <c r="K271" i="1"/>
  <c r="K263" i="1"/>
  <c r="K259" i="1"/>
  <c r="K255" i="1"/>
  <c r="N255" i="1" s="1"/>
  <c r="K251" i="1"/>
  <c r="N251" i="1" s="1"/>
  <c r="K247" i="1"/>
  <c r="N247" i="1" s="1"/>
  <c r="K243" i="1"/>
  <c r="N243" i="1" s="1"/>
  <c r="K239" i="1"/>
  <c r="N239" i="1" s="1"/>
  <c r="K235" i="1"/>
  <c r="N235" i="1" s="1"/>
  <c r="K231" i="1"/>
  <c r="N231" i="1" s="1"/>
  <c r="K227" i="1"/>
  <c r="N227" i="1" s="1"/>
  <c r="K223" i="1"/>
  <c r="N223" i="1" s="1"/>
  <c r="K219" i="1"/>
  <c r="N219" i="1" s="1"/>
  <c r="K215" i="1"/>
  <c r="N215" i="1" s="1"/>
  <c r="K211" i="1"/>
  <c r="N211" i="1" s="1"/>
  <c r="K207" i="1"/>
  <c r="N207" i="1" s="1"/>
  <c r="K203" i="1"/>
  <c r="N203" i="1" s="1"/>
  <c r="K199" i="1"/>
  <c r="K195" i="1"/>
  <c r="K191" i="1"/>
  <c r="K187" i="1"/>
  <c r="K183" i="1"/>
  <c r="K179" i="1"/>
  <c r="K175" i="1"/>
  <c r="K171" i="1"/>
  <c r="K167" i="1"/>
  <c r="N167" i="1" s="1"/>
  <c r="K163" i="1"/>
  <c r="N163" i="1" s="1"/>
  <c r="K159" i="1"/>
  <c r="K155" i="1"/>
  <c r="K151" i="1"/>
  <c r="K147" i="1"/>
  <c r="K404" i="1"/>
  <c r="K139" i="1"/>
  <c r="K135" i="1"/>
  <c r="K131" i="1"/>
  <c r="K127" i="1"/>
  <c r="N127" i="1" s="1"/>
  <c r="K123" i="1"/>
  <c r="N123" i="1" s="1"/>
  <c r="K119" i="1"/>
  <c r="N119" i="1" s="1"/>
  <c r="K115" i="1"/>
  <c r="N115" i="1" s="1"/>
  <c r="K111" i="1"/>
  <c r="N111" i="1" s="1"/>
  <c r="K107" i="1"/>
  <c r="N107" i="1" s="1"/>
  <c r="K103" i="1"/>
  <c r="N103" i="1" s="1"/>
  <c r="K99" i="1"/>
  <c r="N99" i="1" s="1"/>
  <c r="K95" i="1"/>
  <c r="N95" i="1" s="1"/>
  <c r="K91" i="1"/>
  <c r="N91" i="1" s="1"/>
  <c r="K16" i="1"/>
  <c r="N16" i="1" s="1"/>
  <c r="K86" i="1"/>
  <c r="N86" i="1" s="1"/>
  <c r="K72" i="1"/>
  <c r="N72" i="1" s="1"/>
  <c r="K67" i="1"/>
  <c r="N67" i="1" s="1"/>
  <c r="K15" i="1"/>
  <c r="N15" i="1" s="1"/>
  <c r="K58" i="1"/>
  <c r="N58" i="1" s="1"/>
  <c r="K2" i="1"/>
  <c r="N2" i="1" s="1"/>
  <c r="K87" i="1"/>
  <c r="N87" i="1" s="1"/>
  <c r="K44" i="1"/>
  <c r="N44" i="1" s="1"/>
  <c r="K12" i="1"/>
  <c r="N12" i="1" s="1"/>
  <c r="K14" i="1"/>
  <c r="N14" i="1" s="1"/>
  <c r="K53" i="1"/>
  <c r="N53" i="1" s="1"/>
  <c r="K18" i="1"/>
  <c r="N18" i="1" s="1"/>
  <c r="K64" i="1"/>
  <c r="K24" i="1"/>
  <c r="K78" i="1"/>
  <c r="K54" i="1"/>
  <c r="K38" i="1"/>
  <c r="K59" i="1"/>
  <c r="K21" i="1"/>
  <c r="K83" i="1"/>
  <c r="K79" i="1"/>
  <c r="K333" i="1"/>
  <c r="K301" i="1"/>
  <c r="N301" i="1" s="1"/>
  <c r="K269" i="1"/>
  <c r="K516" i="1"/>
  <c r="K493" i="1"/>
  <c r="K464" i="1"/>
  <c r="K501" i="1"/>
  <c r="N501" i="1" s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317" i="1"/>
  <c r="K226" i="1"/>
  <c r="K222" i="1"/>
  <c r="K218" i="1"/>
  <c r="K214" i="1"/>
  <c r="K210" i="1"/>
  <c r="K206" i="1"/>
  <c r="N206" i="1" s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N130" i="1" s="1"/>
  <c r="K126" i="1"/>
  <c r="N126" i="1" s="1"/>
  <c r="K122" i="1"/>
  <c r="K118" i="1"/>
  <c r="K114" i="1"/>
  <c r="K110" i="1"/>
  <c r="K106" i="1"/>
  <c r="K102" i="1"/>
  <c r="K98" i="1"/>
  <c r="K94" i="1"/>
  <c r="K90" i="1"/>
  <c r="K40" i="1"/>
  <c r="K61" i="1"/>
  <c r="K28" i="1"/>
  <c r="K43" i="1"/>
  <c r="K32" i="1"/>
  <c r="K49" i="1"/>
  <c r="K80" i="1"/>
  <c r="K73" i="1"/>
  <c r="K52" i="1"/>
  <c r="K7" i="1"/>
  <c r="K8" i="1"/>
  <c r="N8" i="1" s="1"/>
  <c r="K71" i="1"/>
  <c r="K85" i="1"/>
  <c r="K55" i="1"/>
  <c r="K26" i="1"/>
  <c r="K76" i="1"/>
  <c r="K30" i="1"/>
  <c r="K31" i="1"/>
  <c r="K41" i="1"/>
  <c r="K5" i="1"/>
  <c r="K37" i="1"/>
  <c r="K84" i="1"/>
  <c r="K496" i="1"/>
  <c r="K521" i="1"/>
  <c r="K520" i="1"/>
  <c r="K453" i="1"/>
  <c r="N453" i="1" s="1"/>
  <c r="K523" i="1"/>
  <c r="K476" i="1"/>
  <c r="K441" i="1"/>
  <c r="K500" i="1"/>
  <c r="K497" i="1"/>
  <c r="N497" i="1" s="1"/>
  <c r="K485" i="1"/>
  <c r="N485" i="1" s="1"/>
  <c r="K481" i="1"/>
  <c r="K473" i="1"/>
  <c r="N473" i="1" s="1"/>
  <c r="K449" i="1"/>
  <c r="K445" i="1"/>
  <c r="K508" i="1"/>
  <c r="K492" i="1"/>
  <c r="K480" i="1"/>
  <c r="K460" i="1"/>
  <c r="N460" i="1" s="1"/>
  <c r="K440" i="1"/>
  <c r="K503" i="1"/>
  <c r="K471" i="1"/>
  <c r="K455" i="1"/>
  <c r="K515" i="1"/>
  <c r="K495" i="1"/>
  <c r="K467" i="1"/>
  <c r="K517" i="1"/>
  <c r="N517" i="1" s="1"/>
  <c r="K513" i="1"/>
  <c r="N513" i="1" s="1"/>
  <c r="K509" i="1"/>
  <c r="K505" i="1"/>
  <c r="K489" i="1"/>
  <c r="K477" i="1"/>
  <c r="K469" i="1"/>
  <c r="N469" i="1" s="1"/>
  <c r="K461" i="1"/>
  <c r="K457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29" i="1"/>
  <c r="K325" i="1"/>
  <c r="K313" i="1"/>
  <c r="K309" i="1"/>
  <c r="K297" i="1"/>
  <c r="N297" i="1" s="1"/>
  <c r="K293" i="1"/>
  <c r="N293" i="1" s="1"/>
  <c r="K281" i="1"/>
  <c r="N281" i="1" s="1"/>
  <c r="K277" i="1"/>
  <c r="N277" i="1" s="1"/>
  <c r="K265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22" i="1"/>
  <c r="K48" i="1"/>
  <c r="K13" i="1"/>
  <c r="K69" i="1"/>
  <c r="N69" i="1" s="1"/>
  <c r="K60" i="1"/>
  <c r="N60" i="1" s="1"/>
  <c r="K42" i="1"/>
  <c r="K51" i="1"/>
  <c r="N51" i="1" s="1"/>
  <c r="K75" i="1"/>
  <c r="K45" i="1"/>
  <c r="K82" i="1"/>
  <c r="K46" i="1"/>
  <c r="K512" i="1"/>
  <c r="N512" i="1" s="1"/>
  <c r="K504" i="1"/>
  <c r="K484" i="1"/>
  <c r="K472" i="1"/>
  <c r="N472" i="1" s="1"/>
  <c r="K456" i="1"/>
  <c r="K448" i="1"/>
  <c r="K444" i="1"/>
  <c r="K436" i="1"/>
  <c r="K432" i="1"/>
  <c r="K428" i="1"/>
  <c r="K424" i="1"/>
  <c r="K420" i="1"/>
  <c r="K416" i="1"/>
  <c r="K412" i="1"/>
  <c r="K408" i="1"/>
  <c r="K143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66" i="1"/>
  <c r="K88" i="1"/>
  <c r="K70" i="1"/>
  <c r="K491" i="1"/>
  <c r="K11" i="1"/>
  <c r="K25" i="1"/>
  <c r="K81" i="1"/>
  <c r="K9" i="1"/>
  <c r="K74" i="1"/>
  <c r="K63" i="1"/>
  <c r="K29" i="1"/>
  <c r="K23" i="1"/>
  <c r="K20" i="1"/>
  <c r="K68" i="1"/>
  <c r="K47" i="1"/>
  <c r="K4" i="1"/>
  <c r="K62" i="1"/>
  <c r="K77" i="1"/>
  <c r="K34" i="1"/>
  <c r="K39" i="1"/>
  <c r="K50" i="1"/>
  <c r="K33" i="1"/>
  <c r="I5" i="2"/>
  <c r="I49" i="2"/>
  <c r="I75" i="2"/>
  <c r="I6" i="2"/>
  <c r="I11" i="2"/>
  <c r="I3" i="2"/>
  <c r="I72" i="2"/>
  <c r="I40" i="2"/>
  <c r="I24" i="2"/>
  <c r="I50" i="2"/>
  <c r="I79" i="2"/>
  <c r="I33" i="2"/>
  <c r="I30" i="2"/>
  <c r="I38" i="2"/>
  <c r="I35" i="2"/>
  <c r="I55" i="2"/>
  <c r="I20" i="2"/>
  <c r="I73" i="2"/>
  <c r="I44" i="2"/>
  <c r="I68" i="2"/>
  <c r="I86" i="2"/>
  <c r="I21" i="2"/>
  <c r="I48" i="2"/>
  <c r="I58" i="2"/>
  <c r="I81" i="2"/>
  <c r="I87" i="2"/>
  <c r="I65" i="2"/>
  <c r="I4" i="2"/>
  <c r="I17" i="2"/>
  <c r="I69" i="2"/>
  <c r="I26" i="2"/>
  <c r="I10" i="2"/>
  <c r="I78" i="2"/>
  <c r="I9" i="2"/>
  <c r="I32" i="2"/>
  <c r="I82" i="2"/>
  <c r="I16" i="2"/>
  <c r="I36" i="2"/>
  <c r="I29" i="2"/>
  <c r="I52" i="2"/>
  <c r="I76" i="2"/>
  <c r="I34" i="2"/>
  <c r="I77" i="2"/>
  <c r="I62" i="2"/>
  <c r="I84" i="2"/>
  <c r="I64" i="2"/>
  <c r="I12" i="2"/>
  <c r="I13" i="2"/>
  <c r="I31" i="2"/>
  <c r="I89" i="2"/>
  <c r="I23" i="2"/>
  <c r="I66" i="2"/>
  <c r="I80" i="2"/>
  <c r="I22" i="2"/>
  <c r="I46" i="2"/>
  <c r="I41" i="2"/>
  <c r="I15" i="2"/>
  <c r="I56" i="2"/>
  <c r="I14" i="2"/>
  <c r="I83" i="2"/>
  <c r="I18" i="2"/>
  <c r="I45" i="2"/>
  <c r="I37" i="2"/>
  <c r="I88" i="2"/>
  <c r="I85" i="2"/>
  <c r="I51" i="2"/>
  <c r="I59" i="2"/>
  <c r="I53" i="2"/>
  <c r="I39" i="2"/>
  <c r="I28" i="2"/>
  <c r="I43" i="2"/>
  <c r="I74" i="2"/>
  <c r="I70" i="2"/>
  <c r="I47" i="2"/>
  <c r="I42" i="2"/>
  <c r="I19" i="2"/>
  <c r="I25" i="2"/>
  <c r="I57" i="2"/>
  <c r="I7" i="2"/>
  <c r="I27" i="2"/>
  <c r="N33" i="1" l="1"/>
  <c r="N68" i="1"/>
  <c r="N165" i="1"/>
  <c r="N197" i="1"/>
  <c r="N261" i="1"/>
  <c r="N349" i="1"/>
  <c r="N365" i="1"/>
  <c r="N397" i="1"/>
  <c r="N429" i="1"/>
  <c r="N109" i="1"/>
  <c r="N329" i="1"/>
  <c r="N114" i="1"/>
  <c r="N77" i="1"/>
  <c r="N63" i="1"/>
  <c r="N133" i="1"/>
  <c r="N229" i="1"/>
  <c r="N381" i="1"/>
  <c r="N413" i="1"/>
  <c r="N449" i="1"/>
  <c r="N507" i="1"/>
  <c r="N493" i="1"/>
  <c r="N471" i="1"/>
  <c r="N28" i="1"/>
  <c r="N110" i="1"/>
  <c r="N158" i="1"/>
  <c r="N238" i="1"/>
  <c r="N270" i="1"/>
  <c r="N83" i="1"/>
  <c r="N298" i="1"/>
  <c r="N314" i="1"/>
  <c r="N330" i="1"/>
  <c r="N346" i="1"/>
  <c r="N362" i="1"/>
  <c r="N378" i="1"/>
  <c r="N394" i="1"/>
  <c r="N410" i="1"/>
  <c r="N426" i="1"/>
  <c r="N458" i="1"/>
  <c r="N475" i="1"/>
  <c r="N10" i="1"/>
  <c r="N22" i="1"/>
  <c r="N309" i="1"/>
  <c r="N62" i="1"/>
  <c r="N74" i="1"/>
  <c r="N141" i="1"/>
  <c r="N205" i="1"/>
  <c r="N353" i="1"/>
  <c r="N385" i="1"/>
  <c r="N417" i="1"/>
  <c r="N61" i="1"/>
  <c r="N146" i="1"/>
  <c r="N210" i="1"/>
  <c r="N242" i="1"/>
  <c r="N286" i="1"/>
  <c r="N318" i="1"/>
  <c r="N350" i="1"/>
  <c r="N382" i="1"/>
  <c r="N414" i="1"/>
  <c r="N81" i="1"/>
  <c r="N7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313" i="1"/>
  <c r="N457" i="1"/>
  <c r="N455" i="1"/>
  <c r="N521" i="1"/>
  <c r="N76" i="1"/>
  <c r="N73" i="1"/>
  <c r="N90" i="1"/>
  <c r="N122" i="1"/>
  <c r="N154" i="1"/>
  <c r="N186" i="1"/>
  <c r="N218" i="1"/>
  <c r="N250" i="1"/>
  <c r="N516" i="1"/>
  <c r="N38" i="1"/>
  <c r="N131" i="1"/>
  <c r="N179" i="1"/>
  <c r="N195" i="1"/>
  <c r="N19" i="1"/>
  <c r="N50" i="1"/>
  <c r="N20" i="1"/>
  <c r="N173" i="1"/>
  <c r="N237" i="1"/>
  <c r="N265" i="1"/>
  <c r="N369" i="1"/>
  <c r="N401" i="1"/>
  <c r="N433" i="1"/>
  <c r="N492" i="1"/>
  <c r="N162" i="1"/>
  <c r="N302" i="1"/>
  <c r="N334" i="1"/>
  <c r="N366" i="1"/>
  <c r="N398" i="1"/>
  <c r="N430" i="1"/>
  <c r="N448" i="1"/>
  <c r="N45" i="1"/>
  <c r="N508" i="1"/>
  <c r="N441" i="1"/>
  <c r="N333" i="1"/>
  <c r="N89" i="1"/>
  <c r="N4" i="1"/>
  <c r="N520" i="1"/>
  <c r="N46" i="1"/>
  <c r="N101" i="1"/>
  <c r="N325" i="1"/>
  <c r="N505" i="1"/>
  <c r="N523" i="1"/>
  <c r="N496" i="1"/>
  <c r="N41" i="1"/>
  <c r="N26" i="1"/>
  <c r="N54" i="1"/>
  <c r="N27" i="1"/>
  <c r="N509" i="1"/>
  <c r="N39" i="1"/>
  <c r="N23" i="1"/>
  <c r="N37" i="1"/>
  <c r="N85" i="1"/>
  <c r="N36" i="1"/>
  <c r="N34" i="1"/>
  <c r="N47" i="1"/>
  <c r="N29" i="1"/>
  <c r="N75" i="1"/>
  <c r="N125" i="1"/>
  <c r="N157" i="1"/>
  <c r="N189" i="1"/>
  <c r="N221" i="1"/>
  <c r="N253" i="1"/>
  <c r="N345" i="1"/>
  <c r="N361" i="1"/>
  <c r="N377" i="1"/>
  <c r="N393" i="1"/>
  <c r="N409" i="1"/>
  <c r="N425" i="1"/>
  <c r="N489" i="1"/>
  <c r="N445" i="1"/>
  <c r="N79" i="1"/>
  <c r="N64" i="1"/>
  <c r="N522" i="1"/>
  <c r="N511" i="1"/>
  <c r="N518" i="1"/>
  <c r="N9" i="1"/>
  <c r="N117" i="1"/>
  <c r="N149" i="1"/>
  <c r="N181" i="1"/>
  <c r="N213" i="1"/>
  <c r="N245" i="1"/>
  <c r="N341" i="1"/>
  <c r="N357" i="1"/>
  <c r="N373" i="1"/>
  <c r="N389" i="1"/>
  <c r="N405" i="1"/>
  <c r="N421" i="1"/>
  <c r="N437" i="1"/>
  <c r="N32" i="1"/>
  <c r="N102" i="1"/>
  <c r="N134" i="1"/>
  <c r="N166" i="1"/>
  <c r="N198" i="1"/>
  <c r="N317" i="1"/>
  <c r="N262" i="1"/>
  <c r="N404" i="1"/>
  <c r="N159" i="1"/>
  <c r="N275" i="1"/>
  <c r="N290" i="1"/>
  <c r="N306" i="1"/>
  <c r="N322" i="1"/>
  <c r="N338" i="1"/>
  <c r="N354" i="1"/>
  <c r="N370" i="1"/>
  <c r="N386" i="1"/>
  <c r="N402" i="1"/>
  <c r="N418" i="1"/>
  <c r="N434" i="1"/>
  <c r="N259" i="1"/>
  <c r="N294" i="1"/>
  <c r="N310" i="1"/>
  <c r="N326" i="1"/>
  <c r="N342" i="1"/>
  <c r="N358" i="1"/>
  <c r="N374" i="1"/>
  <c r="N390" i="1"/>
  <c r="N406" i="1"/>
  <c r="N422" i="1"/>
  <c r="N438" i="1"/>
  <c r="N456" i="1"/>
  <c r="N93" i="1"/>
  <c r="N476" i="1"/>
  <c r="N25" i="1"/>
  <c r="N88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143" i="1"/>
  <c r="N420" i="1"/>
  <c r="N436" i="1"/>
  <c r="N13" i="1"/>
  <c r="N461" i="1"/>
  <c r="N467" i="1"/>
  <c r="N480" i="1"/>
  <c r="N80" i="1"/>
  <c r="N94" i="1"/>
  <c r="N142" i="1"/>
  <c r="N174" i="1"/>
  <c r="N190" i="1"/>
  <c r="N222" i="1"/>
  <c r="N254" i="1"/>
  <c r="N269" i="1"/>
  <c r="N183" i="1"/>
  <c r="N199" i="1"/>
  <c r="N3" i="1"/>
  <c r="N490" i="1"/>
  <c r="N282" i="1"/>
  <c r="N135" i="1"/>
  <c r="N151" i="1"/>
  <c r="N263" i="1"/>
  <c r="N283" i="1"/>
  <c r="N11" i="1"/>
  <c r="N66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360" i="1"/>
  <c r="N376" i="1"/>
  <c r="N392" i="1"/>
  <c r="N408" i="1"/>
  <c r="N424" i="1"/>
  <c r="N444" i="1"/>
  <c r="N484" i="1"/>
  <c r="N42" i="1"/>
  <c r="N495" i="1"/>
  <c r="N500" i="1"/>
  <c r="N84" i="1"/>
  <c r="N31" i="1"/>
  <c r="N55" i="1"/>
  <c r="N7" i="1"/>
  <c r="N49" i="1"/>
  <c r="N98" i="1"/>
  <c r="N194" i="1"/>
  <c r="N226" i="1"/>
  <c r="N258" i="1"/>
  <c r="N274" i="1"/>
  <c r="N464" i="1"/>
  <c r="N139" i="1"/>
  <c r="N155" i="1"/>
  <c r="N271" i="1"/>
  <c r="N446" i="1"/>
  <c r="N287" i="1"/>
  <c r="N295" i="1"/>
  <c r="N303" i="1"/>
  <c r="N311" i="1"/>
  <c r="N319" i="1"/>
  <c r="N327" i="1"/>
  <c r="N335" i="1"/>
  <c r="N343" i="1"/>
  <c r="N351" i="1"/>
  <c r="N359" i="1"/>
  <c r="N367" i="1"/>
  <c r="N375" i="1"/>
  <c r="N383" i="1"/>
  <c r="N391" i="1"/>
  <c r="N399" i="1"/>
  <c r="N407" i="1"/>
  <c r="N415" i="1"/>
  <c r="N423" i="1"/>
  <c r="N431" i="1"/>
  <c r="N439" i="1"/>
  <c r="N463" i="1"/>
  <c r="N499" i="1"/>
  <c r="N452" i="1"/>
  <c r="N161" i="1"/>
  <c r="N185" i="1"/>
  <c r="N209" i="1"/>
  <c r="N233" i="1"/>
  <c r="N289" i="1"/>
  <c r="N321" i="1"/>
  <c r="N97" i="1"/>
  <c r="N137" i="1"/>
  <c r="N169" i="1"/>
  <c r="N217" i="1"/>
  <c r="N285" i="1"/>
  <c r="N443" i="1"/>
  <c r="N479" i="1"/>
  <c r="N491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504" i="1"/>
  <c r="N477" i="1"/>
  <c r="N515" i="1"/>
  <c r="N440" i="1"/>
  <c r="N481" i="1"/>
  <c r="N30" i="1"/>
  <c r="N52" i="1"/>
  <c r="N40" i="1"/>
  <c r="N118" i="1"/>
  <c r="N150" i="1"/>
  <c r="N182" i="1"/>
  <c r="N214" i="1"/>
  <c r="N246" i="1"/>
  <c r="N278" i="1"/>
  <c r="N59" i="1"/>
  <c r="N24" i="1"/>
  <c r="N175" i="1"/>
  <c r="N191" i="1"/>
  <c r="N466" i="1"/>
  <c r="N506" i="1"/>
  <c r="N483" i="1"/>
  <c r="N519" i="1"/>
  <c r="N514" i="1"/>
  <c r="N487" i="1"/>
  <c r="N5" i="1"/>
  <c r="N71" i="1"/>
  <c r="N43" i="1"/>
  <c r="N106" i="1"/>
  <c r="N138" i="1"/>
  <c r="N170" i="1"/>
  <c r="N202" i="1"/>
  <c r="N234" i="1"/>
  <c r="N266" i="1"/>
  <c r="N147" i="1"/>
  <c r="N279" i="1"/>
  <c r="N267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59" i="1"/>
  <c r="N488" i="1"/>
  <c r="N105" i="1"/>
  <c r="N145" i="1"/>
  <c r="N177" i="1"/>
  <c r="N201" i="1"/>
  <c r="N225" i="1"/>
  <c r="N249" i="1"/>
  <c r="N305" i="1"/>
  <c r="N337" i="1"/>
  <c r="N121" i="1"/>
  <c r="N153" i="1"/>
  <c r="N193" i="1"/>
  <c r="N241" i="1"/>
  <c r="N273" i="1"/>
  <c r="N465" i="1"/>
  <c r="N56" i="1"/>
  <c r="N498" i="1"/>
  <c r="N65" i="1"/>
  <c r="N468" i="1"/>
  <c r="N510" i="1"/>
  <c r="N129" i="1"/>
  <c r="N257" i="1"/>
  <c r="N451" i="1"/>
  <c r="N82" i="1"/>
  <c r="N48" i="1"/>
  <c r="N503" i="1"/>
  <c r="N178" i="1"/>
  <c r="N21" i="1"/>
  <c r="N78" i="1"/>
  <c r="N171" i="1"/>
  <c r="N187" i="1"/>
  <c r="N502" i="1"/>
  <c r="N494" i="1"/>
</calcChain>
</file>

<file path=xl/sharedStrings.xml><?xml version="1.0" encoding="utf-8"?>
<sst xmlns="http://schemas.openxmlformats.org/spreadsheetml/2006/main" count="1764" uniqueCount="356">
  <si>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</si>
  <si>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</si>
  <si>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</si>
  <si>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</si>
  <si>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</si>
  <si>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</si>
  <si>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</si>
  <si>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</si>
  <si>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</si>
  <si>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</si>
  <si>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</si>
  <si>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</si>
  <si>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</si>
  <si>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</si>
  <si>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</si>
  <si>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</si>
  <si>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</si>
  <si>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</si>
  <si>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</si>
  <si>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</si>
  <si>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</si>
  <si>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</si>
  <si>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</si>
  <si>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</si>
  <si>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</si>
  <si>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</si>
  <si>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</si>
  <si>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</si>
  <si>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</si>
  <si>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</si>
  <si>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</si>
  <si>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</si>
  <si>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</si>
  <si>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</si>
  <si>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</si>
  <si>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</si>
  <si>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</si>
  <si>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</si>
  <si>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</si>
  <si>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</si>
  <si>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</si>
  <si>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</si>
  <si>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</si>
  <si>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</si>
  <si>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</si>
  <si>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</si>
  <si>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</si>
  <si>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</si>
  <si>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</si>
  <si>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</si>
  <si>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</si>
  <si>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</si>
  <si>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</si>
  <si>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</si>
  <si>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</si>
  <si>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</si>
  <si>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</si>
  <si>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</si>
  <si>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</si>
  <si>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</si>
  <si>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</si>
  <si>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</si>
  <si>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</si>
  <si>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</si>
  <si>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</si>
  <si>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</si>
  <si>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</si>
  <si>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</si>
  <si>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</si>
  <si>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</si>
  <si>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</si>
  <si>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</si>
  <si>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</si>
  <si>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</si>
  <si>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</si>
  <si>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</si>
  <si>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</si>
  <si>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</si>
  <si>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</si>
  <si>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</si>
  <si>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</si>
  <si>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</si>
  <si>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</si>
  <si>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</si>
  <si>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</si>
  <si>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</si>
  <si>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</si>
  <si>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Year</t>
  </si>
  <si>
    <t>County</t>
  </si>
  <si>
    <t>GOP</t>
  </si>
  <si>
    <t>DFL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</si>
  <si>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</si>
  <si>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</si>
  <si>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</si>
  <si>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</si>
  <si>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</si>
  <si>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</si>
  <si>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</si>
  <si>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</si>
  <si>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</si>
  <si>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</si>
  <si>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</si>
  <si>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</si>
  <si>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</si>
  <si>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</si>
  <si>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</si>
  <si>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</si>
  <si>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</si>
  <si>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</si>
  <si>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</si>
  <si>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</si>
  <si>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</si>
  <si>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</si>
  <si>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</si>
  <si>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</si>
  <si>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</si>
  <si>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</si>
  <si>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</si>
  <si>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</si>
  <si>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</si>
  <si>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</si>
  <si>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</si>
  <si>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</si>
  <si>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</si>
  <si>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</si>
  <si>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</si>
  <si>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</si>
  <si>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</si>
  <si>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</si>
  <si>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</si>
  <si>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</si>
  <si>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</si>
  <si>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</si>
  <si>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</si>
  <si>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</si>
  <si>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</si>
  <si>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</si>
  <si>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</si>
  <si>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</si>
  <si>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</si>
  <si>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</si>
  <si>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</si>
  <si>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</si>
  <si>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</si>
  <si>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</si>
  <si>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</si>
  <si>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</si>
  <si>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</si>
  <si>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</si>
  <si>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</si>
  <si>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</si>
  <si>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</si>
  <si>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</si>
  <si>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</si>
  <si>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</si>
  <si>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</si>
  <si>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</si>
  <si>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</si>
  <si>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</si>
  <si>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</si>
  <si>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</si>
  <si>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</si>
  <si>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</si>
  <si>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</si>
  <si>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</si>
  <si>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</si>
  <si>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</si>
  <si>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</si>
  <si>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</si>
  <si>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</si>
  <si>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</si>
  <si>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</si>
  <si>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</si>
  <si>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</si>
  <si>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</si>
  <si>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</si>
  <si>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</si>
  <si>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</si>
  <si>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Row Labels</t>
  </si>
  <si>
    <t>Grand Total</t>
  </si>
  <si>
    <t>COUNTYFIPS</t>
  </si>
  <si>
    <t>CountyID</t>
  </si>
  <si>
    <t>TextCountyID</t>
  </si>
  <si>
    <t>001</t>
  </si>
  <si>
    <t>01</t>
  </si>
  <si>
    <t>003</t>
  </si>
  <si>
    <t>02</t>
  </si>
  <si>
    <t>005</t>
  </si>
  <si>
    <t>03</t>
  </si>
  <si>
    <t>007</t>
  </si>
  <si>
    <t>04</t>
  </si>
  <si>
    <t>009</t>
  </si>
  <si>
    <t>05</t>
  </si>
  <si>
    <t>011</t>
  </si>
  <si>
    <t>06</t>
  </si>
  <si>
    <t>013</t>
  </si>
  <si>
    <t>07</t>
  </si>
  <si>
    <t>015</t>
  </si>
  <si>
    <t>08</t>
  </si>
  <si>
    <t>017</t>
  </si>
  <si>
    <t>09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</si>
  <si>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</si>
  <si>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</si>
  <si>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</si>
  <si>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</si>
  <si>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</si>
  <si>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</si>
  <si>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</si>
  <si>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</si>
  <si>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</si>
  <si>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</si>
  <si>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</si>
  <si>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</si>
  <si>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</si>
  <si>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</si>
  <si>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</si>
  <si>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</si>
  <si>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</si>
  <si>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</si>
  <si>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</si>
  <si>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</si>
  <si>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</si>
  <si>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</si>
  <si>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</si>
  <si>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</si>
  <si>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</si>
  <si>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</si>
  <si>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</si>
  <si>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</si>
  <si>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</si>
  <si>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</si>
  <si>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</si>
  <si>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</si>
  <si>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</si>
  <si>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</si>
  <si>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</si>
  <si>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</si>
  <si>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</si>
  <si>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</si>
  <si>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</si>
  <si>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</si>
  <si>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</si>
  <si>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</si>
  <si>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</si>
  <si>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</si>
  <si>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</si>
  <si>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</si>
  <si>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</si>
  <si>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</si>
  <si>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</si>
  <si>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</si>
  <si>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</si>
  <si>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</si>
  <si>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</si>
  <si>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</si>
  <si>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</si>
  <si>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</si>
  <si>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</si>
  <si>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133</t>
  </si>
  <si>
    <t>135</t>
  </si>
  <si>
    <t>137</t>
  </si>
  <si>
    <t>139</t>
  </si>
  <si>
    <t>141</t>
  </si>
  <si>
    <t>143</t>
  </si>
  <si>
    <t>145</t>
  </si>
  <si>
    <t>147</t>
  </si>
  <si>
    <t>149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</si>
  <si>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</si>
  <si>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</si>
  <si>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</si>
  <si>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</si>
  <si>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</si>
  <si>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</si>
  <si>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</si>
  <si>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</si>
  <si>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</si>
  <si>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</si>
  <si>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171</t>
  </si>
  <si>
    <t>173</t>
  </si>
  <si>
    <t>countyname</t>
  </si>
  <si>
    <t>FullFIPS</t>
  </si>
  <si>
    <t>Region</t>
  </si>
  <si>
    <t>Rest of 7 county</t>
  </si>
  <si>
    <t>Hennepin/Ramsey</t>
  </si>
  <si>
    <t>Rochester-StCloud-Duluth</t>
  </si>
  <si>
    <t>Outer suburbs</t>
  </si>
  <si>
    <t>Outstate</t>
  </si>
  <si>
    <t>POP2000</t>
  </si>
  <si>
    <t>Pop2014</t>
  </si>
  <si>
    <t>PopShare</t>
  </si>
  <si>
    <t>ShareCategory</t>
  </si>
  <si>
    <t>Extra large</t>
  </si>
  <si>
    <t>Large</t>
  </si>
  <si>
    <t>Medium</t>
  </si>
  <si>
    <t>Small</t>
  </si>
  <si>
    <t>Extra small</t>
  </si>
  <si>
    <t>Column Labels</t>
  </si>
  <si>
    <t>TOTAL VOTES</t>
  </si>
  <si>
    <t>DFL VOTES</t>
  </si>
  <si>
    <t>elx92</t>
  </si>
  <si>
    <t>elx96</t>
  </si>
  <si>
    <t>elx00</t>
  </si>
  <si>
    <t>elx04</t>
  </si>
  <si>
    <t>elx08</t>
  </si>
  <si>
    <t>elx12</t>
  </si>
  <si>
    <t>GOP VOTES</t>
  </si>
  <si>
    <t>total votes</t>
  </si>
  <si>
    <t>dfl votes</t>
  </si>
  <si>
    <t>Pct GOP</t>
  </si>
  <si>
    <t>Pct DFL</t>
  </si>
  <si>
    <t>Other</t>
  </si>
  <si>
    <t>GOPVotes</t>
  </si>
  <si>
    <t>DFLVotes</t>
  </si>
  <si>
    <t>TOTALVotes</t>
  </si>
  <si>
    <t>Winner</t>
  </si>
  <si>
    <t>WinnerPct</t>
  </si>
  <si>
    <t>Margin</t>
  </si>
  <si>
    <t>Average of Margin</t>
  </si>
  <si>
    <t>Lean (1=low,4=high)</t>
  </si>
  <si>
    <t>Times_DFL</t>
  </si>
  <si>
    <t>TimesGOP</t>
  </si>
  <si>
    <t>Times_Other</t>
  </si>
  <si>
    <t>DFL Avg Margin</t>
  </si>
  <si>
    <t>GOP Avg Margin</t>
  </si>
  <si>
    <t>Other Avg Margin</t>
  </si>
  <si>
    <t>DFL strength</t>
  </si>
  <si>
    <t>GOP strength</t>
  </si>
  <si>
    <t>DFL-4</t>
  </si>
  <si>
    <t>DFL-3</t>
  </si>
  <si>
    <t>Result2012</t>
  </si>
  <si>
    <t>Result1992</t>
  </si>
  <si>
    <t>Result1996</t>
  </si>
  <si>
    <t>DFL-2</t>
  </si>
  <si>
    <t>DFL-1</t>
  </si>
  <si>
    <t>GOP-1</t>
  </si>
  <si>
    <t>GOP-2</t>
  </si>
  <si>
    <t>GOP-3</t>
  </si>
  <si>
    <t>GOP-4</t>
  </si>
  <si>
    <t>Other-1</t>
  </si>
  <si>
    <t>No</t>
  </si>
  <si>
    <t>Yes-Strong</t>
  </si>
  <si>
    <t>Yes-Medium</t>
  </si>
  <si>
    <t>Yes-Light</t>
  </si>
  <si>
    <t>Clinton92_96</t>
  </si>
  <si>
    <t>Obama2012</t>
  </si>
  <si>
    <t>flipped</t>
  </si>
  <si>
    <t>Flips</t>
  </si>
  <si>
    <t>waffle</t>
  </si>
  <si>
    <t>close to waffle</t>
  </si>
  <si>
    <t>same</t>
  </si>
  <si>
    <t>holding</t>
  </si>
  <si>
    <t>HistoricalLean</t>
  </si>
  <si>
    <t>WATCH</t>
  </si>
  <si>
    <t>to watch</t>
  </si>
  <si>
    <t>county</t>
  </si>
  <si>
    <t>Population2014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</si>
</sst>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6" formatCode="_(* #,##0_);_(* \(#,##0\);_(* &quot;-&quot;??_);_(@_)"/>
    <numFmt numFmtId="167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0" xfId="0" pivotButton="1"/>
    <xf numFmtId="0" fontId="3" fillId="0" borderId="0" xfId="0" applyFont="1"/>
    <xf numFmtId="0" fontId="4" fillId="0" borderId="0" xfId="2" applyFont="1" applyAlignment="1">
      <alignment horizontal="center"/>
    </xf>
    <xf numFmtId="49" fontId="4" fillId="0" borderId="0" xfId="2" applyNumberFormat="1" applyFont="1" applyAlignment="1">
      <alignment horizontal="center"/>
    </xf>
    <xf numFmtId="0" fontId="3" fillId="0" borderId="0" xfId="0" applyNumberFormat="1" applyFont="1"/>
    <xf numFmtId="0" fontId="3" fillId="0" borderId="0" xfId="2" applyBorder="1"/>
    <xf numFmtId="49" fontId="3" fillId="0" borderId="0" xfId="2" applyNumberFormat="1" applyFont="1" applyBorder="1"/>
    <xf numFmtId="0" fontId="3" fillId="0" borderId="0" xfId="2"/>
    <xf numFmtId="49" fontId="3" fillId="0" borderId="0" xfId="2" applyNumberFormat="1" applyFont="1"/>
    <xf numFmtId="49" fontId="3" fillId="0" borderId="0" xfId="2" applyNumberFormat="1"/>
    <xf numFmtId="0" fontId="3" fillId="0" borderId="0" xfId="2" applyFill="1"/>
    <xf numFmtId="0" fontId="3" fillId="0" borderId="0" xfId="2" applyFill="1" applyBorder="1"/>
    <xf numFmtId="0" fontId="2" fillId="0" borderId="0" xfId="0" applyFont="1"/>
    <xf numFmtId="0" fontId="5" fillId="2" borderId="6" xfId="3" applyFont="1" applyFill="1" applyBorder="1" applyAlignment="1">
      <alignment horizontal="center"/>
    </xf>
    <xf numFmtId="0" fontId="5" fillId="0" borderId="7" xfId="3" applyFont="1" applyFill="1" applyBorder="1" applyAlignment="1">
      <alignment horizontal="right" wrapText="1"/>
    </xf>
    <xf numFmtId="9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left"/>
    </xf>
    <xf numFmtId="167" fontId="0" fillId="0" borderId="1" xfId="0" applyNumberFormat="1" applyBorder="1"/>
    <xf numFmtId="167" fontId="0" fillId="0" borderId="4" xfId="0" applyNumberFormat="1" applyBorder="1"/>
    <xf numFmtId="2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1" fontId="0" fillId="0" borderId="0" xfId="0" applyNumberFormat="1" applyBorder="1"/>
    <xf numFmtId="1" fontId="0" fillId="0" borderId="1" xfId="0" applyNumberFormat="1" applyBorder="1"/>
    <xf numFmtId="1" fontId="0" fillId="0" borderId="4" xfId="0" applyNumberFormat="1" applyBorder="1"/>
    <xf numFmtId="3" fontId="0" fillId="0" borderId="0" xfId="0" applyNumberFormat="1"/>
    <xf numFmtId="3" fontId="0" fillId="0" borderId="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2" fillId="3" borderId="0" xfId="0" applyFont="1" applyFill="1"/>
  </cellXfs>
  <cellStyles count="4">
    <cellStyle name="Normal" xfId="0" builtinId="0"/>
    <cellStyle name="Normal_2006_General_Results (5)" xfId="2"/>
    <cellStyle name="Normal_Sheet2" xfId="3"/>
    <cellStyle name="Percent" xfId="1" builtinId="5"/>
  </cellStyles>
  <dxfs count="2">
    <dxf>
      <numFmt numFmtId="167" formatCode="_(* #,##0.000_);_(* \(#,##0.00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</a:t>
            </a:r>
            <a:r>
              <a:rPr lang="en-US" baseline="0"/>
              <a:t> of votes that went to Republican candidate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ANALYSIS!$A$20</c:f>
              <c:strCache>
                <c:ptCount val="1"/>
                <c:pt idx="0">
                  <c:v>Hennepin/Ramsey</c:v>
                </c:pt>
              </c:strCache>
            </c:strRef>
          </c:tx>
          <c:marker>
            <c:symbol val="none"/>
          </c:marker>
          <c:cat>
            <c:strRef>
              <c:f>ANALYSIS!$B$19:$G$19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ANALYSIS!$B$20:$G$20</c:f>
              <c:numCache>
                <c:formatCode>0%</c:formatCode>
                <c:ptCount val="6"/>
                <c:pt idx="0">
                  <c:v>0.29458438002665427</c:v>
                </c:pt>
                <c:pt idx="1">
                  <c:v>0.31650042709770682</c:v>
                </c:pt>
                <c:pt idx="2">
                  <c:v>0.38298246836348171</c:v>
                </c:pt>
                <c:pt idx="3">
                  <c:v>0.38304163522039936</c:v>
                </c:pt>
                <c:pt idx="4">
                  <c:v>0.33999953249479903</c:v>
                </c:pt>
                <c:pt idx="5">
                  <c:v>0.3408879252716952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ANALYSIS!$A$21</c:f>
              <c:strCache>
                <c:ptCount val="1"/>
                <c:pt idx="0">
                  <c:v>Outer suburbs</c:v>
                </c:pt>
              </c:strCache>
            </c:strRef>
          </c:tx>
          <c:marker>
            <c:symbol val="none"/>
          </c:marker>
          <c:cat>
            <c:strRef>
              <c:f>ANALYSIS!$B$19:$G$19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ANALYSIS!$B$21:$G$21</c:f>
              <c:numCache>
                <c:formatCode>0%</c:formatCode>
                <c:ptCount val="6"/>
                <c:pt idx="0">
                  <c:v>0.31720557484110878</c:v>
                </c:pt>
                <c:pt idx="1">
                  <c:v>0.35351008393968264</c:v>
                </c:pt>
                <c:pt idx="2">
                  <c:v>0.51407911991840305</c:v>
                </c:pt>
                <c:pt idx="3">
                  <c:v>0.56405602782628772</c:v>
                </c:pt>
                <c:pt idx="4">
                  <c:v>0.54091111339288767</c:v>
                </c:pt>
                <c:pt idx="5">
                  <c:v>0.55711263702842617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ANALYSIS!$A$22</c:f>
              <c:strCache>
                <c:ptCount val="1"/>
                <c:pt idx="0">
                  <c:v>Outstate</c:v>
                </c:pt>
              </c:strCache>
            </c:strRef>
          </c:tx>
          <c:marker>
            <c:symbol val="none"/>
          </c:marker>
          <c:cat>
            <c:strRef>
              <c:f>ANALYSIS!$B$19:$G$19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ANALYSIS!$B$22:$G$22</c:f>
              <c:numCache>
                <c:formatCode>0%</c:formatCode>
                <c:ptCount val="6"/>
                <c:pt idx="0">
                  <c:v>0.34135075745013943</c:v>
                </c:pt>
                <c:pt idx="1">
                  <c:v>0.37373471193435354</c:v>
                </c:pt>
                <c:pt idx="2">
                  <c:v>0.50495734238417544</c:v>
                </c:pt>
                <c:pt idx="3">
                  <c:v>0.52366683726036423</c:v>
                </c:pt>
                <c:pt idx="4">
                  <c:v>0.48056507553717648</c:v>
                </c:pt>
                <c:pt idx="5">
                  <c:v>0.50448167764454821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ANALYSIS!$A$23</c:f>
              <c:strCache>
                <c:ptCount val="1"/>
                <c:pt idx="0">
                  <c:v>Rest of 7 county</c:v>
                </c:pt>
              </c:strCache>
            </c:strRef>
          </c:tx>
          <c:marker>
            <c:symbol val="none"/>
          </c:marker>
          <c:cat>
            <c:strRef>
              <c:f>ANALYSIS!$B$19:$G$19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ANALYSIS!$B$23:$G$23</c:f>
              <c:numCache>
                <c:formatCode>0%</c:formatCode>
                <c:ptCount val="6"/>
                <c:pt idx="0">
                  <c:v>0.32265041790140164</c:v>
                </c:pt>
                <c:pt idx="1">
                  <c:v>0.36204834863604263</c:v>
                </c:pt>
                <c:pt idx="2">
                  <c:v>0.49204078017290886</c:v>
                </c:pt>
                <c:pt idx="3">
                  <c:v>0.53030455901641704</c:v>
                </c:pt>
                <c:pt idx="4">
                  <c:v>0.49115739831008054</c:v>
                </c:pt>
                <c:pt idx="5">
                  <c:v>0.50230786663060245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ANALYSIS!$A$24</c:f>
              <c:strCache>
                <c:ptCount val="1"/>
                <c:pt idx="0">
                  <c:v>Rochester-StCloud-Duluth</c:v>
                </c:pt>
              </c:strCache>
            </c:strRef>
          </c:tx>
          <c:marker>
            <c:symbol val="none"/>
          </c:marker>
          <c:cat>
            <c:strRef>
              <c:f>ANALYSIS!$B$19:$G$19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ANALYSIS!$B$24:$G$24</c:f>
              <c:numCache>
                <c:formatCode>0%</c:formatCode>
                <c:ptCount val="6"/>
                <c:pt idx="0">
                  <c:v>0.31157309380566961</c:v>
                </c:pt>
                <c:pt idx="1">
                  <c:v>0.33464374640873396</c:v>
                </c:pt>
                <c:pt idx="2">
                  <c:v>0.42935820622171056</c:v>
                </c:pt>
                <c:pt idx="3">
                  <c:v>0.44694771256533117</c:v>
                </c:pt>
                <c:pt idx="4">
                  <c:v>0.42379944533644726</c:v>
                </c:pt>
                <c:pt idx="5">
                  <c:v>0.43679764452782255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03776"/>
        <c:axId val="169806464"/>
      </c:lineChart>
      <c:catAx>
        <c:axId val="16980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06464"/>
        <c:crosses val="autoZero"/>
        <c:auto val="1"/>
        <c:lblAlgn val="ctr"/>
        <c:lblOffset val="100"/>
        <c:noMultiLvlLbl val="0"/>
      </c:catAx>
      <c:valAx>
        <c:axId val="169806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980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of votes that went to Democratic candidate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ANALYSIS!$A$36</c:f>
              <c:strCache>
                <c:ptCount val="1"/>
                <c:pt idx="0">
                  <c:v>Hennepin/Ramsey</c:v>
                </c:pt>
              </c:strCache>
            </c:strRef>
          </c:tx>
          <c:marker>
            <c:symbol val="none"/>
          </c:marker>
          <c:cat>
            <c:strRef>
              <c:f>ANALYSIS!$B$35:$G$35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ANALYSIS!$B$36:$G$36</c:f>
              <c:numCache>
                <c:formatCode>0%</c:formatCode>
                <c:ptCount val="6"/>
                <c:pt idx="0">
                  <c:v>0.48693381965687083</c:v>
                </c:pt>
                <c:pt idx="1">
                  <c:v>0.55063276167947961</c:v>
                </c:pt>
                <c:pt idx="2">
                  <c:v>0.54523597365181919</c:v>
                </c:pt>
                <c:pt idx="3">
                  <c:v>0.60429793444241686</c:v>
                </c:pt>
                <c:pt idx="4">
                  <c:v>0.64168488874438723</c:v>
                </c:pt>
                <c:pt idx="5">
                  <c:v>0.63502790214071103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ANALYSIS!$A$37</c:f>
              <c:strCache>
                <c:ptCount val="1"/>
                <c:pt idx="0">
                  <c:v>Outer suburbs</c:v>
                </c:pt>
              </c:strCache>
            </c:strRef>
          </c:tx>
          <c:marker>
            <c:symbol val="none"/>
          </c:marker>
          <c:cat>
            <c:strRef>
              <c:f>ANALYSIS!$B$35:$G$35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ANALYSIS!$B$37:$G$37</c:f>
              <c:numCache>
                <c:formatCode>0%</c:formatCode>
                <c:ptCount val="6"/>
                <c:pt idx="0">
                  <c:v>0.37289733103966871</c:v>
                </c:pt>
                <c:pt idx="1">
                  <c:v>0.4688912190682003</c:v>
                </c:pt>
                <c:pt idx="2">
                  <c:v>0.41833928311234153</c:v>
                </c:pt>
                <c:pt idx="3">
                  <c:v>0.42247102631085198</c:v>
                </c:pt>
                <c:pt idx="4">
                  <c:v>0.4352089536913441</c:v>
                </c:pt>
                <c:pt idx="5">
                  <c:v>0.41832024438707238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ANALYSIS!$A$38</c:f>
              <c:strCache>
                <c:ptCount val="1"/>
                <c:pt idx="0">
                  <c:v>Outstate</c:v>
                </c:pt>
              </c:strCache>
            </c:strRef>
          </c:tx>
          <c:marker>
            <c:symbol val="none"/>
          </c:marker>
          <c:cat>
            <c:strRef>
              <c:f>ANALYSIS!$B$35:$G$35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ANALYSIS!$B$38:$G$38</c:f>
              <c:numCache>
                <c:formatCode>0%</c:formatCode>
                <c:ptCount val="6"/>
                <c:pt idx="0">
                  <c:v>0.39293594276811017</c:v>
                </c:pt>
                <c:pt idx="1">
                  <c:v>0.46814939742103229</c:v>
                </c:pt>
                <c:pt idx="2">
                  <c:v>0.42924824406874468</c:v>
                </c:pt>
                <c:pt idx="3">
                  <c:v>0.46136997992035661</c:v>
                </c:pt>
                <c:pt idx="4">
                  <c:v>0.49448425527667744</c:v>
                </c:pt>
                <c:pt idx="5">
                  <c:v>0.47099661151533367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ANALYSIS!$A$39</c:f>
              <c:strCache>
                <c:ptCount val="1"/>
                <c:pt idx="0">
                  <c:v>Rest of 7 county</c:v>
                </c:pt>
              </c:strCache>
            </c:strRef>
          </c:tx>
          <c:marker>
            <c:symbol val="none"/>
          </c:marker>
          <c:cat>
            <c:strRef>
              <c:f>ANALYSIS!$B$35:$G$35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ANALYSIS!$B$39:$G$39</c:f>
              <c:numCache>
                <c:formatCode>0%</c:formatCode>
                <c:ptCount val="6"/>
                <c:pt idx="0">
                  <c:v>0.40176598909500577</c:v>
                </c:pt>
                <c:pt idx="1">
                  <c:v>0.49505488229850658</c:v>
                </c:pt>
                <c:pt idx="2">
                  <c:v>0.45369791757919797</c:v>
                </c:pt>
                <c:pt idx="3">
                  <c:v>0.45910466023180246</c:v>
                </c:pt>
                <c:pt idx="4">
                  <c:v>0.48958235712018383</c:v>
                </c:pt>
                <c:pt idx="5">
                  <c:v>0.47594394450008409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ANALYSIS!$A$40</c:f>
              <c:strCache>
                <c:ptCount val="1"/>
                <c:pt idx="0">
                  <c:v>Rochester-StCloud-Duluth</c:v>
                </c:pt>
              </c:strCache>
            </c:strRef>
          </c:tx>
          <c:marker>
            <c:symbol val="none"/>
          </c:marker>
          <c:cat>
            <c:strRef>
              <c:f>ANALYSIS!$B$35:$G$35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ANALYSIS!$B$40:$G$40</c:f>
              <c:numCache>
                <c:formatCode>0%</c:formatCode>
                <c:ptCount val="6"/>
                <c:pt idx="0">
                  <c:v>0.45222192261617961</c:v>
                </c:pt>
                <c:pt idx="1">
                  <c:v>0.51633307795441485</c:v>
                </c:pt>
                <c:pt idx="2">
                  <c:v>0.50085467849262622</c:v>
                </c:pt>
                <c:pt idx="3">
                  <c:v>0.53952864073665818</c:v>
                </c:pt>
                <c:pt idx="4">
                  <c:v>0.55375857539045392</c:v>
                </c:pt>
                <c:pt idx="5">
                  <c:v>0.53698230825993898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01600"/>
        <c:axId val="169803136"/>
      </c:lineChart>
      <c:catAx>
        <c:axId val="16980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03136"/>
        <c:crosses val="autoZero"/>
        <c:auto val="1"/>
        <c:lblAlgn val="ctr"/>
        <c:lblOffset val="100"/>
        <c:noMultiLvlLbl val="0"/>
      </c:catAx>
      <c:valAx>
        <c:axId val="169803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980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votes for democratic</a:t>
            </a:r>
            <a:r>
              <a:rPr lang="en-US" baseline="0"/>
              <a:t> candidate</a:t>
            </a:r>
            <a:br>
              <a:rPr lang="en-US" baseline="0"/>
            </a:br>
            <a:r>
              <a:rPr lang="en-US" baseline="0"/>
              <a:t>Counties assigned by share of state's population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Sheet6!$A$36</c:f>
              <c:strCache>
                <c:ptCount val="1"/>
                <c:pt idx="0">
                  <c:v>Extra large</c:v>
                </c:pt>
              </c:strCache>
            </c:strRef>
          </c:tx>
          <c:marker>
            <c:symbol val="none"/>
          </c:marker>
          <c:cat>
            <c:strRef>
              <c:f>Sheet6!$B$35:$G$35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Sheet6!$B$36:$G$36</c:f>
              <c:numCache>
                <c:formatCode>0%</c:formatCode>
                <c:ptCount val="6"/>
                <c:pt idx="0">
                  <c:v>0.48693381965687083</c:v>
                </c:pt>
                <c:pt idx="1">
                  <c:v>0.55063276167947961</c:v>
                </c:pt>
                <c:pt idx="2">
                  <c:v>0.54523597365181919</c:v>
                </c:pt>
                <c:pt idx="3">
                  <c:v>0.60429793444241686</c:v>
                </c:pt>
                <c:pt idx="4">
                  <c:v>0.64168488874438723</c:v>
                </c:pt>
                <c:pt idx="5">
                  <c:v>0.63502790214071103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Sheet6!$A$37</c:f>
              <c:strCache>
                <c:ptCount val="1"/>
                <c:pt idx="0">
                  <c:v>Extra small</c:v>
                </c:pt>
              </c:strCache>
            </c:strRef>
          </c:tx>
          <c:marker>
            <c:symbol val="none"/>
          </c:marker>
          <c:cat>
            <c:strRef>
              <c:f>Sheet6!$B$35:$G$35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Sheet6!$B$37:$G$37</c:f>
              <c:numCache>
                <c:formatCode>0%</c:formatCode>
                <c:ptCount val="6"/>
                <c:pt idx="0">
                  <c:v>0.41178714727356441</c:v>
                </c:pt>
                <c:pt idx="1">
                  <c:v>0.47734523656237032</c:v>
                </c:pt>
                <c:pt idx="2">
                  <c:v>0.42449403956532267</c:v>
                </c:pt>
                <c:pt idx="3">
                  <c:v>0.45938364016454247</c:v>
                </c:pt>
                <c:pt idx="4">
                  <c:v>0.50212778110987344</c:v>
                </c:pt>
                <c:pt idx="5">
                  <c:v>0.46811589922320346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Sheet6!$A$38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strRef>
              <c:f>Sheet6!$B$35:$G$35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Sheet6!$B$38:$G$38</c:f>
              <c:numCache>
                <c:formatCode>0%</c:formatCode>
                <c:ptCount val="6"/>
                <c:pt idx="0">
                  <c:v>0.41990207571891591</c:v>
                </c:pt>
                <c:pt idx="1">
                  <c:v>0.50294208445093247</c:v>
                </c:pt>
                <c:pt idx="2">
                  <c:v>0.46877495501442734</c:v>
                </c:pt>
                <c:pt idx="3">
                  <c:v>0.48244466734124863</c:v>
                </c:pt>
                <c:pt idx="4">
                  <c:v>0.50586597022611546</c:v>
                </c:pt>
                <c:pt idx="5">
                  <c:v>0.49089593099337053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Sheet6!$A$39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strRef>
              <c:f>Sheet6!$B$35:$G$35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Sheet6!$B$39:$G$39</c:f>
              <c:numCache>
                <c:formatCode>0%</c:formatCode>
                <c:ptCount val="6"/>
                <c:pt idx="0">
                  <c:v>0.38787773337129561</c:v>
                </c:pt>
                <c:pt idx="1">
                  <c:v>0.4697899677313892</c:v>
                </c:pt>
                <c:pt idx="2">
                  <c:v>0.42752260076751319</c:v>
                </c:pt>
                <c:pt idx="3">
                  <c:v>0.45181551705365741</c:v>
                </c:pt>
                <c:pt idx="4">
                  <c:v>0.48119411990565519</c:v>
                </c:pt>
                <c:pt idx="5">
                  <c:v>0.45989398392535058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Sheet6!$A$40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strRef>
              <c:f>Sheet6!$B$35:$G$35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Sheet6!$B$40:$G$40</c:f>
              <c:numCache>
                <c:formatCode>0%</c:formatCode>
                <c:ptCount val="6"/>
                <c:pt idx="0">
                  <c:v>0.37767937913631389</c:v>
                </c:pt>
                <c:pt idx="1">
                  <c:v>0.45685154850660586</c:v>
                </c:pt>
                <c:pt idx="2">
                  <c:v>0.42058541029221003</c:v>
                </c:pt>
                <c:pt idx="3">
                  <c:v>0.44551844551844549</c:v>
                </c:pt>
                <c:pt idx="4">
                  <c:v>0.46705610899501904</c:v>
                </c:pt>
                <c:pt idx="5">
                  <c:v>0.44608174612119161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58624"/>
        <c:axId val="198860160"/>
      </c:lineChart>
      <c:catAx>
        <c:axId val="19885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60160"/>
        <c:crosses val="autoZero"/>
        <c:auto val="1"/>
        <c:lblAlgn val="ctr"/>
        <c:lblOffset val="100"/>
        <c:noMultiLvlLbl val="0"/>
      </c:catAx>
      <c:valAx>
        <c:axId val="198860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85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Sheet6!$A$20</c:f>
              <c:strCache>
                <c:ptCount val="1"/>
                <c:pt idx="0">
                  <c:v>Extra large</c:v>
                </c:pt>
              </c:strCache>
            </c:strRef>
          </c:tx>
          <c:marker>
            <c:symbol val="none"/>
          </c:marker>
          <c:cat>
            <c:strRef>
              <c:f>Sheet6!$B$19:$G$19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Sheet6!$B$20:$G$20</c:f>
              <c:numCache>
                <c:formatCode>0%</c:formatCode>
                <c:ptCount val="6"/>
                <c:pt idx="0">
                  <c:v>0.29458438002665427</c:v>
                </c:pt>
                <c:pt idx="1">
                  <c:v>0.31650042709770682</c:v>
                </c:pt>
                <c:pt idx="2">
                  <c:v>0.38298246836348171</c:v>
                </c:pt>
                <c:pt idx="3">
                  <c:v>0.38304163522039936</c:v>
                </c:pt>
                <c:pt idx="4">
                  <c:v>0.33999953249479903</c:v>
                </c:pt>
                <c:pt idx="5">
                  <c:v>0.3408879252716952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Sheet6!$A$21</c:f>
              <c:strCache>
                <c:ptCount val="1"/>
                <c:pt idx="0">
                  <c:v>Extra small</c:v>
                </c:pt>
              </c:strCache>
            </c:strRef>
          </c:tx>
          <c:marker>
            <c:symbol val="none"/>
          </c:marker>
          <c:cat>
            <c:strRef>
              <c:f>Sheet6!$B$19:$G$19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Sheet6!$B$21:$G$21</c:f>
              <c:numCache>
                <c:formatCode>0%</c:formatCode>
                <c:ptCount val="6"/>
                <c:pt idx="0">
                  <c:v>0.34168256265210811</c:v>
                </c:pt>
                <c:pt idx="1">
                  <c:v>0.37756985278338129</c:v>
                </c:pt>
                <c:pt idx="2">
                  <c:v>0.50910799994303046</c:v>
                </c:pt>
                <c:pt idx="3">
                  <c:v>0.52505226245869585</c:v>
                </c:pt>
                <c:pt idx="4">
                  <c:v>0.46998257789963727</c:v>
                </c:pt>
                <c:pt idx="5">
                  <c:v>0.50725108544761788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Sheet6!$A$22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strRef>
              <c:f>Sheet6!$B$19:$G$19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Sheet6!$B$22:$G$22</c:f>
              <c:numCache>
                <c:formatCode>0%</c:formatCode>
                <c:ptCount val="6"/>
                <c:pt idx="0">
                  <c:v>0.31693316502909846</c:v>
                </c:pt>
                <c:pt idx="1">
                  <c:v>0.35068126358377377</c:v>
                </c:pt>
                <c:pt idx="2">
                  <c:v>0.47153131954130689</c:v>
                </c:pt>
                <c:pt idx="3">
                  <c:v>0.50593978251359839</c:v>
                </c:pt>
                <c:pt idx="4">
                  <c:v>0.4736664547217303</c:v>
                </c:pt>
                <c:pt idx="5">
                  <c:v>0.48580774224236539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Sheet6!$A$23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strRef>
              <c:f>Sheet6!$B$19:$G$19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Sheet6!$B$23:$G$23</c:f>
              <c:numCache>
                <c:formatCode>0%</c:formatCode>
                <c:ptCount val="6"/>
                <c:pt idx="0">
                  <c:v>0.33736506697880086</c:v>
                </c:pt>
                <c:pt idx="1">
                  <c:v>0.36991612377699751</c:v>
                </c:pt>
                <c:pt idx="2">
                  <c:v>0.50598080714514237</c:v>
                </c:pt>
                <c:pt idx="3">
                  <c:v>0.53409812375125321</c:v>
                </c:pt>
                <c:pt idx="4">
                  <c:v>0.49532664143491856</c:v>
                </c:pt>
                <c:pt idx="5">
                  <c:v>0.51582318161212226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Sheet6!$A$24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strRef>
              <c:f>Sheet6!$B$19:$G$19</c:f>
              <c:strCache>
                <c:ptCount val="6"/>
                <c:pt idx="0">
                  <c:v>elx92</c:v>
                </c:pt>
                <c:pt idx="1">
                  <c:v>elx96</c:v>
                </c:pt>
                <c:pt idx="2">
                  <c:v>elx00</c:v>
                </c:pt>
                <c:pt idx="3">
                  <c:v>elx04</c:v>
                </c:pt>
                <c:pt idx="4">
                  <c:v>elx08</c:v>
                </c:pt>
                <c:pt idx="5">
                  <c:v>elx12</c:v>
                </c:pt>
              </c:strCache>
            </c:strRef>
          </c:cat>
          <c:val>
            <c:numRef>
              <c:f>Sheet6!$B$24:$G$24</c:f>
              <c:numCache>
                <c:formatCode>0%</c:formatCode>
                <c:ptCount val="6"/>
                <c:pt idx="0">
                  <c:v>0.33669475789172976</c:v>
                </c:pt>
                <c:pt idx="1">
                  <c:v>0.37211616478620962</c:v>
                </c:pt>
                <c:pt idx="2">
                  <c:v>0.51606610620958715</c:v>
                </c:pt>
                <c:pt idx="3">
                  <c:v>0.53916353916353921</c:v>
                </c:pt>
                <c:pt idx="4">
                  <c:v>0.50630859947260476</c:v>
                </c:pt>
                <c:pt idx="5">
                  <c:v>0.52970152898305722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5040"/>
        <c:axId val="38780928"/>
      </c:lineChart>
      <c:catAx>
        <c:axId val="387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8780928"/>
        <c:crosses val="autoZero"/>
        <c:auto val="1"/>
        <c:lblAlgn val="ctr"/>
        <c:lblOffset val="100"/>
        <c:noMultiLvlLbl val="0"/>
      </c:catAx>
      <c:valAx>
        <c:axId val="38780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877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176212</xdr:rowOff>
    </xdr:from>
    <xdr:to>
      <xdr:col>20</xdr:col>
      <xdr:colOff>190500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238124</xdr:colOff>
      <xdr:row>29</xdr:row>
      <xdr:rowOff>166687</xdr:rowOff>
    </xdr:from>
    <xdr:to>
      <xdr:col>21</xdr:col>
      <xdr:colOff>390525</xdr:colOff>
      <xdr:row>50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33</xdr:row>
      <xdr:rowOff>138111</xdr:rowOff>
    </xdr:from>
    <xdr:to>
      <xdr:col>19</xdr:col>
      <xdr:colOff>504825</xdr:colOff>
      <xdr:row>54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12</xdr:row>
      <xdr:rowOff>33337</xdr:rowOff>
    </xdr:from>
    <xdr:to>
      <xdr:col>19</xdr:col>
      <xdr:colOff>438150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2636.627549537036" createdVersion="4" refreshedVersion="4" minRefreshableVersion="3" recordCount="522">
  <cacheSource type="worksheet">
    <worksheetSource ref="A1:M523" sheet="MainData"/>
  </cacheSource>
  <cacheFields count="13">
    <cacheField name="Year" numFmtId="0">
      <sharedItems containsSemiMixedTypes="0" containsString="0" containsNumber="1" containsInteger="1" minValue="1992" maxValue="2012"/>
    </cacheField>
    <cacheField name="County" numFmtId="0">
      <sharedItems count="87">
        <s v="ROSEAU"/>
        <s v="Ramsey"/>
        <s v="ST. LOUIS"/>
        <s v="WILKIN"/>
        <s v="LAKE"/>
        <s v="MOWER"/>
        <s v="HENNEPIN"/>
        <s v="CARLTON"/>
        <s v="SWIFT"/>
        <s v="NORMAN"/>
        <s v="CARVER"/>
        <s v="MCLEOD"/>
        <s v="MAHNOMEN"/>
        <s v="OTTER TAIL"/>
        <s v="REDWOOD"/>
        <s v="RICE"/>
        <s v="Wadena"/>
        <s v="Morrison"/>
        <s v="Martin"/>
        <s v="Pipestone"/>
        <s v="BROWN"/>
        <s v="COOK"/>
        <s v="WRIGHT"/>
        <s v="Sibley"/>
        <s v="PINE"/>
        <s v="SHERBURNE"/>
        <s v="LAC QUI PARLE"/>
        <s v="ROCK"/>
        <s v="LAKE OF THE WOODS"/>
        <s v="BIG STONE"/>
        <s v="KOOCHICHING"/>
        <s v="FREEBORN"/>
        <s v="BECKER"/>
        <s v="ITASCA"/>
        <s v="DOUGLAS"/>
        <s v="AITKIN"/>
        <s v="SCOTT"/>
        <s v="MARSHALL"/>
        <s v="WINONA"/>
        <s v="KITTSON"/>
        <s v="Isanti"/>
        <s v="ANOKA"/>
        <s v="CLEARWATER"/>
        <s v="HUBBARD"/>
        <s v="TODD"/>
        <s v="CHIPPEWA"/>
        <s v="RED LAKE"/>
        <s v="KANABEC"/>
        <s v="CLAY"/>
        <s v="Meeker"/>
        <s v="TRAVERSE"/>
        <s v="WASHINGTON"/>
        <s v="MILLE LACS"/>
        <s v="CROW WING"/>
        <s v="LYON"/>
        <s v="Cottonwood"/>
        <s v="DODGE"/>
        <s v="CHISAGO"/>
        <s v="PENNINGTON"/>
        <s v="GRANT"/>
        <s v="Jackson"/>
        <s v="POPE"/>
        <s v="BELTRAMI"/>
        <s v="LE SUEUR"/>
        <s v="NOBLES"/>
        <s v="Benton"/>
        <s v="BLUE EARTH"/>
        <s v="POLK"/>
        <s v="WASECA"/>
        <s v="Cass"/>
        <s v="LINCOLN"/>
        <s v="DAKOTA"/>
        <s v="YELLOW MEDICINE"/>
        <s v="GOODHUE"/>
        <s v="STEELE"/>
        <s v="FILLMORE"/>
        <s v="NICOLLET"/>
        <s v="STEARNS"/>
        <s v="FARIBAULT"/>
        <s v="RENVILLE"/>
        <s v="KANDIYOHI"/>
        <s v="WABASHA"/>
        <s v="STEVENS"/>
        <s v="HOUSTON"/>
        <s v="WATONWAN"/>
        <s v="MURRAY"/>
        <s v="OLMSTED"/>
      </sharedItems>
    </cacheField>
    <cacheField name="GOPVotes" numFmtId="0">
      <sharedItems containsSemiMixedTypes="0" containsString="0" containsNumber="1" containsInteger="1" minValue="691" maxValue="255133"/>
    </cacheField>
    <cacheField name="DFLVotes" numFmtId="0">
      <sharedItems containsSemiMixedTypes="0" containsString="0" containsNumber="1" containsInteger="1" minValue="794" maxValue="423982"/>
    </cacheField>
    <cacheField name="TOTALVotes" numFmtId="0">
      <sharedItems containsSemiMixedTypes="0" containsString="0" containsNumber="1" containsInteger="1" minValue="1847" maxValue="680065"/>
    </cacheField>
    <cacheField name="Region" numFmtId="0">
      <sharedItems/>
    </cacheField>
    <cacheField name="PopShare" numFmtId="0">
      <sharedItems/>
    </cacheField>
    <cacheField name="Other" numFmtId="164">
      <sharedItems containsSemiMixedTypes="0" containsString="0" containsNumber="1" minValue="9.7993878135253579E-3" maxValue="0.34828677583597084"/>
    </cacheField>
    <cacheField name="GOP" numFmtId="0">
      <sharedItems containsSemiMixedTypes="0" containsString="0" containsNumber="1" minValue="0.22405039060007476" maxValue="0.67690557451649602"/>
    </cacheField>
    <cacheField name="DFL" numFmtId="0">
      <sharedItems containsSemiMixedTypes="0" containsString="0" containsNumber="1" minValue="0.29695785654479484" maxValue="0.66328338509873686"/>
    </cacheField>
    <cacheField name="Winner" numFmtId="0">
      <sharedItems count="3">
        <s v="GOP"/>
        <s v="DFL"/>
        <s v="Other"/>
      </sharedItems>
    </cacheField>
    <cacheField name="WinnerPct" numFmtId="9">
      <sharedItems containsSemiMixedTypes="0" containsString="0" containsNumber="1" minValue="0.34071565051241964" maxValue="0.67690557451649602"/>
    </cacheField>
    <cacheField name="Margin" numFmtId="10">
      <sharedItems containsSemiMixedTypes="0" containsString="0" containsNumber="1" minValue="5.7342737542265265E-5" maxValue="0.368221463784603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2004"/>
    <x v="0"/>
    <n v="5355"/>
    <n v="2442"/>
    <n v="7911"/>
    <s v="Outstate"/>
    <s v="Small"/>
    <n v="1.441031475161168E-2"/>
    <n v="0.67690557451649602"/>
    <n v="0.30868411073189228"/>
    <x v="0"/>
    <n v="0.67690557451649602"/>
    <n v="0.36822146378460374"/>
  </r>
  <r>
    <n v="2000"/>
    <x v="0"/>
    <n v="4695"/>
    <n v="2128"/>
    <n v="7166"/>
    <s v="Outstate"/>
    <s v="Small"/>
    <n v="4.7864917666759696E-2"/>
    <n v="0.65517722578844539"/>
    <n v="0.29695785654479484"/>
    <x v="0"/>
    <n v="0.65517722578844539"/>
    <n v="0.35821936924365055"/>
  </r>
  <r>
    <n v="2012"/>
    <x v="1"/>
    <n v="86800"/>
    <n v="184938"/>
    <n v="278822"/>
    <s v="Hennepin/Ramsey"/>
    <s v="Extra large"/>
    <n v="2.5406890417542374E-2"/>
    <n v="0.3113097244837208"/>
    <n v="0.66328338509873686"/>
    <x v="1"/>
    <n v="0.66328338509873686"/>
    <n v="0.35197366061501606"/>
  </r>
  <r>
    <n v="1996"/>
    <x v="2"/>
    <n v="25553"/>
    <n v="60736"/>
    <n v="101050"/>
    <s v="Rochester-StCloud-Duluth"/>
    <s v="Large"/>
    <n v="0.14607619990103909"/>
    <n v="0.25287481444829291"/>
    <n v="0.601048985650668"/>
    <x v="1"/>
    <n v="0.601048985650668"/>
    <n v="0.34817417120237509"/>
  </r>
  <r>
    <n v="1992"/>
    <x v="2"/>
    <n v="24579"/>
    <n v="61813"/>
    <n v="109703"/>
    <s v="Rochester-StCloud-Duluth"/>
    <s v="Large"/>
    <n v="0.21249190997511463"/>
    <n v="0.22405039060007476"/>
    <n v="0.56345769942481061"/>
    <x v="1"/>
    <n v="0.56345769942481061"/>
    <n v="0.33940730882473585"/>
  </r>
  <r>
    <n v="2008"/>
    <x v="1"/>
    <n v="88942"/>
    <n v="182974"/>
    <n v="277386"/>
    <s v="Hennepin/Ramsey"/>
    <s v="Extra large"/>
    <n v="1.971981282400698E-2"/>
    <n v="0.32064343550143121"/>
    <n v="0.65963675167456182"/>
    <x v="1"/>
    <n v="0.65963675167456182"/>
    <n v="0.33899331617313061"/>
  </r>
  <r>
    <n v="2008"/>
    <x v="2"/>
    <n v="38742"/>
    <n v="77351"/>
    <n v="118814"/>
    <s v="Rochester-StCloud-Duluth"/>
    <s v="Large"/>
    <n v="2.2901341592741598E-2"/>
    <n v="0.32607268503711684"/>
    <n v="0.65102597337014156"/>
    <x v="1"/>
    <n v="0.65102597337014156"/>
    <n v="0.32495328833302473"/>
  </r>
  <r>
    <n v="2004"/>
    <x v="3"/>
    <n v="2303"/>
    <n v="1169"/>
    <n v="3527"/>
    <s v="Outstate"/>
    <s v="Extra small"/>
    <n v="1.5593989225971079E-2"/>
    <n v="0.65296285795293452"/>
    <n v="0.33144315282109443"/>
    <x v="0"/>
    <n v="0.65296285795293452"/>
    <n v="0.32151970513184008"/>
  </r>
  <r>
    <n v="2004"/>
    <x v="2"/>
    <n v="40112"/>
    <n v="77958"/>
    <n v="119565"/>
    <s v="Rochester-StCloud-Duluth"/>
    <s v="Large"/>
    <n v="1.2503659097561995E-2"/>
    <n v="0.33548279178689416"/>
    <n v="0.65201354911554388"/>
    <x v="1"/>
    <n v="0.65201354911554388"/>
    <n v="0.31653075732864971"/>
  </r>
  <r>
    <n v="1992"/>
    <x v="4"/>
    <n v="1465"/>
    <n v="3415"/>
    <n v="6385"/>
    <s v="Outstate"/>
    <s v="Small"/>
    <n v="0.23570869224745497"/>
    <n v="0.22944400939702428"/>
    <n v="0.53484729835552081"/>
    <x v="1"/>
    <n v="0.53484729835552081"/>
    <n v="0.29913860610806586"/>
  </r>
  <r>
    <n v="2000"/>
    <x v="3"/>
    <n v="2032"/>
    <n v="1046"/>
    <n v="3305"/>
    <s v="Outstate"/>
    <s v="Extra small"/>
    <n v="6.8683812405446298E-2"/>
    <n v="0.61482602118003027"/>
    <n v="0.31649016641452343"/>
    <x v="0"/>
    <n v="0.61482602118003027"/>
    <n v="0.29833585476550684"/>
  </r>
  <r>
    <n v="1996"/>
    <x v="5"/>
    <n v="4994"/>
    <n v="10413"/>
    <n v="18234"/>
    <s v="Outstate"/>
    <s v="Medium"/>
    <n v="0.15504003509926512"/>
    <n v="0.2738839530547329"/>
    <n v="0.57107601184600199"/>
    <x v="1"/>
    <n v="0.57107601184600199"/>
    <n v="0.29719205879126909"/>
  </r>
  <r>
    <n v="2012"/>
    <x v="2"/>
    <n v="39131"/>
    <n v="73378"/>
    <n v="115594"/>
    <s v="Rochester-StCloud-Duluth"/>
    <s v="Large"/>
    <n v="2.6688236413654687E-2"/>
    <n v="0.33852103050331334"/>
    <n v="0.63479073308303202"/>
    <x v="1"/>
    <n v="0.63479073308303202"/>
    <n v="0.29626970257971869"/>
  </r>
  <r>
    <n v="1996"/>
    <x v="1"/>
    <n v="66954"/>
    <n v="133878"/>
    <n v="230175"/>
    <s v="Hennepin/Ramsey"/>
    <s v="Extra large"/>
    <n v="0.1274812642554578"/>
    <n v="0.29088302378624958"/>
    <n v="0.58163571195829256"/>
    <x v="1"/>
    <n v="0.58163571195829256"/>
    <n v="0.29075268817204297"/>
  </r>
  <r>
    <n v="2008"/>
    <x v="6"/>
    <n v="231054"/>
    <n v="420958"/>
    <n v="663780"/>
    <s v="Hennepin/Ramsey"/>
    <s v="Extra large"/>
    <n v="1.7728765554852512E-2"/>
    <n v="0.34808822200126549"/>
    <n v="0.63418301244388198"/>
    <x v="1"/>
    <n v="0.63418301244388198"/>
    <n v="0.28609479044261649"/>
  </r>
  <r>
    <n v="1996"/>
    <x v="7"/>
    <n v="4034"/>
    <n v="8052"/>
    <n v="14090"/>
    <s v="Outstate"/>
    <s v="Medium"/>
    <n v="0.14222853087295956"/>
    <n v="0.28630234208658623"/>
    <n v="0.57146912704045427"/>
    <x v="1"/>
    <n v="0.57146912704045427"/>
    <n v="0.28516678495386805"/>
  </r>
  <r>
    <n v="1996"/>
    <x v="8"/>
    <n v="1541"/>
    <n v="3054"/>
    <n v="5351"/>
    <s v="Outstate"/>
    <s v="Extra small"/>
    <n v="0.14128200336385721"/>
    <n v="0.28798355447579893"/>
    <n v="0.57073444216034386"/>
    <x v="1"/>
    <n v="0.57073444216034386"/>
    <n v="0.28275088768454493"/>
  </r>
  <r>
    <n v="1996"/>
    <x v="4"/>
    <n v="1684"/>
    <n v="3388"/>
    <n v="6067"/>
    <s v="Outstate"/>
    <s v="Small"/>
    <n v="0.16400197791330146"/>
    <n v="0.27756716663919567"/>
    <n v="0.55843085544750293"/>
    <x v="1"/>
    <n v="0.55843085544750293"/>
    <n v="0.28086368880830725"/>
  </r>
  <r>
    <n v="2004"/>
    <x v="1"/>
    <n v="97096"/>
    <n v="171846"/>
    <n v="272577"/>
    <s v="Hennepin/Ramsey"/>
    <s v="Extra large"/>
    <n v="1.3335681293726176E-2"/>
    <n v="0.35621494109921231"/>
    <n v="0.63044937760706155"/>
    <x v="1"/>
    <n v="0.63044937760706155"/>
    <n v="0.27423443650784923"/>
  </r>
  <r>
    <n v="2012"/>
    <x v="6"/>
    <n v="240073"/>
    <n v="423982"/>
    <n v="680065"/>
    <s v="Hennepin/Ramsey"/>
    <s v="Extra large"/>
    <n v="2.3541867321506031E-2"/>
    <n v="0.35301478535140024"/>
    <n v="0.62344334732709372"/>
    <x v="1"/>
    <n v="0.62344334732709372"/>
    <n v="0.27042856197569348"/>
  </r>
  <r>
    <n v="2008"/>
    <x v="9"/>
    <n v="1204"/>
    <n v="2129"/>
    <n v="3434"/>
    <s v="Outstate"/>
    <s v="Extra small"/>
    <n v="2.9411764705882353E-2"/>
    <n v="0.35061153174140941"/>
    <n v="0.61997670355270817"/>
    <x v="1"/>
    <n v="0.61997670355270817"/>
    <n v="0.26936517181129876"/>
  </r>
  <r>
    <n v="2008"/>
    <x v="7"/>
    <n v="6549"/>
    <n v="11501"/>
    <n v="18449"/>
    <s v="Outstate"/>
    <s v="Medium"/>
    <n v="2.1627188465499485E-2"/>
    <n v="0.35497858962545398"/>
    <n v="0.62339422190904659"/>
    <x v="1"/>
    <n v="0.62339422190904659"/>
    <n v="0.26841563228359261"/>
  </r>
  <r>
    <n v="2000"/>
    <x v="2"/>
    <n v="35420"/>
    <n v="64237"/>
    <n v="107464"/>
    <s v="Rochester-StCloud-Duluth"/>
    <s v="Large"/>
    <n v="7.2647584307302907E-2"/>
    <n v="0.32959874934861905"/>
    <n v="0.59775366634407801"/>
    <x v="1"/>
    <n v="0.59775366634407801"/>
    <n v="0.26815491699545896"/>
  </r>
  <r>
    <n v="2004"/>
    <x v="10"/>
    <n v="28510"/>
    <n v="16456"/>
    <n v="45411"/>
    <s v="Rest of 7 county"/>
    <s v="Medium"/>
    <n v="9.7993878135253579E-3"/>
    <n v="0.62782145295192793"/>
    <n v="0.36237915923454672"/>
    <x v="0"/>
    <n v="0.62782145295192793"/>
    <n v="0.26544229371738121"/>
  </r>
  <r>
    <n v="2004"/>
    <x v="7"/>
    <n v="6642"/>
    <n v="11462"/>
    <n v="18334"/>
    <s v="Outstate"/>
    <s v="Medium"/>
    <n v="1.2544998363695865E-2"/>
    <n v="0.36227773535507801"/>
    <n v="0.62517726628122616"/>
    <x v="1"/>
    <n v="0.62517726628122616"/>
    <n v="0.26289953092614815"/>
  </r>
  <r>
    <n v="2012"/>
    <x v="7"/>
    <n v="6586"/>
    <n v="11389"/>
    <n v="18436"/>
    <s v="Outstate"/>
    <s v="Medium"/>
    <n v="2.5005424170101976E-2"/>
    <n v="0.35723584291603383"/>
    <n v="0.61775873291386418"/>
    <x v="1"/>
    <n v="0.61775873291386418"/>
    <n v="0.26052288999783035"/>
  </r>
  <r>
    <n v="1992"/>
    <x v="7"/>
    <n v="3922"/>
    <n v="7736"/>
    <n v="14919"/>
    <s v="Outstate"/>
    <s v="Medium"/>
    <n v="0.21858033380253369"/>
    <n v="0.26288625242978753"/>
    <n v="0.51853341376767881"/>
    <x v="1"/>
    <n v="0.51853341376767881"/>
    <n v="0.25564716133789128"/>
  </r>
  <r>
    <n v="2004"/>
    <x v="11"/>
    <n v="11407"/>
    <n v="6712"/>
    <n v="18412"/>
    <s v="Outer suburbs"/>
    <s v="Medium"/>
    <n v="1.591353465131436E-2"/>
    <n v="0.61954160330219421"/>
    <n v="0.36454486204649139"/>
    <x v="0"/>
    <n v="0.61954160330219421"/>
    <n v="0.25499674125570282"/>
  </r>
  <r>
    <n v="2008"/>
    <x v="12"/>
    <n v="843"/>
    <n v="1436"/>
    <n v="2343"/>
    <s v="Outstate"/>
    <s v="Extra small"/>
    <n v="2.7315407597097739E-2"/>
    <n v="0.35979513444302175"/>
    <n v="0.61288945795988048"/>
    <x v="1"/>
    <n v="0.61288945795988048"/>
    <n v="0.25309432351685873"/>
  </r>
  <r>
    <n v="2000"/>
    <x v="13"/>
    <n v="16963"/>
    <n v="9844"/>
    <n v="28511"/>
    <s v="Outstate"/>
    <s v="Medium"/>
    <n v="5.976640594858125E-2"/>
    <n v="0.59496334747992008"/>
    <n v="0.34527024657149874"/>
    <x v="0"/>
    <n v="0.59496334747992008"/>
    <n v="0.24969310090842134"/>
  </r>
  <r>
    <n v="1992"/>
    <x v="1"/>
    <n v="68206"/>
    <n v="130932"/>
    <n v="252806"/>
    <s v="Hennepin/Ramsey"/>
    <s v="Extra large"/>
    <n v="0.21228926528642517"/>
    <n v="0.26979581180826406"/>
    <n v="0.51791492290531083"/>
    <x v="1"/>
    <n v="0.51791492290531083"/>
    <n v="0.24811911109704676"/>
  </r>
  <r>
    <n v="2000"/>
    <x v="14"/>
    <n v="4589"/>
    <n v="2681"/>
    <n v="7748"/>
    <s v="Outstate"/>
    <s v="Small"/>
    <n v="6.169334021683015E-2"/>
    <n v="0.59228187919463082"/>
    <n v="0.34602478058853897"/>
    <x v="0"/>
    <n v="0.59228187919463082"/>
    <n v="0.24625709860609185"/>
  </r>
  <r>
    <n v="1996"/>
    <x v="15"/>
    <n v="7016"/>
    <n v="12821"/>
    <n v="23660"/>
    <s v="Outer suburbs"/>
    <s v="Medium"/>
    <n v="0.16158072696534234"/>
    <n v="0.29653423499577347"/>
    <n v="0.54188503803888421"/>
    <x v="1"/>
    <n v="0.54188503803888421"/>
    <n v="0.24535080304311074"/>
  </r>
  <r>
    <n v="2012"/>
    <x v="16"/>
    <n v="4143"/>
    <n v="2492"/>
    <n v="6791"/>
    <s v="Outstate"/>
    <s v="Small"/>
    <n v="2.2971580032395817E-2"/>
    <n v="0.61007215432189665"/>
    <n v="0.36695626564570755"/>
    <x v="0"/>
    <n v="0.61007215432189665"/>
    <n v="0.24311588867618911"/>
  </r>
  <r>
    <n v="2012"/>
    <x v="17"/>
    <n v="10159"/>
    <n v="6153"/>
    <n v="16714"/>
    <s v="Outstate"/>
    <s v="Medium"/>
    <n v="2.4051693191336605E-2"/>
    <n v="0.60781380878305613"/>
    <n v="0.36813449802560727"/>
    <x v="0"/>
    <n v="0.60781380878305613"/>
    <n v="0.23967931075744886"/>
  </r>
  <r>
    <n v="2004"/>
    <x v="13"/>
    <n v="19734"/>
    <n v="12038"/>
    <n v="32178"/>
    <s v="Outstate"/>
    <s v="Medium"/>
    <n v="1.2617316178755672E-2"/>
    <n v="0.61327615140779412"/>
    <n v="0.37410653241345021"/>
    <x v="0"/>
    <n v="0.61327615140779412"/>
    <n v="0.23916961899434391"/>
  </r>
  <r>
    <n v="2000"/>
    <x v="10"/>
    <n v="20790"/>
    <n v="12462"/>
    <n v="35021"/>
    <s v="Rest of 7 county"/>
    <s v="Medium"/>
    <n v="5.0512549613089291E-2"/>
    <n v="0.59364381371177288"/>
    <n v="0.3558436366751378"/>
    <x v="0"/>
    <n v="0.59364381371177288"/>
    <n v="0.23780017703663509"/>
  </r>
  <r>
    <n v="2012"/>
    <x v="18"/>
    <n v="6657"/>
    <n v="4054"/>
    <n v="10968"/>
    <s v="Outstate"/>
    <s v="Small"/>
    <n v="2.3431801604668127E-2"/>
    <n v="0.60694748358862149"/>
    <n v="0.36962071480671044"/>
    <x v="0"/>
    <n v="0.60694748358862149"/>
    <n v="0.23732676878191106"/>
  </r>
  <r>
    <n v="2012"/>
    <x v="19"/>
    <n v="2826"/>
    <n v="1725"/>
    <n v="4646"/>
    <s v="Outstate"/>
    <s v="Extra small"/>
    <n v="2.0447696943607405E-2"/>
    <n v="0.60826517434352134"/>
    <n v="0.37128712871287128"/>
    <x v="0"/>
    <n v="0.60826517434352134"/>
    <n v="0.23697804563065006"/>
  </r>
  <r>
    <n v="2008"/>
    <x v="5"/>
    <n v="7075"/>
    <n v="11605"/>
    <n v="19187"/>
    <s v="Outstate"/>
    <s v="Medium"/>
    <n v="2.6424141345702819E-2"/>
    <n v="0.36873925053421586"/>
    <n v="0.60483660812008133"/>
    <x v="1"/>
    <n v="0.60483660812008133"/>
    <n v="0.23609735758586547"/>
  </r>
  <r>
    <n v="2004"/>
    <x v="20"/>
    <n v="8395"/>
    <n v="5158"/>
    <n v="13778"/>
    <s v="Outstate"/>
    <s v="Medium"/>
    <n v="1.6330381768036001E-2"/>
    <n v="0.60930468863405429"/>
    <n v="0.37436492959790973"/>
    <x v="0"/>
    <n v="0.60930468863405429"/>
    <n v="0.23493975903614456"/>
  </r>
  <r>
    <n v="2004"/>
    <x v="5"/>
    <n v="7591"/>
    <n v="12334"/>
    <n v="20222"/>
    <s v="Outstate"/>
    <s v="Medium"/>
    <n v="1.4686974582138265E-2"/>
    <n v="0.37538324596973593"/>
    <n v="0.60992977944812576"/>
    <x v="1"/>
    <n v="0.60992977944812576"/>
    <n v="0.23454653347838983"/>
  </r>
  <r>
    <n v="2008"/>
    <x v="21"/>
    <n v="1240"/>
    <n v="2019"/>
    <n v="3348"/>
    <s v="Outstate"/>
    <s v="Extra small"/>
    <n v="2.6583034647550775E-2"/>
    <n v="0.37037037037037035"/>
    <n v="0.6030465949820788"/>
    <x v="1"/>
    <n v="0.6030465949820788"/>
    <n v="0.23267622461170845"/>
  </r>
  <r>
    <n v="2012"/>
    <x v="21"/>
    <n v="1221"/>
    <n v="1993"/>
    <n v="3322"/>
    <s v="Outstate"/>
    <s v="Extra small"/>
    <n v="3.2510535821794098E-2"/>
    <n v="0.36754966887417218"/>
    <n v="0.59993979530403374"/>
    <x v="1"/>
    <n v="0.59993979530403374"/>
    <n v="0.23239012642986157"/>
  </r>
  <r>
    <n v="2000"/>
    <x v="16"/>
    <n v="3733"/>
    <n v="2251"/>
    <n v="6382"/>
    <s v="Outstate"/>
    <s v="Small"/>
    <n v="6.2362895643998745E-2"/>
    <n v="0.58492635537449078"/>
    <n v="0.3527107489815105"/>
    <x v="0"/>
    <n v="0.58492635537449078"/>
    <n v="0.23221560639298028"/>
  </r>
  <r>
    <n v="2004"/>
    <x v="19"/>
    <n v="3066"/>
    <n v="1900"/>
    <n v="5032"/>
    <s v="Outstate"/>
    <s v="Extra small"/>
    <n v="1.3116057233704292E-2"/>
    <n v="0.60930047694753575"/>
    <n v="0.37758346581875996"/>
    <x v="0"/>
    <n v="0.60930047694753575"/>
    <n v="0.2317170111287758"/>
  </r>
  <r>
    <n v="1992"/>
    <x v="8"/>
    <n v="1603"/>
    <n v="2980"/>
    <n v="6036"/>
    <s v="Outstate"/>
    <s v="Extra small"/>
    <n v="0.2407223326706428"/>
    <n v="0.26557322730284955"/>
    <n v="0.4937044400265076"/>
    <x v="1"/>
    <n v="0.4937044400265076"/>
    <n v="0.22813121272365805"/>
  </r>
  <r>
    <n v="2004"/>
    <x v="22"/>
    <n v="36176"/>
    <n v="22618"/>
    <n v="59534"/>
    <s v="Outer suburbs"/>
    <s v="Large"/>
    <n v="1.2429872005912588E-2"/>
    <n v="0.60765276984580241"/>
    <n v="0.37991735814828503"/>
    <x v="0"/>
    <n v="0.60765276984580241"/>
    <n v="0.22773541169751738"/>
  </r>
  <r>
    <n v="2012"/>
    <x v="23"/>
    <n v="4693"/>
    <n v="2916"/>
    <n v="7815"/>
    <s v="Outer suburbs"/>
    <s v="Small"/>
    <n v="2.6359564939219451E-2"/>
    <n v="0.600511836212412"/>
    <n v="0.37312859884836852"/>
    <x v="0"/>
    <n v="0.600511836212412"/>
    <n v="0.22738323736404348"/>
  </r>
  <r>
    <n v="1996"/>
    <x v="24"/>
    <n v="3080"/>
    <n v="5432"/>
    <n v="10388"/>
    <s v="Outstate"/>
    <s v="Medium"/>
    <n v="0.18059299191374664"/>
    <n v="0.29649595687331537"/>
    <n v="0.52291105121293802"/>
    <x v="1"/>
    <n v="0.52291105121293802"/>
    <n v="0.22641509433962265"/>
  </r>
  <r>
    <n v="2012"/>
    <x v="5"/>
    <n v="6938"/>
    <n v="11129"/>
    <n v="18539"/>
    <s v="Outstate"/>
    <s v="Medium"/>
    <n v="2.5459841415394573E-2"/>
    <n v="0.37423809266950753"/>
    <n v="0.60030206591509794"/>
    <x v="1"/>
    <n v="0.60030206591509794"/>
    <n v="0.22606397324559041"/>
  </r>
  <r>
    <n v="2004"/>
    <x v="25"/>
    <n v="25182"/>
    <n v="15816"/>
    <n v="41454"/>
    <s v="Outer suburbs"/>
    <s v="Medium"/>
    <n v="1.1000144738746562E-2"/>
    <n v="0.60746851932262269"/>
    <n v="0.38153133593863076"/>
    <x v="0"/>
    <n v="0.60746851932262269"/>
    <n v="0.22593718338399194"/>
  </r>
  <r>
    <n v="2012"/>
    <x v="0"/>
    <n v="4409"/>
    <n v="2772"/>
    <n v="7352"/>
    <s v="Outstate"/>
    <s v="Small"/>
    <n v="2.3258977149075082E-2"/>
    <n v="0.59970076169749731"/>
    <n v="0.37704026115342765"/>
    <x v="0"/>
    <n v="0.59970076169749731"/>
    <n v="0.22266050054406966"/>
  </r>
  <r>
    <n v="2012"/>
    <x v="11"/>
    <n v="11069"/>
    <n v="6968"/>
    <n v="18553"/>
    <s v="Outer suburbs"/>
    <s v="Medium"/>
    <n v="2.7812213658168491E-2"/>
    <n v="0.59661510267881201"/>
    <n v="0.37557268366301944"/>
    <x v="0"/>
    <n v="0.59661510267881201"/>
    <n v="0.22104241901579258"/>
  </r>
  <r>
    <n v="2008"/>
    <x v="4"/>
    <n v="2636"/>
    <n v="4174"/>
    <n v="6969"/>
    <s v="Outstate"/>
    <s v="Small"/>
    <n v="2.2815325010761944E-2"/>
    <n v="0.37824652030420436"/>
    <n v="0.59893815468503375"/>
    <x v="1"/>
    <n v="0.59893815468503375"/>
    <n v="0.22069163438082939"/>
  </r>
  <r>
    <n v="2004"/>
    <x v="14"/>
    <n v="4898"/>
    <n v="3104"/>
    <n v="8139"/>
    <s v="Outstate"/>
    <s v="Small"/>
    <n v="1.6832534709423762E-2"/>
    <n v="0.60179383216611382"/>
    <n v="0.38137363312446249"/>
    <x v="0"/>
    <n v="0.60179383216611382"/>
    <n v="0.22042019904165133"/>
  </r>
  <r>
    <n v="2012"/>
    <x v="25"/>
    <n v="27848"/>
    <n v="17597"/>
    <n v="46509"/>
    <s v="Outer suburbs"/>
    <s v="Medium"/>
    <n v="2.2877292567030038E-2"/>
    <n v="0.59876583026941022"/>
    <n v="0.37835687716355976"/>
    <x v="0"/>
    <n v="0.59876583026941022"/>
    <n v="0.22040895310585046"/>
  </r>
  <r>
    <n v="1992"/>
    <x v="5"/>
    <n v="5147"/>
    <n v="9935"/>
    <n v="20507"/>
    <s v="Outstate"/>
    <s v="Medium"/>
    <n v="0.26454381430730972"/>
    <n v="0.25098746769395819"/>
    <n v="0.48446871799873215"/>
    <x v="1"/>
    <n v="0.48446871799873215"/>
    <n v="0.21992490369142242"/>
  </r>
  <r>
    <n v="2012"/>
    <x v="22"/>
    <n v="40466"/>
    <n v="25741"/>
    <n v="67816"/>
    <s v="Outer suburbs"/>
    <s v="Large"/>
    <n v="2.3725964374188981E-2"/>
    <n v="0.59670284298690579"/>
    <n v="0.37957119263890526"/>
    <x v="0"/>
    <n v="0.59670284298690579"/>
    <n v="0.21713165034800053"/>
  </r>
  <r>
    <n v="1996"/>
    <x v="26"/>
    <n v="1447"/>
    <n v="2420"/>
    <n v="4512"/>
    <s v="Outstate"/>
    <s v="Extra small"/>
    <n v="0.14295212765957446"/>
    <n v="0.32070035460992907"/>
    <n v="0.53634751773049649"/>
    <x v="1"/>
    <n v="0.53634751773049649"/>
    <n v="0.21564716312056742"/>
  </r>
  <r>
    <n v="2004"/>
    <x v="27"/>
    <n v="3111"/>
    <n v="2000"/>
    <n v="5191"/>
    <s v="Outstate"/>
    <s v="Extra small"/>
    <n v="1.5411288769023309E-2"/>
    <n v="0.59930649200539399"/>
    <n v="0.38528221922558276"/>
    <x v="0"/>
    <n v="0.59930649200539399"/>
    <n v="0.21402427277981123"/>
  </r>
  <r>
    <n v="2000"/>
    <x v="20"/>
    <n v="7370"/>
    <n v="4650"/>
    <n v="12834"/>
    <s v="Outstate"/>
    <s v="Medium"/>
    <n v="6.3425276609007319E-2"/>
    <n v="0.57425588281128248"/>
    <n v="0.36231884057971014"/>
    <x v="0"/>
    <n v="0.57425588281128248"/>
    <n v="0.21193704223157234"/>
  </r>
  <r>
    <n v="2012"/>
    <x v="13"/>
    <n v="18860"/>
    <n v="12165"/>
    <n v="31670"/>
    <s v="Outstate"/>
    <s v="Medium"/>
    <n v="2.0366277233975372E-2"/>
    <n v="0.59551626144616354"/>
    <n v="0.38411746131986108"/>
    <x v="0"/>
    <n v="0.59551626144616354"/>
    <n v="0.21139880012630247"/>
  </r>
  <r>
    <n v="2004"/>
    <x v="28"/>
    <n v="1428"/>
    <n v="921"/>
    <n v="2400"/>
    <s v="Outstate"/>
    <s v="Extra small"/>
    <n v="2.1250000000000002E-2"/>
    <n v="0.59499999999999997"/>
    <n v="0.38374999999999998"/>
    <x v="0"/>
    <n v="0.59499999999999997"/>
    <n v="0.21124999999999999"/>
  </r>
  <r>
    <n v="2012"/>
    <x v="4"/>
    <n v="2610"/>
    <n v="4043"/>
    <n v="6820"/>
    <s v="Outstate"/>
    <s v="Small"/>
    <n v="2.4486803519061583E-2"/>
    <n v="0.38269794721407624"/>
    <n v="0.59281524926686213"/>
    <x v="1"/>
    <n v="0.59281524926686213"/>
    <n v="0.21011730205278589"/>
  </r>
  <r>
    <n v="1996"/>
    <x v="6"/>
    <n v="173887"/>
    <n v="285126"/>
    <n v="530775"/>
    <s v="Hennepin/Ramsey"/>
    <s v="Extra large"/>
    <n v="0.13520229852574067"/>
    <n v="0.32760962743158589"/>
    <n v="0.53718807404267344"/>
    <x v="1"/>
    <n v="0.53718807404267344"/>
    <n v="0.20957844661108754"/>
  </r>
  <r>
    <n v="2000"/>
    <x v="1"/>
    <n v="87669"/>
    <n v="138470"/>
    <n v="244278"/>
    <s v="Hennepin/Ramsey"/>
    <s v="Extra large"/>
    <n v="7.4255561286730692E-2"/>
    <n v="0.35889028074570778"/>
    <n v="0.56685415796756156"/>
    <x v="1"/>
    <n v="0.56685415796756156"/>
    <n v="0.20796387722185378"/>
  </r>
  <r>
    <n v="1996"/>
    <x v="29"/>
    <n v="990"/>
    <n v="1619"/>
    <n v="3034"/>
    <s v="Outstate"/>
    <s v="Extra small"/>
    <n v="0.14007910349373764"/>
    <n v="0.32630191166776534"/>
    <n v="0.53361898483849701"/>
    <x v="1"/>
    <n v="0.53361898483849701"/>
    <n v="0.20731707317073167"/>
  </r>
  <r>
    <n v="2000"/>
    <x v="5"/>
    <n v="6873"/>
    <n v="10693"/>
    <n v="18480"/>
    <s v="Outstate"/>
    <s v="Medium"/>
    <n v="4.9458874458874459E-2"/>
    <n v="0.37191558441558442"/>
    <n v="0.5786255411255411"/>
    <x v="1"/>
    <n v="0.5786255411255411"/>
    <n v="0.20670995670995668"/>
  </r>
  <r>
    <n v="2000"/>
    <x v="11"/>
    <n v="8782"/>
    <n v="5609"/>
    <n v="15394"/>
    <s v="Outer suburbs"/>
    <s v="Medium"/>
    <n v="6.5155255294270492E-2"/>
    <n v="0.57048200597635446"/>
    <n v="0.36436273872937508"/>
    <x v="0"/>
    <n v="0.57048200597635446"/>
    <n v="0.20611926724697938"/>
  </r>
  <r>
    <n v="1996"/>
    <x v="30"/>
    <n v="2080"/>
    <n v="3472"/>
    <n v="6788"/>
    <s v="Outstate"/>
    <s v="Small"/>
    <n v="0.1820860341779611"/>
    <n v="0.30642309958750735"/>
    <n v="0.51149086623453155"/>
    <x v="1"/>
    <n v="0.51149086623453155"/>
    <n v="0.2050677666470242"/>
  </r>
  <r>
    <n v="2004"/>
    <x v="4"/>
    <n v="2769"/>
    <n v="4212"/>
    <n v="7071"/>
    <s v="Outstate"/>
    <s v="Small"/>
    <n v="1.2728044123886296E-2"/>
    <n v="0.39159949087823503"/>
    <n v="0.59567246499787863"/>
    <x v="1"/>
    <n v="0.59567246499787863"/>
    <n v="0.20407297411964359"/>
  </r>
  <r>
    <n v="1996"/>
    <x v="31"/>
    <n v="5166"/>
    <n v="8458"/>
    <n v="16166"/>
    <s v="Outstate"/>
    <s v="Medium"/>
    <n v="0.1572435976741309"/>
    <n v="0.31955956946678216"/>
    <n v="0.52319683285908702"/>
    <x v="1"/>
    <n v="0.52319683285908702"/>
    <n v="0.20363726339230487"/>
  </r>
  <r>
    <n v="2000"/>
    <x v="32"/>
    <n v="8152"/>
    <n v="5253"/>
    <n v="14333"/>
    <s v="Outstate"/>
    <s v="Medium"/>
    <n v="6.4745691760273491E-2"/>
    <n v="0.56875741296309212"/>
    <n v="0.36649689527663432"/>
    <x v="0"/>
    <n v="0.56875741296309212"/>
    <n v="0.20226051768645781"/>
  </r>
  <r>
    <n v="1996"/>
    <x v="33"/>
    <n v="6506"/>
    <n v="10706"/>
    <n v="20788"/>
    <s v="Outstate"/>
    <s v="Medium"/>
    <n v="0.17202232056955935"/>
    <n v="0.31296902058880122"/>
    <n v="0.51500865884163938"/>
    <x v="1"/>
    <n v="0.51500865884163938"/>
    <n v="0.20203963825283816"/>
  </r>
  <r>
    <n v="2000"/>
    <x v="7"/>
    <n v="5578"/>
    <n v="8620"/>
    <n v="15081"/>
    <s v="Outstate"/>
    <s v="Medium"/>
    <n v="5.8550493999071682E-2"/>
    <n v="0.36986937205755588"/>
    <n v="0.57158013394337248"/>
    <x v="1"/>
    <n v="0.57158013394337248"/>
    <n v="0.2017107618858166"/>
  </r>
  <r>
    <n v="2000"/>
    <x v="34"/>
    <n v="9811"/>
    <n v="6352"/>
    <n v="17205"/>
    <s v="Outstate"/>
    <s v="Medium"/>
    <n v="6.0563789596047662E-2"/>
    <n v="0.57024120895088637"/>
    <n v="0.369195001453066"/>
    <x v="0"/>
    <n v="0.57024120895088637"/>
    <n v="0.20104620749782037"/>
  </r>
  <r>
    <n v="2004"/>
    <x v="16"/>
    <n v="4214"/>
    <n v="2791"/>
    <n v="7093"/>
    <s v="Outstate"/>
    <s v="Small"/>
    <n v="1.240659805441985E-2"/>
    <n v="0.59410686592415052"/>
    <n v="0.39348653602142958"/>
    <x v="0"/>
    <n v="0.59410686592415052"/>
    <n v="0.20062032990272094"/>
  </r>
  <r>
    <n v="2012"/>
    <x v="14"/>
    <n v="4570"/>
    <n v="3008"/>
    <n v="7790"/>
    <s v="Outstate"/>
    <s v="Small"/>
    <n v="2.7214377406931965E-2"/>
    <n v="0.58664955070603342"/>
    <n v="0.38613607188703464"/>
    <x v="0"/>
    <n v="0.58664955070603342"/>
    <n v="0.20051347881899878"/>
  </r>
  <r>
    <n v="2012"/>
    <x v="28"/>
    <n v="1306"/>
    <n v="859"/>
    <n v="2234"/>
    <s v="Outstate"/>
    <s v="Extra small"/>
    <n v="3.088630259623993E-2"/>
    <n v="0.58460161145926592"/>
    <n v="0.38451208594449421"/>
    <x v="0"/>
    <n v="0.58460161145926592"/>
    <n v="0.20008952551477172"/>
  </r>
  <r>
    <n v="1996"/>
    <x v="35"/>
    <n v="2327"/>
    <n v="3810"/>
    <n v="7428"/>
    <s v="Outstate"/>
    <s v="Small"/>
    <n v="0.17380183091007001"/>
    <n v="0.31327409800753903"/>
    <n v="0.51292407108239091"/>
    <x v="1"/>
    <n v="0.51292407108239091"/>
    <n v="0.19964997307485188"/>
  </r>
  <r>
    <n v="2004"/>
    <x v="36"/>
    <n v="36055"/>
    <n v="23958"/>
    <n v="60639"/>
    <s v="Rest of 7 county"/>
    <s v="Large"/>
    <n v="1.0323389237949175E-2"/>
    <n v="0.59458434340935706"/>
    <n v="0.39509226735269382"/>
    <x v="0"/>
    <n v="0.59458434340935706"/>
    <n v="0.19949207605666325"/>
  </r>
  <r>
    <n v="2000"/>
    <x v="17"/>
    <n v="8197"/>
    <n v="5274"/>
    <n v="14677"/>
    <s v="Outstate"/>
    <s v="Medium"/>
    <n v="8.2169380663623351E-2"/>
    <n v="0.55849288001635211"/>
    <n v="0.35933773932002455"/>
    <x v="0"/>
    <n v="0.55849288001635211"/>
    <n v="0.19915514069632756"/>
  </r>
  <r>
    <n v="2004"/>
    <x v="6"/>
    <n v="255133"/>
    <n v="383841"/>
    <n v="646981"/>
    <s v="Hennepin/Ramsey"/>
    <s v="Extra large"/>
    <n v="1.2375943033875802E-2"/>
    <n v="0.39434388335978954"/>
    <n v="0.59328017360633467"/>
    <x v="1"/>
    <n v="0.59328017360633467"/>
    <n v="0.19893629024654513"/>
  </r>
  <r>
    <n v="2012"/>
    <x v="10"/>
    <n v="31155"/>
    <n v="20745"/>
    <n v="52899"/>
    <s v="Rest of 7 county"/>
    <s v="Medium"/>
    <n v="1.8885045085918449E-2"/>
    <n v="0.58895253218397325"/>
    <n v="0.39216242273010832"/>
    <x v="0"/>
    <n v="0.58895253218397325"/>
    <n v="0.19679010945386494"/>
  </r>
  <r>
    <n v="2004"/>
    <x v="23"/>
    <n v="4669"/>
    <n v="3109"/>
    <n v="7949"/>
    <s v="Outer suburbs"/>
    <s v="Small"/>
    <n v="2.1512139891810292E-2"/>
    <n v="0.58736948043779091"/>
    <n v="0.39111837967039881"/>
    <x v="0"/>
    <n v="0.58736948043779091"/>
    <n v="0.19625110076739211"/>
  </r>
  <r>
    <n v="2012"/>
    <x v="3"/>
    <n v="1884"/>
    <n v="1258"/>
    <n v="3222"/>
    <s v="Outstate"/>
    <s v="Extra small"/>
    <n v="2.4829298572315334E-2"/>
    <n v="0.58472998137802612"/>
    <n v="0.39044072004965857"/>
    <x v="0"/>
    <n v="0.58472998137802612"/>
    <n v="0.19428926132836755"/>
  </r>
  <r>
    <n v="2008"/>
    <x v="23"/>
    <n v="4492"/>
    <n v="2998"/>
    <n v="7729"/>
    <s v="Outer suburbs"/>
    <s v="Small"/>
    <n v="3.092249967654289E-2"/>
    <n v="0.58118773450640449"/>
    <n v="0.38788976581705265"/>
    <x v="0"/>
    <n v="0.58118773450640449"/>
    <n v="0.19329796868935184"/>
  </r>
  <r>
    <n v="2000"/>
    <x v="37"/>
    <n v="2912"/>
    <n v="1910"/>
    <n v="5196"/>
    <s v="Outstate"/>
    <s v="Extra small"/>
    <n v="7.1978444957659732E-2"/>
    <n v="0.56043110084680525"/>
    <n v="0.36759045419553504"/>
    <x v="0"/>
    <n v="0.56043110084680525"/>
    <n v="0.19284064665127021"/>
  </r>
  <r>
    <n v="2008"/>
    <x v="38"/>
    <n v="10975"/>
    <n v="16308"/>
    <n v="27935"/>
    <s v="Outstate"/>
    <s v="Medium"/>
    <n v="2.3339896187578306E-2"/>
    <n v="0.39287632002863793"/>
    <n v="0.58378378378378382"/>
    <x v="1"/>
    <n v="0.58378378378378382"/>
    <n v="0.19090746375514589"/>
  </r>
  <r>
    <n v="2000"/>
    <x v="23"/>
    <n v="4087"/>
    <n v="2687"/>
    <n v="7335"/>
    <s v="Outer suburbs"/>
    <s v="Small"/>
    <n v="7.6482617586912063E-2"/>
    <n v="0.55719154737559651"/>
    <n v="0.3663258350374915"/>
    <x v="0"/>
    <n v="0.55719154737559651"/>
    <n v="0.19086571233810501"/>
  </r>
  <r>
    <n v="2008"/>
    <x v="17"/>
    <n v="9735"/>
    <n v="6547"/>
    <n v="16743"/>
    <s v="Outstate"/>
    <s v="Medium"/>
    <n v="2.7533894761990085E-2"/>
    <n v="0.58143701845547391"/>
    <n v="0.39102908678253601"/>
    <x v="0"/>
    <n v="0.58143701845547391"/>
    <n v="0.1904079316729379"/>
  </r>
  <r>
    <n v="1992"/>
    <x v="30"/>
    <n v="1954"/>
    <n v="3474"/>
    <n v="7500"/>
    <s v="Outstate"/>
    <s v="Small"/>
    <n v="0.27626666666666666"/>
    <n v="0.26053333333333334"/>
    <n v="0.4632"/>
    <x v="1"/>
    <n v="0.4632"/>
    <n v="0.18693333333333334"/>
  </r>
  <r>
    <n v="2012"/>
    <x v="12"/>
    <n v="871"/>
    <n v="1276"/>
    <n v="2182"/>
    <s v="Outstate"/>
    <s v="Extra small"/>
    <n v="1.6040329972502293E-2"/>
    <n v="0.39917506874427133"/>
    <n v="0.5847846012832264"/>
    <x v="1"/>
    <n v="0.5847846012832264"/>
    <n v="0.18560953253895507"/>
  </r>
  <r>
    <n v="2008"/>
    <x v="39"/>
    <n v="1016"/>
    <n v="1492"/>
    <n v="2568"/>
    <s v="Outstate"/>
    <s v="Extra small"/>
    <n v="2.336448598130841E-2"/>
    <n v="0.39563862928348908"/>
    <n v="0.5809968847352025"/>
    <x v="1"/>
    <n v="0.5809968847352025"/>
    <n v="0.18535825545171342"/>
  </r>
  <r>
    <n v="2008"/>
    <x v="11"/>
    <n v="10993"/>
    <n v="7505"/>
    <n v="19029"/>
    <s v="Outer suburbs"/>
    <s v="Medium"/>
    <n v="2.790477691943875E-2"/>
    <n v="0.57769719901203431"/>
    <n v="0.39439802406852698"/>
    <x v="0"/>
    <n v="0.57769719901203431"/>
    <n v="0.18329917494350734"/>
  </r>
  <r>
    <n v="2008"/>
    <x v="25"/>
    <n v="26140"/>
    <n v="17957"/>
    <n v="44990"/>
    <s v="Outer suburbs"/>
    <s v="Medium"/>
    <n v="1.9848855301178039E-2"/>
    <n v="0.5810180040008891"/>
    <n v="0.39913314069793288"/>
    <x v="0"/>
    <n v="0.5810180040008891"/>
    <n v="0.18188486330295622"/>
  </r>
  <r>
    <n v="1992"/>
    <x v="26"/>
    <n v="1435"/>
    <n v="2342"/>
    <n v="5003"/>
    <s v="Outstate"/>
    <s v="Extra small"/>
    <n v="0.24505296821906855"/>
    <n v="0.28682790325804519"/>
    <n v="0.46811912852288629"/>
    <x v="1"/>
    <n v="0.46811912852288629"/>
    <n v="0.18129122526484109"/>
  </r>
  <r>
    <n v="2004"/>
    <x v="32"/>
    <n v="9795"/>
    <n v="6756"/>
    <n v="16801"/>
    <s v="Outstate"/>
    <s v="Medium"/>
    <n v="1.4880066662698649E-2"/>
    <n v="0.58300101184453301"/>
    <n v="0.40211892149276829"/>
    <x v="0"/>
    <n v="0.58300101184453301"/>
    <n v="0.18088209035176472"/>
  </r>
  <r>
    <n v="2012"/>
    <x v="40"/>
    <n v="11675"/>
    <n v="8024"/>
    <n v="20217"/>
    <s v="Outer suburbs"/>
    <s v="Medium"/>
    <n v="2.5622001286046397E-2"/>
    <n v="0.5774842953949646"/>
    <n v="0.39689370331898899"/>
    <x v="0"/>
    <n v="0.5774842953949646"/>
    <n v="0.18059059207597561"/>
  </r>
  <r>
    <n v="2012"/>
    <x v="27"/>
    <n v="2810"/>
    <n v="1946"/>
    <n v="4846"/>
    <s v="Outstate"/>
    <s v="Extra small"/>
    <n v="1.8572018159306643E-2"/>
    <n v="0.57985967808501859"/>
    <n v="0.40156830375567476"/>
    <x v="0"/>
    <n v="0.57985967808501859"/>
    <n v="0.17829137432934383"/>
  </r>
  <r>
    <n v="1996"/>
    <x v="41"/>
    <n v="41745"/>
    <n v="63756"/>
    <n v="124395"/>
    <s v="Rest of 7 county"/>
    <s v="Large"/>
    <n v="0.15188713372723983"/>
    <n v="0.33558422766188351"/>
    <n v="0.51252863861087661"/>
    <x v="1"/>
    <n v="0.51252863861087661"/>
    <n v="0.1769444109489931"/>
  </r>
  <r>
    <n v="2004"/>
    <x v="34"/>
    <n v="11793"/>
    <n v="8219"/>
    <n v="20309"/>
    <s v="Outstate"/>
    <s v="Medium"/>
    <n v="1.4624058299276183E-2"/>
    <n v="0.58067851691368355"/>
    <n v="0.40469742478704024"/>
    <x v="0"/>
    <n v="0.58067851691368355"/>
    <n v="0.17598109212664331"/>
  </r>
  <r>
    <n v="2000"/>
    <x v="42"/>
    <n v="2137"/>
    <n v="1466"/>
    <n v="3824"/>
    <s v="Outstate"/>
    <s v="Extra small"/>
    <n v="5.7792887029288705E-2"/>
    <n v="0.55883891213389125"/>
    <n v="0.38336820083682011"/>
    <x v="0"/>
    <n v="0.55883891213389125"/>
    <n v="0.17547071129707115"/>
  </r>
  <r>
    <n v="2008"/>
    <x v="22"/>
    <n v="37779"/>
    <n v="26343"/>
    <n v="65578"/>
    <s v="Outer suburbs"/>
    <s v="Large"/>
    <n v="2.2202567934368232E-2"/>
    <n v="0.57609259202781415"/>
    <n v="0.40170484003781753"/>
    <x v="0"/>
    <n v="0.57609259202781415"/>
    <n v="0.17438775198999662"/>
  </r>
  <r>
    <n v="2000"/>
    <x v="43"/>
    <n v="5307"/>
    <n v="3632"/>
    <n v="9611"/>
    <s v="Outstate"/>
    <s v="Small"/>
    <n v="6.9919883466860885E-2"/>
    <n v="0.55217979398605765"/>
    <n v="0.37790032254708145"/>
    <x v="0"/>
    <n v="0.55217979398605765"/>
    <n v="0.17427947143897621"/>
  </r>
  <r>
    <n v="2008"/>
    <x v="0"/>
    <n v="4438"/>
    <n v="3097"/>
    <n v="7700"/>
    <s v="Outstate"/>
    <s v="Small"/>
    <n v="2.1428571428571429E-2"/>
    <n v="0.57636363636363641"/>
    <n v="0.40220779220779218"/>
    <x v="0"/>
    <n v="0.57636363636363641"/>
    <n v="0.17415584415584423"/>
  </r>
  <r>
    <n v="2008"/>
    <x v="16"/>
    <n v="4128"/>
    <n v="2882"/>
    <n v="7169"/>
    <s v="Outstate"/>
    <s v="Small"/>
    <n v="2.2178825498674851E-2"/>
    <n v="0.57581252615427536"/>
    <n v="0.4020086483470498"/>
    <x v="0"/>
    <n v="0.57581252615427536"/>
    <n v="0.17380387780722556"/>
  </r>
  <r>
    <n v="2004"/>
    <x v="17"/>
    <n v="9698"/>
    <n v="6794"/>
    <n v="16758"/>
    <s v="Outstate"/>
    <s v="Medium"/>
    <n v="1.5873015873015872E-2"/>
    <n v="0.57870867645303736"/>
    <n v="0.40541830767394677"/>
    <x v="0"/>
    <n v="0.57870867645303736"/>
    <n v="0.1732903687790906"/>
  </r>
  <r>
    <n v="2008"/>
    <x v="31"/>
    <n v="6955"/>
    <n v="9915"/>
    <n v="17280"/>
    <s v="Outstate"/>
    <s v="Medium"/>
    <n v="2.3726851851851853E-2"/>
    <n v="0.40248842592592593"/>
    <n v="0.57378472222222221"/>
    <x v="1"/>
    <n v="0.57378472222222221"/>
    <n v="0.17129629629629628"/>
  </r>
  <r>
    <n v="2004"/>
    <x v="40"/>
    <n v="11190"/>
    <n v="7883"/>
    <n v="19313"/>
    <s v="Outer suburbs"/>
    <s v="Medium"/>
    <n v="1.2426862734945374E-2"/>
    <n v="0.57940247501682807"/>
    <n v="0.40817066224822657"/>
    <x v="0"/>
    <n v="0.57940247501682807"/>
    <n v="0.1712318127686015"/>
  </r>
  <r>
    <n v="2000"/>
    <x v="44"/>
    <n v="6031"/>
    <n v="4132"/>
    <n v="11092"/>
    <s v="Outstate"/>
    <s v="Medium"/>
    <n v="8.3754056978002159E-2"/>
    <n v="0.54372520735665342"/>
    <n v="0.37252073566534438"/>
    <x v="0"/>
    <n v="0.54372520735665342"/>
    <n v="0.17120447169130903"/>
  </r>
  <r>
    <n v="1996"/>
    <x v="45"/>
    <n v="2119"/>
    <n v="3178"/>
    <n v="6208"/>
    <s v="Outstate"/>
    <s v="Small"/>
    <n v="0.14674613402061856"/>
    <n v="0.34133376288659795"/>
    <n v="0.51192010309278346"/>
    <x v="1"/>
    <n v="0.51192010309278346"/>
    <n v="0.17058634020618552"/>
  </r>
  <r>
    <n v="2000"/>
    <x v="4"/>
    <n v="2465"/>
    <n v="3579"/>
    <n v="6563"/>
    <s v="Outstate"/>
    <s v="Small"/>
    <n v="7.9079689166539693E-2"/>
    <n v="0.37559043120524149"/>
    <n v="0.54532987962821877"/>
    <x v="1"/>
    <n v="0.54532987962821877"/>
    <n v="0.16973944842297728"/>
  </r>
  <r>
    <n v="2012"/>
    <x v="43"/>
    <n v="6622"/>
    <n v="4676"/>
    <n v="11520"/>
    <s v="Outstate"/>
    <s v="Small"/>
    <n v="1.9270833333333334E-2"/>
    <n v="0.57482638888888893"/>
    <n v="0.40590277777777778"/>
    <x v="0"/>
    <n v="0.57482638888888893"/>
    <n v="0.16892361111111115"/>
  </r>
  <r>
    <n v="1992"/>
    <x v="6"/>
    <n v="179581"/>
    <n v="278648"/>
    <n v="588335"/>
    <s v="Hennepin/Ramsey"/>
    <s v="Extra large"/>
    <n v="0.22114271630958551"/>
    <n v="0.30523596250435553"/>
    <n v="0.47362132118605899"/>
    <x v="1"/>
    <n v="0.47362132118605899"/>
    <n v="0.16838535868170346"/>
  </r>
  <r>
    <n v="2000"/>
    <x v="28"/>
    <n v="1216"/>
    <n v="848"/>
    <n v="2187"/>
    <s v="Outstate"/>
    <s v="Extra small"/>
    <n v="5.6241426611796985E-2"/>
    <n v="0.55601280292638322"/>
    <n v="0.38774577046181985"/>
    <x v="0"/>
    <n v="0.55601280292638322"/>
    <n v="0.16826703246456337"/>
  </r>
  <r>
    <n v="1996"/>
    <x v="46"/>
    <n v="695"/>
    <n v="1053"/>
    <n v="2129"/>
    <s v="Outstate"/>
    <s v="Extra small"/>
    <n v="0.17895725692813527"/>
    <n v="0.32644434006575856"/>
    <n v="0.49459840300610614"/>
    <x v="1"/>
    <n v="0.49459840300610614"/>
    <n v="0.16815406294034757"/>
  </r>
  <r>
    <n v="1992"/>
    <x v="24"/>
    <n v="2841"/>
    <n v="4929"/>
    <n v="10875"/>
    <s v="Outstate"/>
    <s v="Medium"/>
    <n v="0.28551724137931034"/>
    <n v="0.2612413793103448"/>
    <n v="0.45324137931034481"/>
    <x v="1"/>
    <n v="0.45324137931034481"/>
    <n v="0.16772413793103447"/>
  </r>
  <r>
    <n v="1996"/>
    <x v="47"/>
    <n v="1924"/>
    <n v="2927"/>
    <n v="5998"/>
    <s v="Outstate"/>
    <s v="Small"/>
    <n v="0.19123041013671224"/>
    <n v="0.32077359119706567"/>
    <n v="0.48799599866622206"/>
    <x v="1"/>
    <n v="0.48799599866622206"/>
    <n v="0.1672224074691564"/>
  </r>
  <r>
    <n v="1992"/>
    <x v="33"/>
    <n v="5952"/>
    <n v="9621"/>
    <n v="21602"/>
    <s v="Outstate"/>
    <s v="Medium"/>
    <n v="0.27909452828441811"/>
    <n v="0.2755300435144894"/>
    <n v="0.44537542820109249"/>
    <x v="1"/>
    <n v="0.44537542820109249"/>
    <n v="0.16628089991667439"/>
  </r>
  <r>
    <n v="2012"/>
    <x v="20"/>
    <n v="7938"/>
    <n v="5630"/>
    <n v="13929"/>
    <s v="Outstate"/>
    <s v="Medium"/>
    <n v="2.5917151267140497E-2"/>
    <n v="0.5698901572259315"/>
    <n v="0.40419269150692799"/>
    <x v="0"/>
    <n v="0.5698901572259315"/>
    <n v="0.16569746571900351"/>
  </r>
  <r>
    <n v="1992"/>
    <x v="35"/>
    <n v="2151"/>
    <n v="3400"/>
    <n v="7603"/>
    <s v="Outstate"/>
    <s v="Small"/>
    <n v="0.2698934631066684"/>
    <n v="0.28291463895830593"/>
    <n v="0.44719189793502567"/>
    <x v="1"/>
    <n v="0.44719189793502567"/>
    <n v="0.16427725897671974"/>
  </r>
  <r>
    <n v="2000"/>
    <x v="22"/>
    <n v="23861"/>
    <n v="16762"/>
    <n v="43366"/>
    <s v="Outer suburbs"/>
    <s v="Large"/>
    <n v="6.325231748374302E-2"/>
    <n v="0.55022367753539636"/>
    <n v="0.38652400498086059"/>
    <x v="0"/>
    <n v="0.55022367753539636"/>
    <n v="0.16369967255453577"/>
  </r>
  <r>
    <n v="1992"/>
    <x v="29"/>
    <n v="1052"/>
    <n v="1610"/>
    <n v="3455"/>
    <s v="Outstate"/>
    <s v="Extra small"/>
    <n v="0.22952243125904487"/>
    <n v="0.30448625180897249"/>
    <n v="0.46599131693198265"/>
    <x v="1"/>
    <n v="0.46599131693198265"/>
    <n v="0.16150506512301016"/>
  </r>
  <r>
    <n v="2012"/>
    <x v="44"/>
    <n v="6719"/>
    <n v="4819"/>
    <n v="11803"/>
    <s v="Outstate"/>
    <s v="Medium"/>
    <n v="2.2451919003643142E-2"/>
    <n v="0.5692620520206727"/>
    <n v="0.40828602897568417"/>
    <x v="0"/>
    <n v="0.5692620520206727"/>
    <n v="0.16097602304498854"/>
  </r>
  <r>
    <n v="2008"/>
    <x v="48"/>
    <n v="11978"/>
    <n v="16666"/>
    <n v="29259"/>
    <s v="Outstate"/>
    <s v="Medium"/>
    <n v="2.1019173587614067E-2"/>
    <n v="0.40937831094705901"/>
    <n v="0.56960251546532692"/>
    <x v="1"/>
    <n v="0.56960251546532692"/>
    <n v="0.16022420451826791"/>
  </r>
  <r>
    <n v="1992"/>
    <x v="15"/>
    <n v="7015"/>
    <n v="10908"/>
    <n v="24444"/>
    <s v="Outer suburbs"/>
    <s v="Medium"/>
    <n v="0.26677303223694976"/>
    <n v="0.28698249059073799"/>
    <n v="0.44624447717231225"/>
    <x v="1"/>
    <n v="0.44624447717231225"/>
    <n v="0.15926198658157426"/>
  </r>
  <r>
    <n v="2012"/>
    <x v="49"/>
    <n v="6913"/>
    <n v="4969"/>
    <n v="12214"/>
    <s v="Outstate"/>
    <s v="Small"/>
    <n v="2.7181922384149338E-2"/>
    <n v="0.56598984771573602"/>
    <n v="0.40682822990011464"/>
    <x v="0"/>
    <n v="0.56598984771573602"/>
    <n v="0.15916161781562138"/>
  </r>
  <r>
    <n v="1996"/>
    <x v="50"/>
    <n v="775"/>
    <n v="1135"/>
    <n v="2274"/>
    <s v="Outstate"/>
    <s v="Extra small"/>
    <n v="0.16007036059806509"/>
    <n v="0.34080914687774844"/>
    <n v="0.49912049252418644"/>
    <x v="1"/>
    <n v="0.49912049252418644"/>
    <n v="0.15831134564643801"/>
  </r>
  <r>
    <n v="2004"/>
    <x v="37"/>
    <n v="3187"/>
    <n v="2308"/>
    <n v="5562"/>
    <s v="Outstate"/>
    <s v="Extra small"/>
    <n v="1.2046026609133405E-2"/>
    <n v="0.57299532542250986"/>
    <n v="0.41495864796835669"/>
    <x v="0"/>
    <n v="0.57299532542250986"/>
    <n v="0.15803667745415317"/>
  </r>
  <r>
    <n v="1996"/>
    <x v="51"/>
    <n v="31219"/>
    <n v="45119"/>
    <n v="88409"/>
    <s v="Rest of 7 county"/>
    <s v="Large"/>
    <n v="0.13653587304459952"/>
    <n v="0.35312015745003339"/>
    <n v="0.51034396950536709"/>
    <x v="1"/>
    <n v="0.51034396950536709"/>
    <n v="0.1572238120553337"/>
  </r>
  <r>
    <n v="2004"/>
    <x v="44"/>
    <n v="6945"/>
    <n v="5034"/>
    <n v="12214"/>
    <s v="Outstate"/>
    <s v="Medium"/>
    <n v="1.924021614540691E-2"/>
    <n v="0.56860979204191908"/>
    <n v="0.41214999181267398"/>
    <x v="0"/>
    <n v="0.56860979204191908"/>
    <n v="0.15645980022924511"/>
  </r>
  <r>
    <n v="2004"/>
    <x v="18"/>
    <n v="6311"/>
    <n v="4590"/>
    <n v="11047"/>
    <s v="Outstate"/>
    <s v="Small"/>
    <n v="1.3216257807549561E-2"/>
    <n v="0.57128632207839236"/>
    <n v="0.4154974201140581"/>
    <x v="0"/>
    <n v="0.57128632207839236"/>
    <n v="0.15578890196433426"/>
  </r>
  <r>
    <n v="1996"/>
    <x v="52"/>
    <n v="2948"/>
    <n v="4336"/>
    <n v="8955"/>
    <s v="Outer suburbs"/>
    <s v="Medium"/>
    <n v="0.18659966499162478"/>
    <n v="0.32920156337241763"/>
    <n v="0.48419877163595759"/>
    <x v="1"/>
    <n v="0.48419877163595759"/>
    <n v="0.15499720826353997"/>
  </r>
  <r>
    <n v="2012"/>
    <x v="34"/>
    <n v="11884"/>
    <n v="8653"/>
    <n v="20953"/>
    <s v="Outstate"/>
    <s v="Medium"/>
    <n v="1.98539588603064E-2"/>
    <n v="0.5671741516727915"/>
    <n v="0.41297188946690211"/>
    <x v="0"/>
    <n v="0.5671741516727915"/>
    <n v="0.1542022622058894"/>
  </r>
  <r>
    <n v="2008"/>
    <x v="40"/>
    <n v="11324"/>
    <n v="8248"/>
    <n v="20053"/>
    <s v="Outer suburbs"/>
    <s v="Medium"/>
    <n v="2.398643594474642E-2"/>
    <n v="0.56470353563057896"/>
    <n v="0.41131002842467462"/>
    <x v="0"/>
    <n v="0.56470353563057896"/>
    <n v="0.15339350720590433"/>
  </r>
  <r>
    <n v="2000"/>
    <x v="25"/>
    <n v="16813"/>
    <n v="12109"/>
    <n v="30835"/>
    <s v="Outer suburbs"/>
    <s v="Medium"/>
    <n v="6.2039889735689961E-2"/>
    <n v="0.54525701313442521"/>
    <n v="0.39270309712988488"/>
    <x v="0"/>
    <n v="0.54525701313442521"/>
    <n v="0.15255391600454032"/>
  </r>
  <r>
    <n v="2008"/>
    <x v="18"/>
    <n v="6053"/>
    <n v="4413"/>
    <n v="10754"/>
    <s v="Outstate"/>
    <s v="Small"/>
    <n v="2.6780732750604427E-2"/>
    <n v="0.56286033103961319"/>
    <n v="0.41035893620978242"/>
    <x v="0"/>
    <n v="0.56286033103961319"/>
    <n v="0.15250139482983077"/>
  </r>
  <r>
    <n v="2004"/>
    <x v="53"/>
    <n v="19106"/>
    <n v="14005"/>
    <n v="33545"/>
    <s v="Outstate"/>
    <s v="Medium"/>
    <n v="1.293784468624236E-2"/>
    <n v="0.56956327321508426"/>
    <n v="0.41749888209867342"/>
    <x v="0"/>
    <n v="0.56956327321508426"/>
    <n v="0.15206439111641085"/>
  </r>
  <r>
    <n v="2008"/>
    <x v="10"/>
    <n v="28156"/>
    <n v="20654"/>
    <n v="49683"/>
    <s v="Rest of 7 county"/>
    <s v="Medium"/>
    <n v="1.7571402693074091E-2"/>
    <n v="0.56671296016746175"/>
    <n v="0.41571563713946419"/>
    <x v="0"/>
    <n v="0.56671296016746175"/>
    <n v="0.15099732302799757"/>
  </r>
  <r>
    <n v="2004"/>
    <x v="54"/>
    <n v="7203"/>
    <n v="5292"/>
    <n v="12673"/>
    <s v="Outstate"/>
    <s v="Medium"/>
    <n v="1.4045608774560089E-2"/>
    <n v="0.56837370788290065"/>
    <n v="0.41758068334253928"/>
    <x v="0"/>
    <n v="0.56837370788290065"/>
    <n v="0.15079302454036136"/>
  </r>
  <r>
    <n v="2012"/>
    <x v="55"/>
    <n v="3316"/>
    <n v="2433"/>
    <n v="5862"/>
    <s v="Outstate"/>
    <s v="Small"/>
    <n v="1.9276697372910271E-2"/>
    <n v="0.56567724326168545"/>
    <n v="0.41504605936540429"/>
    <x v="0"/>
    <n v="0.56567724326168545"/>
    <n v="0.15063118389628116"/>
  </r>
  <r>
    <n v="2004"/>
    <x v="43"/>
    <n v="6444"/>
    <n v="4741"/>
    <n v="11340"/>
    <s v="Outstate"/>
    <s v="Small"/>
    <n v="1.3668430335097001E-2"/>
    <n v="0.56825396825396823"/>
    <n v="0.41807760141093475"/>
    <x v="0"/>
    <n v="0.56825396825396823"/>
    <n v="0.15017636684303348"/>
  </r>
  <r>
    <n v="2004"/>
    <x v="56"/>
    <n v="5593"/>
    <n v="4117"/>
    <n v="9868"/>
    <s v="Outstate"/>
    <s v="Small"/>
    <n v="1.6011349817592217E-2"/>
    <n v="0.56678151601134985"/>
    <n v="0.41720713417105798"/>
    <x v="0"/>
    <n v="0.56678151601134985"/>
    <n v="0.14957438184029187"/>
  </r>
  <r>
    <n v="2012"/>
    <x v="36"/>
    <n v="40323"/>
    <n v="29712"/>
    <n v="71647"/>
    <s v="Rest of 7 county"/>
    <s v="Large"/>
    <n v="2.2499197454185101E-2"/>
    <n v="0.56280095468058677"/>
    <n v="0.41469984786522812"/>
    <x v="0"/>
    <n v="0.56280095468058677"/>
    <n v="0.14810110681535865"/>
  </r>
  <r>
    <n v="2000"/>
    <x v="19"/>
    <n v="2693"/>
    <n v="1970"/>
    <n v="4892"/>
    <s v="Outstate"/>
    <s v="Extra small"/>
    <n v="4.6811120196238759E-2"/>
    <n v="0.55049059689288637"/>
    <n v="0.40269828291087489"/>
    <x v="0"/>
    <n v="0.55049059689288637"/>
    <n v="0.14779231398201148"/>
  </r>
  <r>
    <n v="1992"/>
    <x v="46"/>
    <n v="691"/>
    <n v="1020"/>
    <n v="2230"/>
    <s v="Outstate"/>
    <s v="Extra small"/>
    <n v="0.2327354260089686"/>
    <n v="0.30986547085201793"/>
    <n v="0.45739910313901344"/>
    <x v="1"/>
    <n v="0.45739910313901344"/>
    <n v="0.14753363228699551"/>
  </r>
  <r>
    <n v="1996"/>
    <x v="57"/>
    <n v="5984"/>
    <n v="8611"/>
    <n v="17831"/>
    <s v="Outer suburbs"/>
    <s v="Medium"/>
    <n v="0.18148168919297852"/>
    <n v="0.33559531153608885"/>
    <n v="0.48292299927093263"/>
    <x v="1"/>
    <n v="0.48292299927093263"/>
    <n v="0.14732768773484378"/>
  </r>
  <r>
    <n v="2000"/>
    <x v="36"/>
    <n v="23954"/>
    <n v="17503"/>
    <n v="43793"/>
    <s v="Rest of 7 county"/>
    <s v="Large"/>
    <n v="5.3341858287854226E-2"/>
    <n v="0.54698239444660102"/>
    <n v="0.39967574726554472"/>
    <x v="0"/>
    <n v="0.54698239444660102"/>
    <n v="0.14730664718105629"/>
  </r>
  <r>
    <n v="2000"/>
    <x v="18"/>
    <n v="5686"/>
    <n v="4166"/>
    <n v="10371"/>
    <s v="Outstate"/>
    <s v="Small"/>
    <n v="5.0043390222736475E-2"/>
    <n v="0.54825956995468128"/>
    <n v="0.4016970398225822"/>
    <x v="0"/>
    <n v="0.54825956995468128"/>
    <n v="0.14656253013209908"/>
  </r>
  <r>
    <n v="1992"/>
    <x v="31"/>
    <n v="5089"/>
    <n v="7759"/>
    <n v="17973"/>
    <s v="Outstate"/>
    <s v="Medium"/>
    <n v="0.28514994714293662"/>
    <n v="0.28314694263617651"/>
    <n v="0.43170311022088687"/>
    <x v="1"/>
    <n v="0.43170311022088687"/>
    <n v="0.14655316307795024"/>
  </r>
  <r>
    <n v="2000"/>
    <x v="58"/>
    <n v="3380"/>
    <n v="2458"/>
    <n v="6320"/>
    <s v="Outstate"/>
    <s v="Small"/>
    <n v="7.6265822784810131E-2"/>
    <n v="0.53481012658227844"/>
    <n v="0.38892405063291141"/>
    <x v="0"/>
    <n v="0.53481012658227844"/>
    <n v="0.14588607594936703"/>
  </r>
  <r>
    <n v="1996"/>
    <x v="59"/>
    <n v="1284"/>
    <n v="1806"/>
    <n v="3588"/>
    <s v="Outstate"/>
    <s v="Extra small"/>
    <n v="0.13879598662207357"/>
    <n v="0.35785953177257523"/>
    <n v="0.50334448160535117"/>
    <x v="1"/>
    <n v="0.50334448160535117"/>
    <n v="0.14548494983277593"/>
  </r>
  <r>
    <n v="2012"/>
    <x v="32"/>
    <n v="9204"/>
    <n v="6829"/>
    <n v="16382"/>
    <s v="Outstate"/>
    <s v="Medium"/>
    <n v="2.1303870101330728E-2"/>
    <n v="0.56183616164082528"/>
    <n v="0.41685996825784399"/>
    <x v="0"/>
    <n v="0.56183616164082528"/>
    <n v="0.14497619338298129"/>
  </r>
  <r>
    <n v="2008"/>
    <x v="43"/>
    <n v="6558"/>
    <n v="4872"/>
    <n v="11638"/>
    <s v="Outstate"/>
    <s v="Small"/>
    <n v="1.7872486681560405E-2"/>
    <n v="0.56349888296958239"/>
    <n v="0.41862863034885717"/>
    <x v="0"/>
    <n v="0.56349888296958239"/>
    <n v="0.14487025262072523"/>
  </r>
  <r>
    <n v="2012"/>
    <x v="42"/>
    <n v="2359"/>
    <n v="1753"/>
    <n v="4197"/>
    <s v="Outstate"/>
    <s v="Extra small"/>
    <n v="2.0252561353347628E-2"/>
    <n v="0.5620681439123183"/>
    <n v="0.41767929473433407"/>
    <x v="0"/>
    <n v="0.5620681439123183"/>
    <n v="0.14438884917798422"/>
  </r>
  <r>
    <n v="2012"/>
    <x v="60"/>
    <n v="3044"/>
    <n v="2268"/>
    <n v="5430"/>
    <s v="Outstate"/>
    <s v="Small"/>
    <n v="2.1731123388581953E-2"/>
    <n v="0.56058931860036831"/>
    <n v="0.41767955801104972"/>
    <x v="0"/>
    <n v="0.56058931860036831"/>
    <n v="0.14290976058931859"/>
  </r>
  <r>
    <n v="2000"/>
    <x v="6"/>
    <n v="225657"/>
    <n v="307599"/>
    <n v="573843"/>
    <s v="Hennepin/Ramsey"/>
    <s v="Extra large"/>
    <n v="7.0728404807586742E-2"/>
    <n v="0.39323822021005744"/>
    <n v="0.53603337498235581"/>
    <x v="1"/>
    <n v="0.53603337498235581"/>
    <n v="0.14279515477229837"/>
  </r>
  <r>
    <n v="1996"/>
    <x v="61"/>
    <n v="1992"/>
    <n v="2803"/>
    <n v="5692"/>
    <s v="Outstate"/>
    <s v="Small"/>
    <n v="0.15758959943780745"/>
    <n v="0.34996486296556573"/>
    <n v="0.49244553759662685"/>
    <x v="1"/>
    <n v="0.49244553759662685"/>
    <n v="0.14248067463106112"/>
  </r>
  <r>
    <n v="1992"/>
    <x v="3"/>
    <n v="1626"/>
    <n v="1122"/>
    <n v="3550"/>
    <s v="Outstate"/>
    <s v="Extra small"/>
    <n v="0.22591549295774649"/>
    <n v="0.4580281690140845"/>
    <n v="0.31605633802816901"/>
    <x v="0"/>
    <n v="0.4580281690140845"/>
    <n v="0.14197183098591548"/>
  </r>
  <r>
    <n v="2012"/>
    <x v="31"/>
    <n v="6969"/>
    <n v="9326"/>
    <n v="16706"/>
    <s v="Outstate"/>
    <s v="Medium"/>
    <n v="2.4601939422961811E-2"/>
    <n v="0.41715551298934517"/>
    <n v="0.55824254758769309"/>
    <x v="1"/>
    <n v="0.55824254758769309"/>
    <n v="0.14108703459834793"/>
  </r>
  <r>
    <n v="2000"/>
    <x v="55"/>
    <n v="3369"/>
    <n v="2503"/>
    <n v="6181"/>
    <s v="Outstate"/>
    <s v="Small"/>
    <n v="4.9991910694062447E-2"/>
    <n v="0.54505743407215657"/>
    <n v="0.40495065523378093"/>
    <x v="0"/>
    <n v="0.54505743407215657"/>
    <n v="0.14010677883837563"/>
  </r>
  <r>
    <n v="2008"/>
    <x v="27"/>
    <n v="2775"/>
    <n v="2079"/>
    <n v="4975"/>
    <s v="Outstate"/>
    <s v="Extra small"/>
    <n v="2.4321608040201004E-2"/>
    <n v="0.55778894472361806"/>
    <n v="0.41788944723618088"/>
    <x v="0"/>
    <n v="0.55778894472361806"/>
    <n v="0.13989949748743719"/>
  </r>
  <r>
    <n v="2000"/>
    <x v="27"/>
    <n v="2772"/>
    <n v="2081"/>
    <n v="5010"/>
    <s v="Outstate"/>
    <s v="Extra small"/>
    <n v="3.13373253493014E-2"/>
    <n v="0.55329341317365266"/>
    <n v="0.41536926147704589"/>
    <x v="0"/>
    <n v="0.55329341317365266"/>
    <n v="0.13792415169660677"/>
  </r>
  <r>
    <n v="2008"/>
    <x v="8"/>
    <n v="2184"/>
    <n v="2907"/>
    <n v="5244"/>
    <s v="Outstate"/>
    <s v="Extra small"/>
    <n v="2.9176201372997711E-2"/>
    <n v="0.41647597254004576"/>
    <n v="0.55434782608695654"/>
    <x v="1"/>
    <n v="0.55434782608695654"/>
    <n v="0.13787185354691078"/>
  </r>
  <r>
    <n v="1996"/>
    <x v="62"/>
    <n v="5806"/>
    <n v="8006"/>
    <n v="15979"/>
    <s v="Outstate"/>
    <s v="Medium"/>
    <n v="0.13561549533763065"/>
    <n v="0.36335189936792039"/>
    <n v="0.50103260529444893"/>
    <x v="1"/>
    <n v="0.50103260529444893"/>
    <n v="0.13768070592652853"/>
  </r>
  <r>
    <n v="1996"/>
    <x v="63"/>
    <n v="3902"/>
    <n v="5457"/>
    <n v="11297"/>
    <s v="Outer suburbs"/>
    <s v="Medium"/>
    <n v="0.17154996901832345"/>
    <n v="0.34540143400902895"/>
    <n v="0.48304859697264763"/>
    <x v="1"/>
    <n v="0.48304859697264763"/>
    <n v="0.13764716296361867"/>
  </r>
  <r>
    <n v="2004"/>
    <x v="64"/>
    <n v="5159"/>
    <n v="3898"/>
    <n v="9204"/>
    <s v="Outstate"/>
    <s v="Small"/>
    <n v="1.5971316818774447E-2"/>
    <n v="0.56051716644936989"/>
    <n v="0.42351151673185572"/>
    <x v="0"/>
    <n v="0.56051716644936989"/>
    <n v="0.13700564971751417"/>
  </r>
  <r>
    <n v="2012"/>
    <x v="65"/>
    <n v="10849"/>
    <n v="8173"/>
    <n v="19619"/>
    <s v="Outer suburbs"/>
    <s v="Medium"/>
    <n v="3.0429685508945412E-2"/>
    <n v="0.55298435190376671"/>
    <n v="0.41658596258728781"/>
    <x v="0"/>
    <n v="0.55298435190376671"/>
    <n v="0.13639838931647891"/>
  </r>
  <r>
    <n v="2008"/>
    <x v="14"/>
    <n v="4308"/>
    <n v="3250"/>
    <n v="7806"/>
    <s v="Outstate"/>
    <s v="Small"/>
    <n v="3.1770433000256212E-2"/>
    <n v="0.55188316679477323"/>
    <n v="0.41634640020497055"/>
    <x v="0"/>
    <n v="0.55188316679477323"/>
    <n v="0.13553676658980268"/>
  </r>
  <r>
    <n v="2000"/>
    <x v="53"/>
    <n v="15035"/>
    <n v="11255"/>
    <n v="28128"/>
    <s v="Outstate"/>
    <s v="Medium"/>
    <n v="6.5344141069397038E-2"/>
    <n v="0.5345207622298066"/>
    <n v="0.40013509670079633"/>
    <x v="0"/>
    <n v="0.5345207622298066"/>
    <n v="0.13438566552901027"/>
  </r>
  <r>
    <n v="2012"/>
    <x v="53"/>
    <n v="19415"/>
    <n v="14760"/>
    <n v="34920"/>
    <s v="Outstate"/>
    <s v="Medium"/>
    <n v="2.1334478808705613E-2"/>
    <n v="0.55598510882016039"/>
    <n v="0.42268041237113402"/>
    <x v="0"/>
    <n v="0.55598510882016039"/>
    <n v="0.13330469644902637"/>
  </r>
  <r>
    <n v="2008"/>
    <x v="28"/>
    <n v="1278"/>
    <n v="971"/>
    <n v="2313"/>
    <s v="Outstate"/>
    <s v="Extra small"/>
    <n v="2.7669693039342844E-2"/>
    <n v="0.55252918287937747"/>
    <n v="0.41980112408127973"/>
    <x v="0"/>
    <n v="0.55252918287937747"/>
    <n v="0.13272805879809774"/>
  </r>
  <r>
    <n v="1996"/>
    <x v="66"/>
    <n v="9082"/>
    <n v="12420"/>
    <n v="25463"/>
    <s v="Outstate"/>
    <s v="Medium"/>
    <n v="0.15555904645956878"/>
    <n v="0.35667439029179593"/>
    <n v="0.48776656324863527"/>
    <x v="1"/>
    <n v="0.48776656324863527"/>
    <n v="0.13109217295683934"/>
  </r>
  <r>
    <n v="2008"/>
    <x v="19"/>
    <n v="2652"/>
    <n v="2023"/>
    <n v="4801"/>
    <s v="Outstate"/>
    <s v="Extra small"/>
    <n v="2.6244532389085608E-2"/>
    <n v="0.55238491980837323"/>
    <n v="0.42137054780254113"/>
    <x v="0"/>
    <n v="0.55238491980837323"/>
    <n v="0.1310143720058321"/>
  </r>
  <r>
    <n v="2000"/>
    <x v="67"/>
    <n v="7609"/>
    <n v="5764"/>
    <n v="14140"/>
    <s v="Outstate"/>
    <s v="Medium"/>
    <n v="5.424328147100424E-2"/>
    <n v="0.53811881188118815"/>
    <n v="0.40763790664780764"/>
    <x v="0"/>
    <n v="0.53811881188118815"/>
    <n v="0.13048090523338052"/>
  </r>
  <r>
    <n v="2004"/>
    <x v="55"/>
    <n v="3557"/>
    <n v="2726"/>
    <n v="6369"/>
    <s v="Outstate"/>
    <s v="Small"/>
    <n v="1.3502904694614539E-2"/>
    <n v="0.55848641859004555"/>
    <n v="0.42801067671533993"/>
    <x v="0"/>
    <n v="0.55848641859004555"/>
    <n v="0.13047574187470562"/>
  </r>
  <r>
    <n v="2004"/>
    <x v="68"/>
    <n v="5457"/>
    <n v="4179"/>
    <n v="9800"/>
    <s v="Outstate"/>
    <s v="Small"/>
    <n v="1.673469387755102E-2"/>
    <n v="0.55683673469387751"/>
    <n v="0.42642857142857143"/>
    <x v="0"/>
    <n v="0.55683673469387751"/>
    <n v="0.13040816326530608"/>
  </r>
  <r>
    <n v="2012"/>
    <x v="69"/>
    <n v="8957"/>
    <n v="6858"/>
    <n v="16141"/>
    <s v="Outstate"/>
    <s v="Medium"/>
    <n v="2.0197013815748715E-2"/>
    <n v="0.55492224769221243"/>
    <n v="0.42488073849203889"/>
    <x v="0"/>
    <n v="0.55492224769221243"/>
    <n v="0.13004150920017354"/>
  </r>
  <r>
    <n v="2004"/>
    <x v="42"/>
    <n v="2438"/>
    <n v="1871"/>
    <n v="4361"/>
    <s v="Outstate"/>
    <s v="Extra small"/>
    <n v="1.1923870671864251E-2"/>
    <n v="0.55904609034625086"/>
    <n v="0.42903003898188491"/>
    <x v="0"/>
    <n v="0.55904609034625086"/>
    <n v="0.13001605136436595"/>
  </r>
  <r>
    <n v="1996"/>
    <x v="70"/>
    <n v="1199"/>
    <n v="1641"/>
    <n v="3410"/>
    <s v="Outstate"/>
    <s v="Extra small"/>
    <n v="0.16715542521994134"/>
    <n v="0.35161290322580646"/>
    <n v="0.48123167155425217"/>
    <x v="1"/>
    <n v="0.48123167155425217"/>
    <n v="0.12961876832844571"/>
  </r>
  <r>
    <n v="2008"/>
    <x v="66"/>
    <n v="14782"/>
    <n v="19325"/>
    <n v="35070"/>
    <s v="Outstate"/>
    <s v="Medium"/>
    <n v="2.7459366980325063E-2"/>
    <n v="0.42149985742800117"/>
    <n v="0.55104077559167375"/>
    <x v="1"/>
    <n v="0.55104077559167375"/>
    <n v="0.12954091816367258"/>
  </r>
  <r>
    <n v="1996"/>
    <x v="71"/>
    <n v="57244"/>
    <n v="77297"/>
    <n v="154884"/>
    <s v="Rest of 7 county"/>
    <s v="Large"/>
    <n v="0.13134345703881614"/>
    <n v="0.36959272746055111"/>
    <n v="0.49906381550063272"/>
    <x v="1"/>
    <n v="0.49906381550063272"/>
    <n v="0.12947108804008162"/>
  </r>
  <r>
    <n v="1996"/>
    <x v="72"/>
    <n v="2006"/>
    <n v="2741"/>
    <n v="5677"/>
    <s v="Outstate"/>
    <s v="Small"/>
    <n v="0.16381891844283952"/>
    <n v="0.35335564558745819"/>
    <n v="0.48282543596970229"/>
    <x v="1"/>
    <n v="0.48282543596970229"/>
    <n v="0.1294697903822441"/>
  </r>
  <r>
    <n v="2008"/>
    <x v="33"/>
    <n v="10309"/>
    <n v="13460"/>
    <n v="24395"/>
    <s v="Outstate"/>
    <s v="Medium"/>
    <n v="2.5660996105759375E-2"/>
    <n v="0.42258659561385531"/>
    <n v="0.5517524082803853"/>
    <x v="1"/>
    <n v="0.5517524082803853"/>
    <n v="0.12916581266652999"/>
  </r>
  <r>
    <n v="1996"/>
    <x v="73"/>
    <n v="7293"/>
    <n v="9931"/>
    <n v="20425"/>
    <s v="Outer suburbs"/>
    <s v="Medium"/>
    <n v="0.15671970624235007"/>
    <n v="0.35706242350061201"/>
    <n v="0.48621787025703794"/>
    <x v="1"/>
    <n v="0.48621787025703794"/>
    <n v="0.12915544675642593"/>
  </r>
  <r>
    <n v="2008"/>
    <x v="13"/>
    <n v="18077"/>
    <n v="13856"/>
    <n v="32687"/>
    <s v="Outstate"/>
    <s v="Medium"/>
    <n v="2.306727445161685E-2"/>
    <n v="0.55303331599718542"/>
    <n v="0.4238994095511977"/>
    <x v="0"/>
    <n v="0.55303331599718542"/>
    <n v="0.12913390644598771"/>
  </r>
  <r>
    <n v="1996"/>
    <x v="9"/>
    <n v="1392"/>
    <n v="1875"/>
    <n v="3758"/>
    <s v="Outstate"/>
    <s v="Extra small"/>
    <n v="0.13065460351250666"/>
    <n v="0.37040979244278871"/>
    <n v="0.49893560404470461"/>
    <x v="1"/>
    <n v="0.49893560404470461"/>
    <n v="0.1285258116019159"/>
  </r>
  <r>
    <n v="2012"/>
    <x v="38"/>
    <n v="11480"/>
    <n v="14980"/>
    <n v="27232"/>
    <s v="Outstate"/>
    <s v="Medium"/>
    <n v="2.834900117508813E-2"/>
    <n v="0.4215628672150411"/>
    <n v="0.55008813160987069"/>
    <x v="1"/>
    <n v="0.55008813160987069"/>
    <n v="0.12852526439482959"/>
  </r>
  <r>
    <n v="2004"/>
    <x v="69"/>
    <n v="8875"/>
    <n v="6835"/>
    <n v="15910"/>
    <s v="Outstate"/>
    <s v="Medium"/>
    <n v="1.257071024512885E-2"/>
    <n v="0.55782526712759273"/>
    <n v="0.42960402262727843"/>
    <x v="0"/>
    <n v="0.55782526712759273"/>
    <n v="0.1282212445003143"/>
  </r>
  <r>
    <n v="2004"/>
    <x v="74"/>
    <n v="10389"/>
    <n v="7994"/>
    <n v="18695"/>
    <s v="Outstate"/>
    <s v="Medium"/>
    <n v="1.6688954265846483E-2"/>
    <n v="0.5557100829098689"/>
    <n v="0.42760096282428456"/>
    <x v="0"/>
    <n v="0.5557100829098689"/>
    <n v="0.12810912008558434"/>
  </r>
  <r>
    <n v="1992"/>
    <x v="70"/>
    <n v="1084"/>
    <n v="1555"/>
    <n v="3680"/>
    <s v="Outstate"/>
    <s v="Extra small"/>
    <n v="0.28288043478260871"/>
    <n v="0.29456521739130437"/>
    <n v="0.42255434782608697"/>
    <x v="1"/>
    <n v="0.42255434782608697"/>
    <n v="0.12798913043478261"/>
  </r>
  <r>
    <n v="1996"/>
    <x v="75"/>
    <n v="3466"/>
    <n v="4732"/>
    <n v="9932"/>
    <s v="Outstate"/>
    <s v="Small"/>
    <n v="0.17458719291180025"/>
    <n v="0.34897301651228352"/>
    <n v="0.47643979057591623"/>
    <x v="1"/>
    <n v="0.47643979057591623"/>
    <n v="0.12746677406363272"/>
  </r>
  <r>
    <n v="2004"/>
    <x v="67"/>
    <n v="8724"/>
    <n v="6729"/>
    <n v="15668"/>
    <s v="Outstate"/>
    <s v="Medium"/>
    <n v="1.3722236405412305E-2"/>
    <n v="0.55680367628286953"/>
    <n v="0.42947408731171816"/>
    <x v="0"/>
    <n v="0.55680367628286953"/>
    <n v="0.12732958897115138"/>
  </r>
  <r>
    <n v="2004"/>
    <x v="49"/>
    <n v="6854"/>
    <n v="5292"/>
    <n v="12334"/>
    <s v="Outstate"/>
    <s v="Small"/>
    <n v="1.5242419328684935E-2"/>
    <n v="0.55569969190854551"/>
    <n v="0.42905788876276957"/>
    <x v="0"/>
    <n v="0.55569969190854551"/>
    <n v="0.12664180314577594"/>
  </r>
  <r>
    <n v="2012"/>
    <x v="57"/>
    <n v="16227"/>
    <n v="12524"/>
    <n v="29441"/>
    <s v="Outer suburbs"/>
    <s v="Medium"/>
    <n v="2.343670391630719E-2"/>
    <n v="0.55117013688393734"/>
    <n v="0.42539315919975546"/>
    <x v="0"/>
    <n v="0.55117013688393734"/>
    <n v="0.12577697768418189"/>
  </r>
  <r>
    <n v="2000"/>
    <x v="46"/>
    <n v="1090"/>
    <n v="830"/>
    <n v="2090"/>
    <s v="Outstate"/>
    <s v="Extra small"/>
    <n v="8.1339712918660281E-2"/>
    <n v="0.52153110047846885"/>
    <n v="0.39712918660287083"/>
    <x v="0"/>
    <n v="0.52153110047846885"/>
    <n v="0.12440191387559801"/>
  </r>
  <r>
    <n v="1992"/>
    <x v="62"/>
    <n v="5204"/>
    <n v="7210"/>
    <n v="16162"/>
    <s v="Outstate"/>
    <s v="Medium"/>
    <n v="0.23190199232768222"/>
    <n v="0.3219898527409974"/>
    <n v="0.44610815493132039"/>
    <x v="1"/>
    <n v="0.44610815493132039"/>
    <n v="0.12411830219032299"/>
  </r>
  <r>
    <n v="2004"/>
    <x v="57"/>
    <n v="15705"/>
    <n v="12219"/>
    <n v="28260"/>
    <s v="Outer suburbs"/>
    <s v="Medium"/>
    <n v="1.18895966029724E-2"/>
    <n v="0.55573248407643316"/>
    <n v="0.43237791932059449"/>
    <x v="0"/>
    <n v="0.55573248407643316"/>
    <n v="0.12335456475583867"/>
  </r>
  <r>
    <n v="1996"/>
    <x v="76"/>
    <n v="5057"/>
    <n v="6772"/>
    <n v="13906"/>
    <s v="Outstate"/>
    <s v="Medium"/>
    <n v="0.14935998849417517"/>
    <n v="0.36365597583776788"/>
    <n v="0.48698403566805698"/>
    <x v="1"/>
    <n v="0.48698403566805698"/>
    <n v="0.12332805983028911"/>
  </r>
  <r>
    <n v="1996"/>
    <x v="40"/>
    <n v="4450"/>
    <n v="6041"/>
    <n v="13022"/>
    <s v="Outer suburbs"/>
    <s v="Medium"/>
    <n v="0.19436338504070036"/>
    <n v="0.34172938104745815"/>
    <n v="0.46390723391184152"/>
    <x v="1"/>
    <n v="0.46390723391184152"/>
    <n v="0.12217785286438337"/>
  </r>
  <r>
    <n v="1996"/>
    <x v="39"/>
    <n v="1055"/>
    <n v="1394"/>
    <n v="2775"/>
    <s v="Outstate"/>
    <s v="Extra small"/>
    <n v="0.11747747747747747"/>
    <n v="0.38018018018018018"/>
    <n v="0.50234234234234232"/>
    <x v="1"/>
    <n v="0.50234234234234232"/>
    <n v="0.12216216216216214"/>
  </r>
  <r>
    <n v="2000"/>
    <x v="77"/>
    <n v="32402"/>
    <n v="24800"/>
    <n v="62470"/>
    <s v="Rochester-StCloud-Duluth"/>
    <s v="Large"/>
    <n v="8.4328477669281254E-2"/>
    <n v="0.51868096686409482"/>
    <n v="0.39699055546662398"/>
    <x v="0"/>
    <n v="0.51868096686409482"/>
    <n v="0.12169041139747083"/>
  </r>
  <r>
    <n v="2012"/>
    <x v="37"/>
    <n v="2569"/>
    <n v="1998"/>
    <n v="4698"/>
    <s v="Outstate"/>
    <s v="Extra small"/>
    <n v="2.7884206045125585E-2"/>
    <n v="0.54682843763303535"/>
    <n v="0.42528735632183906"/>
    <x v="0"/>
    <n v="0.54682843763303535"/>
    <n v="0.12154108131119629"/>
  </r>
  <r>
    <n v="1992"/>
    <x v="61"/>
    <n v="1886"/>
    <n v="2619"/>
    <n v="6038"/>
    <s v="Outstate"/>
    <s v="Small"/>
    <n v="0.25389201722424642"/>
    <n v="0.31235508446505467"/>
    <n v="0.43375289831069891"/>
    <x v="1"/>
    <n v="0.43375289831069891"/>
    <n v="0.12139781384564424"/>
  </r>
  <r>
    <n v="2008"/>
    <x v="20"/>
    <n v="7456"/>
    <n v="5809"/>
    <n v="13620"/>
    <s v="Outstate"/>
    <s v="Medium"/>
    <n v="2.6064610866372982E-2"/>
    <n v="0.54743024963289277"/>
    <n v="0.42650513950073421"/>
    <x v="0"/>
    <n v="0.54743024963289277"/>
    <n v="0.12092511013215856"/>
  </r>
  <r>
    <n v="2012"/>
    <x v="77"/>
    <n v="43015"/>
    <n v="33551"/>
    <n v="78477"/>
    <s v="Rochester-StCloud-Duluth"/>
    <s v="Large"/>
    <n v="2.4351083757024352E-2"/>
    <n v="0.54812237980554812"/>
    <n v="0.42752653643742755"/>
    <x v="0"/>
    <n v="0.54812237980554812"/>
    <n v="0.12059584336812057"/>
  </r>
  <r>
    <n v="2004"/>
    <x v="77"/>
    <n v="41726"/>
    <n v="32659"/>
    <n v="75577"/>
    <s v="Rochester-StCloud-Duluth"/>
    <s v="Large"/>
    <n v="1.5771994125196819E-2"/>
    <n v="0.55209918361406252"/>
    <n v="0.43212882226074067"/>
    <x v="0"/>
    <n v="0.55209918361406252"/>
    <n v="0.11997036135332184"/>
  </r>
  <r>
    <n v="2004"/>
    <x v="8"/>
    <n v="2481"/>
    <n v="3165"/>
    <n v="5735"/>
    <s v="Outstate"/>
    <s v="Extra small"/>
    <n v="1.5518744551002616E-2"/>
    <n v="0.43260680034873583"/>
    <n v="0.55187445510026156"/>
    <x v="1"/>
    <n v="0.55187445510026156"/>
    <n v="0.11926765475152573"/>
  </r>
  <r>
    <n v="2004"/>
    <x v="78"/>
    <n v="4794"/>
    <n v="3767"/>
    <n v="8681"/>
    <s v="Outstate"/>
    <s v="Small"/>
    <n v="1.3823292247436931E-2"/>
    <n v="0.55224052528510537"/>
    <n v="0.43393618246745769"/>
    <x v="0"/>
    <n v="0.55224052528510537"/>
    <n v="0.11830434281764768"/>
  </r>
  <r>
    <n v="1996"/>
    <x v="79"/>
    <n v="2887"/>
    <n v="3956"/>
    <n v="9065"/>
    <s v="Outstate"/>
    <s v="Small"/>
    <n v="0.24511858797573083"/>
    <n v="0.31847766133480421"/>
    <n v="0.43640375068946496"/>
    <x v="1"/>
    <n v="0.43640375068946496"/>
    <n v="0.11792608935466076"/>
  </r>
  <r>
    <n v="2000"/>
    <x v="69"/>
    <n v="7134"/>
    <n v="5534"/>
    <n v="13593"/>
    <s v="Outstate"/>
    <s v="Medium"/>
    <n v="6.804973147943795E-2"/>
    <n v="0.52482895608033542"/>
    <n v="0.40712131244022659"/>
    <x v="0"/>
    <n v="0.52482895608033542"/>
    <n v="0.11770764364010883"/>
  </r>
  <r>
    <n v="2000"/>
    <x v="54"/>
    <n v="6087"/>
    <n v="4737"/>
    <n v="11489"/>
    <s v="Outstate"/>
    <s v="Medium"/>
    <n v="5.7881451823483331E-2"/>
    <n v="0.52981112368352334"/>
    <n v="0.41230742449299329"/>
    <x v="0"/>
    <n v="0.52981112368352334"/>
    <n v="0.11750369919053005"/>
  </r>
  <r>
    <n v="1992"/>
    <x v="45"/>
    <n v="2143"/>
    <n v="2929"/>
    <n v="6724"/>
    <s v="Outstate"/>
    <s v="Small"/>
    <n v="0.24568709101725164"/>
    <n v="0.31870910172516359"/>
    <n v="0.4356038072575848"/>
    <x v="1"/>
    <n v="0.4356038072575848"/>
    <n v="0.11689470553242121"/>
  </r>
  <r>
    <n v="1992"/>
    <x v="41"/>
    <n v="39458"/>
    <n v="54621"/>
    <n v="130018"/>
    <s v="Rest of 7 county"/>
    <s v="Large"/>
    <n v="0.27641557322832222"/>
    <n v="0.30348105646910428"/>
    <n v="0.4201033703025735"/>
    <x v="1"/>
    <n v="0.4201033703025735"/>
    <n v="0.11662231383346922"/>
  </r>
  <r>
    <n v="2004"/>
    <x v="31"/>
    <n v="7681"/>
    <n v="9733"/>
    <n v="17666"/>
    <s v="Outstate"/>
    <s v="Medium"/>
    <n v="1.4264689233555982E-2"/>
    <n v="0.43478999207517266"/>
    <n v="0.55094531869127139"/>
    <x v="1"/>
    <n v="0.55094531869127139"/>
    <n v="0.11615532661609873"/>
  </r>
  <r>
    <n v="2004"/>
    <x v="52"/>
    <n v="7194"/>
    <n v="5677"/>
    <n v="13065"/>
    <s v="Outer suburbs"/>
    <s v="Medium"/>
    <n v="1.484883275928052E-2"/>
    <n v="0.55063145809414471"/>
    <n v="0.43451970914657484"/>
    <x v="0"/>
    <n v="0.55063145809414471"/>
    <n v="0.11611174894756987"/>
  </r>
  <r>
    <n v="2008"/>
    <x v="15"/>
    <n v="13723"/>
    <n v="17381"/>
    <n v="31799"/>
    <s v="Outer suburbs"/>
    <s v="Medium"/>
    <n v="2.1856033208591464E-2"/>
    <n v="0.43155445139784271"/>
    <n v="0.54658951539356582"/>
    <x v="1"/>
    <n v="0.54658951539356582"/>
    <n v="0.11503506399572311"/>
  </r>
  <r>
    <n v="1996"/>
    <x v="58"/>
    <n v="2129"/>
    <n v="2814"/>
    <n v="5965"/>
    <s v="Outstate"/>
    <s v="Small"/>
    <n v="0.17133277451802179"/>
    <n v="0.35691533948030174"/>
    <n v="0.47175188600167645"/>
    <x v="1"/>
    <n v="0.47175188600167645"/>
    <n v="0.1148365465213747"/>
  </r>
  <r>
    <n v="1996"/>
    <x v="49"/>
    <n v="3428"/>
    <n v="4531"/>
    <n v="9721"/>
    <s v="Outstate"/>
    <s v="Small"/>
    <n v="0.1812570723176628"/>
    <n v="0.35263861742619074"/>
    <n v="0.46610431025614651"/>
    <x v="1"/>
    <n v="0.46610431025614651"/>
    <n v="0.11346569282995578"/>
  </r>
  <r>
    <n v="2000"/>
    <x v="64"/>
    <n v="4766"/>
    <n v="3760"/>
    <n v="8872"/>
    <s v="Outstate"/>
    <s v="Small"/>
    <n v="3.8999098286744818E-2"/>
    <n v="0.53719567177637506"/>
    <n v="0.42380522993688008"/>
    <x v="0"/>
    <n v="0.53719567177637506"/>
    <n v="0.11339044183949498"/>
  </r>
  <r>
    <n v="2004"/>
    <x v="47"/>
    <n v="4527"/>
    <n v="3592"/>
    <n v="8248"/>
    <s v="Outstate"/>
    <s v="Small"/>
    <n v="1.5640155189136761E-2"/>
    <n v="0.54886032977691557"/>
    <n v="0.43549951503394763"/>
    <x v="0"/>
    <n v="0.54886032977691557"/>
    <n v="0.11336081474296794"/>
  </r>
  <r>
    <n v="2008"/>
    <x v="36"/>
    <n v="36724"/>
    <n v="29208"/>
    <n v="67132"/>
    <s v="Rest of 7 county"/>
    <s v="Large"/>
    <n v="1.7875230888398975E-2"/>
    <n v="0.54704164928796994"/>
    <n v="0.43508311982363107"/>
    <x v="0"/>
    <n v="0.54704164928796994"/>
    <n v="0.11195852946433887"/>
  </r>
  <r>
    <n v="2008"/>
    <x v="44"/>
    <n v="6637"/>
    <n v="5277"/>
    <n v="12257"/>
    <s v="Outstate"/>
    <s v="Medium"/>
    <n v="2.7984009137635636E-2"/>
    <n v="0.54148649751162603"/>
    <n v="0.43052949335073837"/>
    <x v="0"/>
    <n v="0.54148649751162603"/>
    <n v="0.11095700416088766"/>
  </r>
  <r>
    <n v="2000"/>
    <x v="65"/>
    <n v="7663"/>
    <n v="6009"/>
    <n v="14908"/>
    <s v="Outer suburbs"/>
    <s v="Medium"/>
    <n v="8.2908505500402463E-2"/>
    <n v="0.51401931848671856"/>
    <n v="0.40307217601287898"/>
    <x v="0"/>
    <n v="0.51401931848671856"/>
    <n v="0.11094714247383958"/>
  </r>
  <r>
    <n v="2004"/>
    <x v="80"/>
    <n v="11704"/>
    <n v="9337"/>
    <n v="21349"/>
    <s v="Outstate"/>
    <s v="Medium"/>
    <n v="1.4426905241463301E-2"/>
    <n v="0.54822239917560545"/>
    <n v="0.43735069558293127"/>
    <x v="0"/>
    <n v="0.54822239917560545"/>
    <n v="0.11087170359267418"/>
  </r>
  <r>
    <n v="1996"/>
    <x v="81"/>
    <n v="3452"/>
    <n v="4523"/>
    <n v="9735"/>
    <s v="Outstate"/>
    <s v="Small"/>
    <n v="0.1807909604519774"/>
    <n v="0.35459681561376477"/>
    <n v="0.46461222393425783"/>
    <x v="1"/>
    <n v="0.46461222393425783"/>
    <n v="0.11001540832049306"/>
  </r>
  <r>
    <n v="1992"/>
    <x v="72"/>
    <n v="1909"/>
    <n v="2593"/>
    <n v="6251"/>
    <s v="Outstate"/>
    <s v="Small"/>
    <n v="0.27979523276275797"/>
    <n v="0.3053911374180131"/>
    <n v="0.41481362981922892"/>
    <x v="1"/>
    <n v="0.41481362981922892"/>
    <n v="0.10942249240121582"/>
  </r>
  <r>
    <n v="1996"/>
    <x v="82"/>
    <n v="2141"/>
    <n v="2741"/>
    <n v="5491"/>
    <s v="Outstate"/>
    <s v="Extra small"/>
    <n v="0.11090875978874522"/>
    <n v="0.38991076306683664"/>
    <n v="0.49918047714441816"/>
    <x v="1"/>
    <n v="0.49918047714441816"/>
    <n v="0.10926971407758151"/>
  </r>
  <r>
    <n v="2008"/>
    <x v="49"/>
    <n v="6737"/>
    <n v="5380"/>
    <n v="12545"/>
    <s v="Outstate"/>
    <s v="Small"/>
    <n v="3.4117178158628934E-2"/>
    <n v="0.53702670386608209"/>
    <n v="0.42885611797528894"/>
    <x v="0"/>
    <n v="0.53702670386608209"/>
    <n v="0.10817058589079315"/>
  </r>
  <r>
    <n v="1992"/>
    <x v="51"/>
    <n v="26568"/>
    <n v="35820"/>
    <n v="85684"/>
    <s v="Rest of 7 county"/>
    <s v="Large"/>
    <n v="0.27188273189860418"/>
    <n v="0.3100695579104617"/>
    <n v="0.41804771019093412"/>
    <x v="1"/>
    <n v="0.41804771019093412"/>
    <n v="0.10797815228047242"/>
  </r>
  <r>
    <n v="2004"/>
    <x v="65"/>
    <n v="10043"/>
    <n v="8059"/>
    <n v="18384"/>
    <s v="Outer suburbs"/>
    <s v="Medium"/>
    <n v="1.5339425587467363E-2"/>
    <n v="0.54629025239338558"/>
    <n v="0.43837032201914711"/>
    <x v="0"/>
    <n v="0.54629025239338558"/>
    <n v="0.10791993037423847"/>
  </r>
  <r>
    <n v="2012"/>
    <x v="9"/>
    <n v="1384"/>
    <n v="1730"/>
    <n v="3207"/>
    <s v="Outstate"/>
    <s v="Extra small"/>
    <n v="2.8999064546304958E-2"/>
    <n v="0.43155597131275336"/>
    <n v="0.53944496414094167"/>
    <x v="1"/>
    <n v="0.53944496414094167"/>
    <n v="0.10788899282818831"/>
  </r>
  <r>
    <n v="2008"/>
    <x v="83"/>
    <n v="4743"/>
    <n v="5906"/>
    <n v="10883"/>
    <s v="Outstate"/>
    <s v="Small"/>
    <n v="2.1501424239639806E-2"/>
    <n v="0.43581732978039145"/>
    <n v="0.54268124597996881"/>
    <x v="1"/>
    <n v="0.54268124597996881"/>
    <n v="0.10686391619957736"/>
  </r>
  <r>
    <n v="1996"/>
    <x v="38"/>
    <n v="7955"/>
    <n v="10272"/>
    <n v="21819"/>
    <s v="Outstate"/>
    <s v="Medium"/>
    <n v="0.16462715981484027"/>
    <n v="0.36459049452312203"/>
    <n v="0.47078234566203769"/>
    <x v="1"/>
    <n v="0.47078234566203769"/>
    <n v="0.10619185113891566"/>
  </r>
  <r>
    <n v="2004"/>
    <x v="33"/>
    <n v="10705"/>
    <n v="13290"/>
    <n v="24367"/>
    <s v="Outstate"/>
    <s v="Medium"/>
    <n v="1.526654902121722E-2"/>
    <n v="0.43932367546271595"/>
    <n v="0.54540977551606684"/>
    <x v="1"/>
    <n v="0.54540977551606684"/>
    <n v="0.1060861000533509"/>
  </r>
  <r>
    <n v="2008"/>
    <x v="76"/>
    <n v="7968"/>
    <n v="9887"/>
    <n v="18245"/>
    <s v="Outstate"/>
    <s v="Medium"/>
    <n v="2.1375719375171281E-2"/>
    <n v="0.43672238969580707"/>
    <n v="0.54190189092902163"/>
    <x v="1"/>
    <n v="0.54190189092902163"/>
    <n v="0.10517950123321457"/>
  </r>
  <r>
    <n v="2000"/>
    <x v="49"/>
    <n v="5520"/>
    <n v="4402"/>
    <n v="10672"/>
    <s v="Outstate"/>
    <s v="Small"/>
    <n v="7.0277361319340328E-2"/>
    <n v="0.51724137931034486"/>
    <n v="0.41248125937031482"/>
    <x v="0"/>
    <n v="0.51724137931034486"/>
    <n v="0.10476011994003004"/>
  </r>
  <r>
    <n v="2000"/>
    <x v="56"/>
    <n v="4213"/>
    <n v="3370"/>
    <n v="8050"/>
    <s v="Outstate"/>
    <s v="Small"/>
    <n v="5.801242236024845E-2"/>
    <n v="0.52335403726708074"/>
    <n v="0.41863354037267081"/>
    <x v="0"/>
    <n v="0.52335403726708074"/>
    <n v="0.10472049689440993"/>
  </r>
  <r>
    <n v="1992"/>
    <x v="57"/>
    <n v="4813"/>
    <n v="7077"/>
    <n v="17177"/>
    <s v="Outer suburbs"/>
    <s v="Medium"/>
    <n v="0.30779530767887292"/>
    <n v="0.2802002677999651"/>
    <n v="0.41200442452116204"/>
    <x v="1"/>
    <n v="0.41200442452116204"/>
    <n v="0.10420911684228912"/>
  </r>
  <r>
    <n v="2000"/>
    <x v="31"/>
    <n v="6843"/>
    <n v="8514"/>
    <n v="16139"/>
    <s v="Outstate"/>
    <s v="Medium"/>
    <n v="4.8454055393766654E-2"/>
    <n v="0.42400396554929054"/>
    <n v="0.52754197905694278"/>
    <x v="1"/>
    <n v="0.52754197905694278"/>
    <n v="0.10353801350765224"/>
  </r>
  <r>
    <n v="2000"/>
    <x v="68"/>
    <n v="4608"/>
    <n v="3694"/>
    <n v="8864"/>
    <s v="Outstate"/>
    <s v="Small"/>
    <n v="6.3402527075812273E-2"/>
    <n v="0.51985559566786999"/>
    <n v="0.41674187725631767"/>
    <x v="0"/>
    <n v="0.51985559566786999"/>
    <n v="0.10311371841155231"/>
  </r>
  <r>
    <n v="2008"/>
    <x v="57"/>
    <n v="15789"/>
    <n v="12783"/>
    <n v="29305"/>
    <s v="Outer suburbs"/>
    <s v="Medium"/>
    <n v="2.5012796451117557E-2"/>
    <n v="0.53878177785360859"/>
    <n v="0.43620542569527382"/>
    <x v="0"/>
    <n v="0.53878177785360859"/>
    <n v="0.10257635215833477"/>
  </r>
  <r>
    <n v="2008"/>
    <x v="62"/>
    <n v="9762"/>
    <n v="12019"/>
    <n v="22236"/>
    <s v="Outstate"/>
    <s v="Medium"/>
    <n v="2.0462313365713258E-2"/>
    <n v="0.43901780895844578"/>
    <n v="0.54051987767584098"/>
    <x v="1"/>
    <n v="0.54051987767584098"/>
    <n v="0.1015020687173952"/>
  </r>
  <r>
    <n v="2008"/>
    <x v="30"/>
    <n v="2962"/>
    <n v="3649"/>
    <n v="6802"/>
    <s v="Outstate"/>
    <s v="Small"/>
    <n v="2.8079976477506617E-2"/>
    <n v="0.43546015877683036"/>
    <n v="0.5364598647456631"/>
    <x v="1"/>
    <n v="0.5364598647456631"/>
    <n v="0.10099970596883273"/>
  </r>
  <r>
    <n v="1996"/>
    <x v="80"/>
    <n v="7119"/>
    <n v="9009"/>
    <n v="18745"/>
    <s v="Outstate"/>
    <s v="Medium"/>
    <n v="0.13961056281675113"/>
    <n v="0.37978127500666842"/>
    <n v="0.48060816217658042"/>
    <x v="1"/>
    <n v="0.48060816217658042"/>
    <n v="0.10082688716991201"/>
  </r>
  <r>
    <n v="1996"/>
    <x v="84"/>
    <n v="1997"/>
    <n v="2534"/>
    <n v="5354"/>
    <s v="Outstate"/>
    <s v="Small"/>
    <n v="0.15371684721703399"/>
    <n v="0.37299215539783337"/>
    <n v="0.47329099738513258"/>
    <x v="1"/>
    <n v="0.47329099738513258"/>
    <n v="0.10029884198729921"/>
  </r>
  <r>
    <n v="2004"/>
    <x v="85"/>
    <n v="2719"/>
    <n v="2218"/>
    <n v="4998"/>
    <s v="Outstate"/>
    <s v="Extra small"/>
    <n v="1.2204881952781112E-2"/>
    <n v="0.5440176070428171"/>
    <n v="0.44377751100440177"/>
    <x v="0"/>
    <n v="0.5440176070428171"/>
    <n v="0.10024009603841533"/>
  </r>
  <r>
    <n v="2012"/>
    <x v="56"/>
    <n v="5522"/>
    <n v="4487"/>
    <n v="10327"/>
    <s v="Outstate"/>
    <s v="Small"/>
    <n v="3.0793066718311224E-2"/>
    <n v="0.53471482521545466"/>
    <n v="0.43449210806623412"/>
    <x v="0"/>
    <n v="0.53471482521545466"/>
    <n v="0.10022271714922054"/>
  </r>
  <r>
    <n v="1992"/>
    <x v="47"/>
    <n v="1876"/>
    <n v="2532"/>
    <n v="6313"/>
    <s v="Outstate"/>
    <s v="Small"/>
    <n v="0.30175827657215271"/>
    <n v="0.2971645810232853"/>
    <n v="0.40107714240456199"/>
    <x v="1"/>
    <n v="0.40107714240456199"/>
    <n v="9.9318865832409287E-2"/>
  </r>
  <r>
    <n v="2012"/>
    <x v="62"/>
    <n v="9637"/>
    <n v="11818"/>
    <n v="22051"/>
    <s v="Outstate"/>
    <s v="Medium"/>
    <n v="2.7028252686952973E-2"/>
    <n v="0.43703233413450637"/>
    <n v="0.53593941317854066"/>
    <x v="1"/>
    <n v="0.53593941317854066"/>
    <n v="9.8907079044034285E-2"/>
  </r>
  <r>
    <n v="2008"/>
    <x v="56"/>
    <n v="5468"/>
    <n v="4463"/>
    <n v="10213"/>
    <s v="Outstate"/>
    <s v="Small"/>
    <n v="2.7611867228042691E-2"/>
    <n v="0.53539606384020366"/>
    <n v="0.43699206893175363"/>
    <x v="0"/>
    <n v="0.53539606384020366"/>
    <n v="9.8403994908450032E-2"/>
  </r>
  <r>
    <n v="2012"/>
    <x v="33"/>
    <n v="10501"/>
    <n v="12852"/>
    <n v="23919"/>
    <s v="Outstate"/>
    <s v="Medium"/>
    <n v="2.3663196621932354E-2"/>
    <n v="0.43902337054224677"/>
    <n v="0.53731343283582089"/>
    <x v="1"/>
    <n v="0.53731343283582089"/>
    <n v="9.8290062293574121E-2"/>
  </r>
  <r>
    <n v="2012"/>
    <x v="8"/>
    <n v="2248"/>
    <n v="2751"/>
    <n v="5119"/>
    <s v="Outstate"/>
    <s v="Extra small"/>
    <n v="2.3442078530963077E-2"/>
    <n v="0.43914827114670835"/>
    <n v="0.53740965032232857"/>
    <x v="1"/>
    <n v="0.53740965032232857"/>
    <n v="9.8261379175620223E-2"/>
  </r>
  <r>
    <n v="2012"/>
    <x v="79"/>
    <n v="4149"/>
    <n v="3394"/>
    <n v="7710"/>
    <s v="Outstate"/>
    <s v="Small"/>
    <n v="2.166018158236057E-2"/>
    <n v="0.53813229571984433"/>
    <n v="0.44020752269779506"/>
    <x v="0"/>
    <n v="0.53813229571984433"/>
    <n v="9.7924773022049272E-2"/>
  </r>
  <r>
    <n v="1992"/>
    <x v="59"/>
    <n v="1201"/>
    <n v="1561"/>
    <n v="3688"/>
    <s v="Outstate"/>
    <s v="Extra small"/>
    <n v="0.25108459869848154"/>
    <n v="0.32565075921908893"/>
    <n v="0.42326464208242948"/>
    <x v="1"/>
    <n v="0.42326464208242948"/>
    <n v="9.7613882863340551E-2"/>
  </r>
  <r>
    <n v="2008"/>
    <x v="65"/>
    <n v="10338"/>
    <n v="8454"/>
    <n v="19339"/>
    <s v="Outer suburbs"/>
    <s v="Medium"/>
    <n v="2.8284813072030613E-2"/>
    <n v="0.53456745436682351"/>
    <n v="0.43714773256114586"/>
    <x v="0"/>
    <n v="0.53456745436682351"/>
    <n v="9.741972180567765E-2"/>
  </r>
  <r>
    <n v="1996"/>
    <x v="60"/>
    <n v="2153"/>
    <n v="2727"/>
    <n v="5907"/>
    <s v="Outstate"/>
    <s v="Small"/>
    <n v="0.17386152023023532"/>
    <n v="0.36448281699678348"/>
    <n v="0.4616556627729812"/>
    <x v="1"/>
    <n v="0.4616556627729812"/>
    <n v="9.7172845776197725E-2"/>
  </r>
  <r>
    <n v="2008"/>
    <x v="42"/>
    <n v="2291"/>
    <n v="1877"/>
    <n v="4261"/>
    <s v="Outstate"/>
    <s v="Extra small"/>
    <n v="2.1825862473597746E-2"/>
    <n v="0.53766721426895092"/>
    <n v="0.44050692325745128"/>
    <x v="0"/>
    <n v="0.53766721426895092"/>
    <n v="9.7160291011499644E-2"/>
  </r>
  <r>
    <n v="1992"/>
    <x v="66"/>
    <n v="8813"/>
    <n v="11531"/>
    <n v="28064"/>
    <s v="Outstate"/>
    <s v="Medium"/>
    <n v="0.27508551881413912"/>
    <n v="0.31403221208665905"/>
    <n v="0.41088226909920184"/>
    <x v="1"/>
    <n v="0.41088226909920184"/>
    <n v="9.685005701254279E-2"/>
  </r>
  <r>
    <n v="1992"/>
    <x v="40"/>
    <n v="3988"/>
    <n v="5386"/>
    <n v="13458"/>
    <s v="Outer suburbs"/>
    <s v="Medium"/>
    <n v="0.30346262446128697"/>
    <n v="0.29632932085005204"/>
    <n v="0.400208054688661"/>
    <x v="1"/>
    <n v="0.400208054688661"/>
    <n v="9.674543022737403E-2"/>
  </r>
  <r>
    <n v="2000"/>
    <x v="47"/>
    <n v="3480"/>
    <n v="2831"/>
    <n v="6811"/>
    <s v="Outstate"/>
    <s v="Small"/>
    <n v="7.341065922771986E-2"/>
    <n v="0.51093818822493031"/>
    <n v="0.41565115254734986"/>
    <x v="0"/>
    <n v="0.51093818822493031"/>
    <n v="9.5287035677580456E-2"/>
  </r>
  <r>
    <n v="2000"/>
    <x v="40"/>
    <n v="7668"/>
    <n v="6247"/>
    <n v="14929"/>
    <s v="Outer suburbs"/>
    <s v="Medium"/>
    <n v="6.7921495076696356E-2"/>
    <n v="0.51363118762140803"/>
    <n v="0.41844731730189566"/>
    <x v="0"/>
    <n v="0.51363118762140803"/>
    <n v="9.5183870319512365E-2"/>
  </r>
  <r>
    <n v="2008"/>
    <x v="34"/>
    <n v="11241"/>
    <n v="9256"/>
    <n v="20918"/>
    <s v="Outstate"/>
    <s v="Medium"/>
    <n v="2.0126207094368485E-2"/>
    <n v="0.53738407113490771"/>
    <n v="0.44248972177072377"/>
    <x v="0"/>
    <n v="0.53738407113490771"/>
    <n v="9.489434936418395E-2"/>
  </r>
  <r>
    <n v="2012"/>
    <x v="66"/>
    <n v="14916"/>
    <n v="18164"/>
    <n v="34274"/>
    <s v="Outstate"/>
    <s v="Medium"/>
    <n v="3.4836902608391201E-2"/>
    <n v="0.43519869288673629"/>
    <n v="0.52996440450487248"/>
    <x v="1"/>
    <n v="0.52996440450487248"/>
    <n v="9.4765711618136184E-2"/>
  </r>
  <r>
    <n v="2012"/>
    <x v="30"/>
    <n v="2841"/>
    <n v="3451"/>
    <n v="6458"/>
    <s v="Outstate"/>
    <s v="Small"/>
    <n v="2.5704552493031899E-2"/>
    <n v="0.43991947971508205"/>
    <n v="0.53437596779188601"/>
    <x v="1"/>
    <n v="0.53437596779188601"/>
    <n v="9.4456488076803957E-2"/>
  </r>
  <r>
    <n v="2000"/>
    <x v="80"/>
    <n v="10026"/>
    <n v="8220"/>
    <n v="19285"/>
    <s v="Outstate"/>
    <s v="Medium"/>
    <n v="5.3876069484054968E-2"/>
    <n v="0.51988592170080372"/>
    <n v="0.42623800881514129"/>
    <x v="0"/>
    <n v="0.51988592170080372"/>
    <n v="9.3647912885662432E-2"/>
  </r>
  <r>
    <n v="2000"/>
    <x v="39"/>
    <n v="1353"/>
    <n v="1107"/>
    <n v="2637"/>
    <s v="Outstate"/>
    <s v="Extra small"/>
    <n v="6.7121729237770197E-2"/>
    <n v="0.5130830489192264"/>
    <n v="0.41979522184300339"/>
    <x v="0"/>
    <n v="0.5130830489192264"/>
    <n v="9.3287827076223018E-2"/>
  </r>
  <r>
    <n v="2004"/>
    <x v="58"/>
    <n v="3767"/>
    <n v="3117"/>
    <n v="7017"/>
    <s v="Outstate"/>
    <s v="Small"/>
    <n v="1.8953968932592276E-2"/>
    <n v="0.53683910503063992"/>
    <n v="0.44420692603676787"/>
    <x v="0"/>
    <n v="0.53683910503063992"/>
    <n v="9.263217899387205E-2"/>
  </r>
  <r>
    <n v="2012"/>
    <x v="64"/>
    <n v="4581"/>
    <n v="3793"/>
    <n v="8520"/>
    <s v="Outstate"/>
    <s v="Small"/>
    <n v="1.7136150234741784E-2"/>
    <n v="0.53767605633802817"/>
    <n v="0.44518779342723003"/>
    <x v="0"/>
    <n v="0.53767605633802817"/>
    <n v="9.2488262910798147E-2"/>
  </r>
  <r>
    <n v="2004"/>
    <x v="46"/>
    <n v="1164"/>
    <n v="963"/>
    <n v="2177"/>
    <s v="Outstate"/>
    <s v="Extra small"/>
    <n v="2.2967386311437757E-2"/>
    <n v="0.53468075333027099"/>
    <n v="0.44235186035829122"/>
    <x v="0"/>
    <n v="0.53468075333027099"/>
    <n v="9.232889297197977E-2"/>
  </r>
  <r>
    <n v="2012"/>
    <x v="54"/>
    <n v="6594"/>
    <n v="5465"/>
    <n v="12388"/>
    <s v="Outstate"/>
    <s v="Medium"/>
    <n v="2.6557959315466579E-2"/>
    <n v="0.5322893122376493"/>
    <n v="0.44115272844688408"/>
    <x v="0"/>
    <n v="0.5322893122376493"/>
    <n v="9.1136583790765224E-2"/>
  </r>
  <r>
    <n v="2000"/>
    <x v="12"/>
    <n v="1122"/>
    <n v="921"/>
    <n v="2224"/>
    <s v="Outstate"/>
    <s v="Extra small"/>
    <n v="8.1384892086330929E-2"/>
    <n v="0.50449640287769781"/>
    <n v="0.4141187050359712"/>
    <x v="0"/>
    <n v="0.50449640287769781"/>
    <n v="9.0377697841726612E-2"/>
  </r>
  <r>
    <n v="2012"/>
    <x v="78"/>
    <n v="4104"/>
    <n v="3407"/>
    <n v="7713"/>
    <s v="Outstate"/>
    <s v="Small"/>
    <n v="2.6189550110203554E-2"/>
    <n v="0.5320886814469078"/>
    <n v="0.44172176844288863"/>
    <x v="0"/>
    <n v="0.5320886814469078"/>
    <n v="9.0366913004019167E-2"/>
  </r>
  <r>
    <n v="2000"/>
    <x v="50"/>
    <n v="1074"/>
    <n v="884"/>
    <n v="2106"/>
    <s v="Outstate"/>
    <s v="Extra small"/>
    <n v="7.0275403608736936E-2"/>
    <n v="0.50997150997150997"/>
    <n v="0.41975308641975306"/>
    <x v="0"/>
    <n v="0.50997150997150997"/>
    <n v="9.021842355175691E-2"/>
  </r>
  <r>
    <n v="2012"/>
    <x v="47"/>
    <n v="4328"/>
    <n v="3593"/>
    <n v="8150"/>
    <s v="Outstate"/>
    <s v="Small"/>
    <n v="2.8098159509202456E-2"/>
    <n v="0.53104294478527603"/>
    <n v="0.44085889570552145"/>
    <x v="0"/>
    <n v="0.53104294478527603"/>
    <n v="9.018404907975458E-2"/>
  </r>
  <r>
    <n v="2000"/>
    <x v="30"/>
    <n v="3523"/>
    <n v="2903"/>
    <n v="6879"/>
    <s v="Outstate"/>
    <s v="Small"/>
    <n v="6.5852594853903185E-2"/>
    <n v="0.51213839220816981"/>
    <n v="0.42200901293792703"/>
    <x v="0"/>
    <n v="0.51213839220816981"/>
    <n v="9.0129379270242782E-2"/>
  </r>
  <r>
    <n v="1996"/>
    <x v="74"/>
    <n v="5617"/>
    <n v="6974"/>
    <n v="15065"/>
    <s v="Outstate"/>
    <s v="Medium"/>
    <n v="0.16422170594092267"/>
    <n v="0.37285097909060738"/>
    <n v="0.46292731496846995"/>
    <x v="1"/>
    <n v="0.46292731496846995"/>
    <n v="9.0076335877862568E-2"/>
  </r>
  <r>
    <n v="1996"/>
    <x v="14"/>
    <n v="3700"/>
    <n v="2997"/>
    <n v="7919"/>
    <s v="Outstate"/>
    <s v="Small"/>
    <n v="0.15431241318348277"/>
    <n v="0.46723071094835206"/>
    <n v="0.37845687586816518"/>
    <x v="0"/>
    <n v="0.46723071094835206"/>
    <n v="8.877383508018688E-2"/>
  </r>
  <r>
    <n v="2004"/>
    <x v="63"/>
    <n v="7746"/>
    <n v="6466"/>
    <n v="14424"/>
    <s v="Outer suburbs"/>
    <s v="Medium"/>
    <n v="1.4697726012201887E-2"/>
    <n v="0.53702163061564057"/>
    <n v="0.44828064337215751"/>
    <x v="0"/>
    <n v="0.53702163061564057"/>
    <n v="8.874098724348306E-2"/>
  </r>
  <r>
    <n v="1996"/>
    <x v="65"/>
    <n v="4835"/>
    <n v="6006"/>
    <n v="13354"/>
    <s v="Outer suburbs"/>
    <s v="Medium"/>
    <n v="0.18818331586041637"/>
    <n v="0.36206380110828218"/>
    <n v="0.44975288303130151"/>
    <x v="1"/>
    <n v="0.44975288303130151"/>
    <n v="8.768908192301933E-2"/>
  </r>
  <r>
    <n v="2000"/>
    <x v="15"/>
    <n v="10876"/>
    <n v="13140"/>
    <n v="26021"/>
    <s v="Outer suburbs"/>
    <s v="Medium"/>
    <n v="7.7053149379347444E-2"/>
    <n v="0.41797010107221089"/>
    <n v="0.50497674954844163"/>
    <x v="1"/>
    <n v="0.50497674954844163"/>
    <n v="8.7006648476230741E-2"/>
  </r>
  <r>
    <n v="2008"/>
    <x v="47"/>
    <n v="4479"/>
    <n v="3743"/>
    <n v="8499"/>
    <s v="Outstate"/>
    <s v="Small"/>
    <n v="3.2592069655253561E-2"/>
    <n v="0.52700317684433462"/>
    <n v="0.44040475350041181"/>
    <x v="0"/>
    <n v="0.52700317684433462"/>
    <n v="8.6598423343922815E-2"/>
  </r>
  <r>
    <n v="2012"/>
    <x v="52"/>
    <n v="6951"/>
    <n v="5829"/>
    <n v="13091"/>
    <s v="Outer suburbs"/>
    <s v="Medium"/>
    <n v="2.3756779466809257E-2"/>
    <n v="0.530975479336949"/>
    <n v="0.44526774119624168"/>
    <x v="0"/>
    <n v="0.530975479336949"/>
    <n v="8.5707738140707312E-2"/>
  </r>
  <r>
    <n v="2008"/>
    <x v="69"/>
    <n v="8660"/>
    <n v="7276"/>
    <n v="16307"/>
    <s v="Outstate"/>
    <s v="Medium"/>
    <n v="2.2750965842889558E-2"/>
    <n v="0.53106028086097989"/>
    <n v="0.4461887532961305"/>
    <x v="0"/>
    <n v="0.53106028086097989"/>
    <n v="8.4871527564849392E-2"/>
  </r>
  <r>
    <n v="1992"/>
    <x v="50"/>
    <n v="841"/>
    <n v="1053"/>
    <n v="2505"/>
    <s v="Outstate"/>
    <s v="Extra small"/>
    <n v="0.2439121756487026"/>
    <n v="0.33572854291417165"/>
    <n v="0.42035928143712575"/>
    <x v="1"/>
    <n v="0.42035928143712575"/>
    <n v="8.4630738522954108E-2"/>
  </r>
  <r>
    <n v="2000"/>
    <x v="78"/>
    <n v="4336"/>
    <n v="3624"/>
    <n v="8424"/>
    <s v="Outstate"/>
    <s v="Small"/>
    <n v="5.5080721747388414E-2"/>
    <n v="0.51471984805318138"/>
    <n v="0.43019943019943019"/>
    <x v="0"/>
    <n v="0.51471984805318138"/>
    <n v="8.4520417853751195E-2"/>
  </r>
  <r>
    <n v="2012"/>
    <x v="15"/>
    <n v="14384"/>
    <n v="17054"/>
    <n v="32267"/>
    <s v="Outer suburbs"/>
    <s v="Medium"/>
    <n v="2.5691883348312516E-2"/>
    <n v="0.44578051879629343"/>
    <n v="0.52852759785539405"/>
    <x v="1"/>
    <n v="0.52852759785539405"/>
    <n v="8.2747079059100614E-2"/>
  </r>
  <r>
    <n v="2004"/>
    <x v="15"/>
    <n v="13881"/>
    <n v="16425"/>
    <n v="30745"/>
    <s v="Outer suburbs"/>
    <s v="Medium"/>
    <n v="1.4278744511302651E-2"/>
    <n v="0.45148804683688404"/>
    <n v="0.53423320865181334"/>
    <x v="1"/>
    <n v="0.53423320865181334"/>
    <n v="8.2745161814929302E-2"/>
  </r>
  <r>
    <n v="2000"/>
    <x v="52"/>
    <n v="5223"/>
    <n v="4376"/>
    <n v="10253"/>
    <s v="Outer suburbs"/>
    <s v="Medium"/>
    <n v="6.3786208914464057E-2"/>
    <n v="0.50941187944991706"/>
    <n v="0.42680191163561887"/>
    <x v="0"/>
    <n v="0.50941187944991706"/>
    <n v="8.2609967814298191E-2"/>
  </r>
  <r>
    <n v="2008"/>
    <x v="75"/>
    <n v="4993"/>
    <n v="5921"/>
    <n v="11234"/>
    <s v="Outstate"/>
    <s v="Small"/>
    <n v="2.848495638241054E-2"/>
    <n v="0.44445433505429943"/>
    <n v="0.52706070856329001"/>
    <x v="1"/>
    <n v="0.52706070856329001"/>
    <n v="8.2606373508990583E-2"/>
  </r>
  <r>
    <n v="2004"/>
    <x v="12"/>
    <n v="1132"/>
    <n v="1339"/>
    <n v="2508"/>
    <s v="Outstate"/>
    <s v="Extra small"/>
    <n v="1.4752791068580542E-2"/>
    <n v="0.45135566188197768"/>
    <n v="0.53389154704944175"/>
    <x v="1"/>
    <n v="0.53389154704944175"/>
    <n v="8.2535885167464074E-2"/>
  </r>
  <r>
    <n v="2000"/>
    <x v="74"/>
    <n v="8223"/>
    <n v="6900"/>
    <n v="16066"/>
    <s v="Outstate"/>
    <s v="Medium"/>
    <n v="5.8695381551101704E-2"/>
    <n v="0.51182621685547114"/>
    <n v="0.42947840159342709"/>
    <x v="0"/>
    <n v="0.51182621685547114"/>
    <n v="8.2347815262044044E-2"/>
  </r>
  <r>
    <n v="2000"/>
    <x v="59"/>
    <n v="1804"/>
    <n v="1507"/>
    <n v="3624"/>
    <s v="Outstate"/>
    <s v="Extra small"/>
    <n v="8.6368653421633551E-2"/>
    <n v="0.49779249448123619"/>
    <n v="0.41583885209713023"/>
    <x v="0"/>
    <n v="0.49779249448123619"/>
    <n v="8.1953642384105962E-2"/>
  </r>
  <r>
    <n v="2008"/>
    <x v="68"/>
    <n v="5211"/>
    <n v="4401"/>
    <n v="9888"/>
    <s v="Outstate"/>
    <s v="Small"/>
    <n v="2.7912621359223302E-2"/>
    <n v="0.52700242718446599"/>
    <n v="0.44508495145631066"/>
    <x v="0"/>
    <n v="0.52700242718446599"/>
    <n v="8.1917475728155331E-2"/>
  </r>
  <r>
    <n v="2004"/>
    <x v="84"/>
    <n v="2970"/>
    <n v="2514"/>
    <n v="5583"/>
    <s v="Outstate"/>
    <s v="Small"/>
    <n v="1.7732401934443847E-2"/>
    <n v="0.53197205803331538"/>
    <n v="0.4502955400322407"/>
    <x v="0"/>
    <n v="0.53197205803331538"/>
    <n v="8.1676518001074672E-2"/>
  </r>
  <r>
    <n v="2000"/>
    <x v="86"/>
    <n v="30641"/>
    <n v="25822"/>
    <n v="59392"/>
    <s v="Rochester-StCloud-Duluth"/>
    <s v="Large"/>
    <n v="4.931640625E-2"/>
    <n v="0.51591123383620685"/>
    <n v="0.43477235991379309"/>
    <x v="0"/>
    <n v="0.51591123383620685"/>
    <n v="8.1138873922413757E-2"/>
  </r>
  <r>
    <n v="1992"/>
    <x v="20"/>
    <n v="5390"/>
    <n v="4278"/>
    <n v="13830"/>
    <s v="Outstate"/>
    <s v="Medium"/>
    <n v="0.30093998553868401"/>
    <n v="0.38973246565437453"/>
    <n v="0.30932754880694141"/>
    <x v="0"/>
    <n v="0.38973246565437453"/>
    <n v="8.0404916847433117E-2"/>
  </r>
  <r>
    <n v="1996"/>
    <x v="48"/>
    <n v="8764"/>
    <n v="10476"/>
    <n v="21578"/>
    <s v="Outstate"/>
    <s v="Medium"/>
    <n v="0.10835109834090277"/>
    <n v="0.40615441653536011"/>
    <n v="0.48549448512373716"/>
    <x v="1"/>
    <n v="0.48549448512373716"/>
    <n v="7.9340068588377055E-2"/>
  </r>
  <r>
    <n v="2012"/>
    <x v="48"/>
    <n v="12920"/>
    <n v="15208"/>
    <n v="28886"/>
    <s v="Outstate"/>
    <s v="Medium"/>
    <n v="2.6241085647026242E-2"/>
    <n v="0.44727549678044726"/>
    <n v="0.52648341757252648"/>
    <x v="1"/>
    <n v="0.52648341757252648"/>
    <n v="7.9207920792079223E-2"/>
  </r>
  <r>
    <n v="1996"/>
    <x v="25"/>
    <n v="8699"/>
    <n v="10551"/>
    <n v="23391"/>
    <s v="Outer suburbs"/>
    <s v="Medium"/>
    <n v="0.17703390192809201"/>
    <n v="0.37189517335727418"/>
    <n v="0.45107092471463384"/>
    <x v="1"/>
    <n v="0.45107092471463384"/>
    <n v="7.9175751357359658E-2"/>
  </r>
  <r>
    <n v="2012"/>
    <x v="76"/>
    <n v="8214"/>
    <n v="9652"/>
    <n v="18357"/>
    <s v="Outstate"/>
    <s v="Medium"/>
    <n v="2.6747289862177916E-2"/>
    <n v="0.44745873508743261"/>
    <n v="0.52579397505038949"/>
    <x v="1"/>
    <n v="0.52579397505038949"/>
    <n v="7.8335239962956882E-2"/>
  </r>
  <r>
    <n v="2004"/>
    <x v="79"/>
    <n v="4430"/>
    <n v="3787"/>
    <n v="8349"/>
    <s v="Outstate"/>
    <s v="Small"/>
    <n v="1.5810276679841896E-2"/>
    <n v="0.53060246736136063"/>
    <n v="0.45358725595879745"/>
    <x v="0"/>
    <n v="0.53060246736136063"/>
    <n v="7.7015211402563177E-2"/>
  </r>
  <r>
    <n v="2008"/>
    <x v="53"/>
    <n v="18567"/>
    <n v="15859"/>
    <n v="35165"/>
    <s v="Outstate"/>
    <s v="Medium"/>
    <n v="2.1015213991184417E-2"/>
    <n v="0.52799658751599599"/>
    <n v="0.45098819849281957"/>
    <x v="0"/>
    <n v="0.52799658751599599"/>
    <n v="7.7008389023176416E-2"/>
  </r>
  <r>
    <n v="1992"/>
    <x v="60"/>
    <n v="1824"/>
    <n v="2481"/>
    <n v="6302"/>
    <s v="Outstate"/>
    <s v="Small"/>
    <n v="0.3168835290384005"/>
    <n v="0.28943192637258014"/>
    <n v="0.39368454458901936"/>
    <x v="1"/>
    <n v="0.39368454458901936"/>
    <n v="7.6801015550618856E-2"/>
  </r>
  <r>
    <n v="1992"/>
    <x v="86"/>
    <n v="23404"/>
    <n v="19039"/>
    <n v="56863"/>
    <s v="Rochester-StCloud-Duluth"/>
    <s v="Large"/>
    <n v="0.2535919666567012"/>
    <n v="0.41158574116736718"/>
    <n v="0.33482229217593162"/>
    <x v="0"/>
    <n v="0.41158574116736718"/>
    <n v="7.6763448991435557E-2"/>
  </r>
  <r>
    <n v="2012"/>
    <x v="68"/>
    <n v="5116"/>
    <n v="4370"/>
    <n v="9747"/>
    <s v="Outstate"/>
    <s v="Small"/>
    <n v="2.6777469990766391E-2"/>
    <n v="0.52487945008720627"/>
    <n v="0.44834307992202727"/>
    <x v="0"/>
    <n v="0.52487945008720627"/>
    <n v="7.6536370165179002E-2"/>
  </r>
  <r>
    <n v="1996"/>
    <x v="68"/>
    <n v="3171"/>
    <n v="3819"/>
    <n v="8524"/>
    <s v="Outstate"/>
    <s v="Small"/>
    <n v="0.17996245893946505"/>
    <n v="0.37200844673862038"/>
    <n v="0.44802909432191457"/>
    <x v="1"/>
    <n v="0.44802909432191457"/>
    <n v="7.6020647583294187E-2"/>
  </r>
  <r>
    <n v="1992"/>
    <x v="12"/>
    <n v="854"/>
    <n v="1035"/>
    <n v="2403"/>
    <s v="Outstate"/>
    <s v="Extra small"/>
    <n v="0.21389929255097795"/>
    <n v="0.35538909696213067"/>
    <n v="0.43071161048689138"/>
    <x v="1"/>
    <n v="0.43071161048689138"/>
    <n v="7.5322513524760715E-2"/>
  </r>
  <r>
    <n v="2000"/>
    <x v="60"/>
    <n v="2773"/>
    <n v="2364"/>
    <n v="5438"/>
    <s v="Outstate"/>
    <s v="Small"/>
    <n v="5.5351232070614195E-2"/>
    <n v="0.50993012136815008"/>
    <n v="0.43471864656123577"/>
    <x v="0"/>
    <n v="0.50993012136815008"/>
    <n v="7.5211474806914314E-2"/>
  </r>
  <r>
    <n v="2004"/>
    <x v="21"/>
    <n v="1489"/>
    <n v="1733"/>
    <n v="3303"/>
    <s v="Outstate"/>
    <s v="Extra small"/>
    <n v="2.4523160762942781E-2"/>
    <n v="0.45080230093854073"/>
    <n v="0.52467453829851651"/>
    <x v="1"/>
    <n v="0.52467453829851651"/>
    <n v="7.3872237359975779E-2"/>
  </r>
  <r>
    <n v="2012"/>
    <x v="75"/>
    <n v="4913"/>
    <n v="5713"/>
    <n v="10892"/>
    <s v="Outstate"/>
    <s v="Small"/>
    <n v="2.4421593830334189E-2"/>
    <n v="0.45106500183621007"/>
    <n v="0.52451340433345572"/>
    <x v="1"/>
    <n v="0.52451340433345572"/>
    <n v="7.3448402497245657E-2"/>
  </r>
  <r>
    <n v="2012"/>
    <x v="85"/>
    <n v="2504"/>
    <n v="2160"/>
    <n v="4767"/>
    <s v="Outstate"/>
    <s v="Extra small"/>
    <n v="2.1606880637717641E-2"/>
    <n v="0.52527795259072796"/>
    <n v="0.45311516677155445"/>
    <x v="0"/>
    <n v="0.52527795259072796"/>
    <n v="7.2162785819173514E-2"/>
  </r>
  <r>
    <n v="2008"/>
    <x v="52"/>
    <n v="7049"/>
    <n v="6072"/>
    <n v="13544"/>
    <s v="Outer suburbs"/>
    <s v="Medium"/>
    <n v="3.1231541642055521E-2"/>
    <n v="0.52045186060248083"/>
    <n v="0.44831659775546367"/>
    <x v="0"/>
    <n v="0.52045186060248083"/>
    <n v="7.2135262847017156E-2"/>
  </r>
  <r>
    <n v="1992"/>
    <x v="71"/>
    <n v="52312"/>
    <n v="63660"/>
    <n v="157365"/>
    <s v="Rest of 7 county"/>
    <s v="Large"/>
    <n v="0.26303815969243477"/>
    <n v="0.33242461792647665"/>
    <n v="0.40453722238108858"/>
    <x v="1"/>
    <n v="0.40453722238108858"/>
    <n v="7.2112604454611928E-2"/>
  </r>
  <r>
    <n v="1992"/>
    <x v="42"/>
    <n v="1315"/>
    <n v="1587"/>
    <n v="3806"/>
    <s v="Outstate"/>
    <s v="Extra small"/>
    <n v="0.23751970572779821"/>
    <n v="0.34550709406200736"/>
    <n v="0.41697320021019441"/>
    <x v="1"/>
    <n v="0.41697320021019441"/>
    <n v="7.1466106148187047E-2"/>
  </r>
  <r>
    <n v="1992"/>
    <x v="13"/>
    <n v="11074"/>
    <n v="9176"/>
    <n v="26874"/>
    <s v="Outstate"/>
    <s v="Medium"/>
    <n v="0.24648359008707302"/>
    <n v="0.41207114683337054"/>
    <n v="0.34144526307955647"/>
    <x v="0"/>
    <n v="0.41207114683337054"/>
    <n v="7.0625883753814067E-2"/>
  </r>
  <r>
    <n v="2008"/>
    <x v="77"/>
    <n v="41194"/>
    <n v="35690"/>
    <n v="78756"/>
    <s v="Rochester-StCloud-Duluth"/>
    <s v="Large"/>
    <n v="2.3769617552948347E-2"/>
    <n v="0.5230585606176037"/>
    <n v="0.45317182182944793"/>
    <x v="0"/>
    <n v="0.5230585606176037"/>
    <n v="6.9886738788155767E-2"/>
  </r>
  <r>
    <n v="1992"/>
    <x v="34"/>
    <n v="6356"/>
    <n v="5252"/>
    <n v="15949"/>
    <s v="Outstate"/>
    <s v="Medium"/>
    <n v="0.27218007398582983"/>
    <n v="0.39852028340334816"/>
    <n v="0.32929964261082201"/>
    <x v="0"/>
    <n v="0.39852028340334816"/>
    <n v="6.9220640792526156E-2"/>
  </r>
  <r>
    <n v="2008"/>
    <x v="3"/>
    <n v="1786"/>
    <n v="1550"/>
    <n v="3414"/>
    <s v="Outstate"/>
    <s v="Extra small"/>
    <n v="2.2847100175746926E-2"/>
    <n v="0.52314001171646163"/>
    <n v="0.45401288810779145"/>
    <x v="0"/>
    <n v="0.52314001171646163"/>
    <n v="6.9127123608670182E-2"/>
  </r>
  <r>
    <n v="1992"/>
    <x v="10"/>
    <n v="10201"/>
    <n v="8349"/>
    <n v="26820"/>
    <s v="Rest of 7 county"/>
    <s v="Medium"/>
    <n v="0.30835197613721105"/>
    <n v="0.38035048471290084"/>
    <n v="0.31129753914988817"/>
    <x v="0"/>
    <n v="0.38035048471290084"/>
    <n v="6.9052945563012669E-2"/>
  </r>
  <r>
    <n v="1992"/>
    <x v="39"/>
    <n v="1098"/>
    <n v="1307"/>
    <n v="3028"/>
    <s v="Outstate"/>
    <s v="Extra small"/>
    <n v="0.20574636723910172"/>
    <n v="0.36261558784676357"/>
    <n v="0.43163804491413477"/>
    <x v="1"/>
    <n v="0.43163804491413477"/>
    <n v="6.9022457067371201E-2"/>
  </r>
  <r>
    <n v="2000"/>
    <x v="82"/>
    <n v="2831"/>
    <n v="2434"/>
    <n v="5752"/>
    <s v="Outstate"/>
    <s v="Extra small"/>
    <n v="8.4666203059805281E-2"/>
    <n v="0.49217663421418639"/>
    <n v="0.42315716272600834"/>
    <x v="0"/>
    <n v="0.49217663421418639"/>
    <n v="6.9019471488178052E-2"/>
  </r>
  <r>
    <n v="2000"/>
    <x v="81"/>
    <n v="5245"/>
    <n v="4522"/>
    <n v="10531"/>
    <s v="Outstate"/>
    <s v="Small"/>
    <n v="7.2547716266261511E-2"/>
    <n v="0.49805336625201785"/>
    <n v="0.42939891748172065"/>
    <x v="0"/>
    <n v="0.49805336625201785"/>
    <n v="6.8654448770297194E-2"/>
  </r>
  <r>
    <n v="2008"/>
    <x v="32"/>
    <n v="8851"/>
    <n v="7687"/>
    <n v="16965"/>
    <s v="Outstate"/>
    <s v="Medium"/>
    <n v="2.5169466548776893E-2"/>
    <n v="0.52172119068670797"/>
    <n v="0.4531093427645152"/>
    <x v="0"/>
    <n v="0.52172119068670797"/>
    <n v="6.861184792219277E-2"/>
  </r>
  <r>
    <n v="2000"/>
    <x v="26"/>
    <n v="1941"/>
    <n v="2244"/>
    <n v="4453"/>
    <s v="Outstate"/>
    <s v="Extra small"/>
    <n v="6.0184145519874242E-2"/>
    <n v="0.43588591960476086"/>
    <n v="0.50392993487536497"/>
    <x v="1"/>
    <n v="0.50392993487536497"/>
    <n v="6.8044015270604108E-2"/>
  </r>
  <r>
    <n v="2000"/>
    <x v="48"/>
    <n v="11712"/>
    <n v="10128"/>
    <n v="23358"/>
    <s v="Outstate"/>
    <s v="Medium"/>
    <n v="6.4988440791163629E-2"/>
    <n v="0.50141279219111223"/>
    <n v="0.4335987670177241"/>
    <x v="0"/>
    <n v="0.50141279219111223"/>
    <n v="6.7814025173388137E-2"/>
  </r>
  <r>
    <n v="1992"/>
    <x v="14"/>
    <n v="3408"/>
    <n v="2740"/>
    <n v="8954"/>
    <s v="Outstate"/>
    <s v="Small"/>
    <n v="0.31337949519767699"/>
    <n v="0.38061201697565333"/>
    <n v="0.30600848782666962"/>
    <x v="0"/>
    <n v="0.38061201697565333"/>
    <n v="6.723252177797634E-2"/>
  </r>
  <r>
    <n v="2012"/>
    <x v="80"/>
    <n v="11240"/>
    <n v="9805"/>
    <n v="21465"/>
    <s v="Outstate"/>
    <s v="Medium"/>
    <n v="1.9566736547868623E-2"/>
    <n v="0.52364313999534129"/>
    <n v="0.4567901234567901"/>
    <x v="0"/>
    <n v="0.52364313999534129"/>
    <n v="6.6853016538551191E-2"/>
  </r>
  <r>
    <n v="2004"/>
    <x v="41"/>
    <n v="91853"/>
    <n v="80226"/>
    <n v="174066"/>
    <s v="Rest of 7 county"/>
    <s v="Large"/>
    <n v="1.1415210322521343E-2"/>
    <n v="0.52769064607677552"/>
    <n v="0.46089414360070319"/>
    <x v="0"/>
    <n v="0.52769064607677552"/>
    <n v="6.6796502476072328E-2"/>
  </r>
  <r>
    <n v="1992"/>
    <x v="63"/>
    <n v="3858"/>
    <n v="4662"/>
    <n v="12059"/>
    <s v="Outer suburbs"/>
    <s v="Medium"/>
    <n v="0.29347375404262377"/>
    <n v="0.31992702545816404"/>
    <n v="0.38659922049921219"/>
    <x v="1"/>
    <n v="0.38659922049921219"/>
    <n v="6.6672195041048155E-2"/>
  </r>
  <r>
    <n v="1996"/>
    <x v="12"/>
    <n v="877"/>
    <n v="1026"/>
    <n v="2238"/>
    <s v="Outstate"/>
    <s v="Extra small"/>
    <n v="0.14968722073279714"/>
    <n v="0.39186773905272565"/>
    <n v="0.45844504021447718"/>
    <x v="1"/>
    <n v="0.45844504021447718"/>
    <n v="6.6577301161751534E-2"/>
  </r>
  <r>
    <n v="2000"/>
    <x v="85"/>
    <n v="2407"/>
    <n v="2093"/>
    <n v="4751"/>
    <s v="Outstate"/>
    <s v="Extra small"/>
    <n v="5.2830982950957693E-2"/>
    <n v="0.50663018311934327"/>
    <n v="0.440538833929699"/>
    <x v="0"/>
    <n v="0.50663018311934327"/>
    <n v="6.6091349189644266E-2"/>
  </r>
  <r>
    <n v="1996"/>
    <x v="22"/>
    <n v="13224"/>
    <n v="15542"/>
    <n v="35089"/>
    <s v="Outer suburbs"/>
    <s v="Large"/>
    <n v="0.18019892273932001"/>
    <n v="0.37687024423608539"/>
    <n v="0.44293083302459463"/>
    <x v="1"/>
    <n v="0.44293083302459463"/>
    <n v="6.6060588788509234E-2"/>
  </r>
  <r>
    <n v="2008"/>
    <x v="55"/>
    <n v="3157"/>
    <n v="2759"/>
    <n v="6036"/>
    <s v="Outstate"/>
    <s v="Small"/>
    <n v="1.9880715705765408E-2"/>
    <n v="0.52302849569251164"/>
    <n v="0.45709078860172297"/>
    <x v="0"/>
    <n v="0.52302849569251164"/>
    <n v="6.5937707090788666E-2"/>
  </r>
  <r>
    <n v="1992"/>
    <x v="58"/>
    <n v="2155"/>
    <n v="2578"/>
    <n v="6450"/>
    <s v="Outstate"/>
    <s v="Small"/>
    <n v="0.26620155038759691"/>
    <n v="0.33410852713178296"/>
    <n v="0.39968992248062013"/>
    <x v="1"/>
    <n v="0.39968992248062013"/>
    <n v="6.5581395348837168E-2"/>
  </r>
  <r>
    <n v="2004"/>
    <x v="26"/>
    <n v="2093"/>
    <n v="2390"/>
    <n v="4541"/>
    <s v="Outstate"/>
    <s v="Extra small"/>
    <n v="1.2772517066725391E-2"/>
    <n v="0.46091169345959038"/>
    <n v="0.52631578947368418"/>
    <x v="1"/>
    <n v="0.52631578947368418"/>
    <n v="6.5404096014093804E-2"/>
  </r>
  <r>
    <n v="1996"/>
    <x v="78"/>
    <n v="3272"/>
    <n v="3817"/>
    <n v="8337"/>
    <s v="Outstate"/>
    <s v="Small"/>
    <n v="0.14969413458078445"/>
    <n v="0.39246731438167204"/>
    <n v="0.45783855103754351"/>
    <x v="1"/>
    <n v="0.45783855103754351"/>
    <n v="6.5371236655871467E-2"/>
  </r>
  <r>
    <n v="2012"/>
    <x v="63"/>
    <n v="7715"/>
    <n v="6753"/>
    <n v="14795"/>
    <s v="Outer suburbs"/>
    <s v="Medium"/>
    <n v="2.2102061507265968E-2"/>
    <n v="0.52145995268671852"/>
    <n v="0.45643798580601552"/>
    <x v="0"/>
    <n v="0.52145995268671852"/>
    <n v="6.5021966880702997E-2"/>
  </r>
  <r>
    <n v="2004"/>
    <x v="60"/>
    <n v="3024"/>
    <n v="2652"/>
    <n v="5779"/>
    <s v="Outstate"/>
    <s v="Small"/>
    <n v="1.7823152794601144E-2"/>
    <n v="0.52327392282401797"/>
    <n v="0.45890292438138086"/>
    <x v="0"/>
    <n v="0.52327392282401797"/>
    <n v="6.4370998442637106E-2"/>
  </r>
  <r>
    <n v="2000"/>
    <x v="9"/>
    <n v="1808"/>
    <n v="1575"/>
    <n v="3641"/>
    <s v="Outstate"/>
    <s v="Extra small"/>
    <n v="7.085965394122494E-2"/>
    <n v="0.49656687723152981"/>
    <n v="0.43257346882724529"/>
    <x v="0"/>
    <n v="0.49656687723152981"/>
    <n v="6.3993408404284524E-2"/>
  </r>
  <r>
    <n v="1992"/>
    <x v="76"/>
    <n v="5091"/>
    <n v="6055"/>
    <n v="15084"/>
    <s v="Outstate"/>
    <s v="Medium"/>
    <n v="0.26107133386369663"/>
    <n v="0.3375099443118536"/>
    <n v="0.40141872182444976"/>
    <x v="1"/>
    <n v="0.40141872182444976"/>
    <n v="6.390877751259616E-2"/>
  </r>
  <r>
    <n v="2008"/>
    <x v="29"/>
    <n v="1362"/>
    <n v="1552"/>
    <n v="2990"/>
    <s v="Outstate"/>
    <s v="Extra small"/>
    <n v="2.5418060200668897E-2"/>
    <n v="0.45551839464882943"/>
    <n v="0.51906354515050168"/>
    <x v="1"/>
    <n v="0.51906354515050168"/>
    <n v="6.3545150501672254E-2"/>
  </r>
  <r>
    <n v="1992"/>
    <x v="85"/>
    <n v="1609"/>
    <n v="1993"/>
    <n v="5262"/>
    <s v="Outstate"/>
    <s v="Extra small"/>
    <n v="0.31546940326871914"/>
    <n v="0.30577727099961993"/>
    <n v="0.37875332573166098"/>
    <x v="1"/>
    <n v="0.37875332573166098"/>
    <n v="6.3283922462941844E-2"/>
  </r>
  <r>
    <n v="2000"/>
    <x v="63"/>
    <n v="6138"/>
    <n v="5361"/>
    <n v="12331"/>
    <s v="Outer suburbs"/>
    <s v="Medium"/>
    <n v="6.7472224474900658E-2"/>
    <n v="0.49776984834968779"/>
    <n v="0.43475792717541156"/>
    <x v="0"/>
    <n v="0.49776984834968779"/>
    <n v="6.3011921174276231E-2"/>
  </r>
  <r>
    <n v="2012"/>
    <x v="72"/>
    <n v="2806"/>
    <n v="2465"/>
    <n v="5414"/>
    <s v="Outstate"/>
    <s v="Small"/>
    <n v="2.6413003324713705E-2"/>
    <n v="0.51828592537864793"/>
    <n v="0.45530107129663833"/>
    <x v="0"/>
    <n v="0.51828592537864793"/>
    <n v="6.29848540820096E-2"/>
  </r>
  <r>
    <n v="1992"/>
    <x v="79"/>
    <n v="2852"/>
    <n v="3414"/>
    <n v="8966"/>
    <s v="Outstate"/>
    <s v="Small"/>
    <n v="0.30113763105063573"/>
    <n v="0.31809056435422706"/>
    <n v="0.38077180459513721"/>
    <x v="1"/>
    <n v="0.38077180459513721"/>
    <n v="6.2681240240910152E-2"/>
  </r>
  <r>
    <n v="2012"/>
    <x v="74"/>
    <n v="9903"/>
    <n v="8706"/>
    <n v="19124"/>
    <s v="Outstate"/>
    <s v="Medium"/>
    <n v="2.6929512654256433E-2"/>
    <n v="0.51783099769922614"/>
    <n v="0.45523948964651745"/>
    <x v="0"/>
    <n v="0.51783099769922614"/>
    <n v="6.2591508052708689E-2"/>
  </r>
  <r>
    <n v="2008"/>
    <x v="46"/>
    <n v="983"/>
    <n v="1120"/>
    <n v="2191"/>
    <s v="Outstate"/>
    <s v="Extra small"/>
    <n v="4.0164308534915566E-2"/>
    <n v="0.44865358283888634"/>
    <n v="0.51118210862619806"/>
    <x v="1"/>
    <n v="0.51118210862619806"/>
    <n v="6.2528525787311717E-2"/>
  </r>
  <r>
    <n v="1996"/>
    <x v="21"/>
    <n v="1010"/>
    <n v="1169"/>
    <n v="2543"/>
    <s v="Outstate"/>
    <s v="Extra small"/>
    <n v="0.14313802595359812"/>
    <n v="0.397168698387731"/>
    <n v="0.45969327565867085"/>
    <x v="1"/>
    <n v="0.45969327565867085"/>
    <n v="6.2524577270939852E-2"/>
  </r>
  <r>
    <n v="2000"/>
    <x v="79"/>
    <n v="4036"/>
    <n v="3533"/>
    <n v="8122"/>
    <s v="Outstate"/>
    <s v="Small"/>
    <n v="6.8086678158089137E-2"/>
    <n v="0.49692194040876631"/>
    <n v="0.43499138143314453"/>
    <x v="0"/>
    <n v="0.49692194040876631"/>
    <n v="6.1930558975621774E-2"/>
  </r>
  <r>
    <n v="2000"/>
    <x v="57"/>
    <n v="10937"/>
    <n v="9593"/>
    <n v="21987"/>
    <s v="Outer suburbs"/>
    <s v="Medium"/>
    <n v="6.6266430163278295E-2"/>
    <n v="0.49743029972256331"/>
    <n v="0.43630327011415837"/>
    <x v="0"/>
    <n v="0.49743029972256331"/>
    <n v="6.1127029608404937E-2"/>
  </r>
  <r>
    <n v="2000"/>
    <x v="62"/>
    <n v="8346"/>
    <n v="7301"/>
    <n v="17217"/>
    <s v="Outstate"/>
    <s v="Medium"/>
    <n v="9.118894116280421E-2"/>
    <n v="0.48475344136609166"/>
    <n v="0.42405761747110415"/>
    <x v="0"/>
    <n v="0.48475344136609166"/>
    <n v="6.0695823894987511E-2"/>
  </r>
  <r>
    <n v="2012"/>
    <x v="39"/>
    <n v="1095"/>
    <n v="1241"/>
    <n v="2420"/>
    <s v="Outstate"/>
    <s v="Extra small"/>
    <n v="3.4710743801652892E-2"/>
    <n v="0.4524793388429752"/>
    <n v="0.51280991735537185"/>
    <x v="1"/>
    <n v="0.51280991735537185"/>
    <n v="6.0330578512396649E-2"/>
  </r>
  <r>
    <n v="1992"/>
    <x v="0"/>
    <n v="2785"/>
    <n v="2346"/>
    <n v="7341"/>
    <s v="Outstate"/>
    <s v="Small"/>
    <n v="0.30104890341915269"/>
    <n v="0.37937610679743905"/>
    <n v="0.31957498978340826"/>
    <x v="0"/>
    <n v="0.37937610679743905"/>
    <n v="5.9801117014030791E-2"/>
  </r>
  <r>
    <n v="2000"/>
    <x v="8"/>
    <n v="2376"/>
    <n v="2698"/>
    <n v="5437"/>
    <s v="Outstate"/>
    <s v="Extra small"/>
    <n v="6.6764759977929009E-2"/>
    <n v="0.43700570167371711"/>
    <n v="0.49622953834835387"/>
    <x v="1"/>
    <n v="0.49622953834835387"/>
    <n v="5.9223836674636765E-2"/>
  </r>
  <r>
    <n v="2000"/>
    <x v="84"/>
    <n v="2562"/>
    <n v="2258"/>
    <n v="5134"/>
    <s v="Outstate"/>
    <s v="Small"/>
    <n v="6.1160888196338137E-2"/>
    <n v="0.49902610050642776"/>
    <n v="0.4398130112972341"/>
    <x v="0"/>
    <n v="0.49902610050642776"/>
    <n v="5.9213089209193659E-2"/>
  </r>
  <r>
    <n v="2008"/>
    <x v="26"/>
    <n v="1912"/>
    <n v="2160"/>
    <n v="4192"/>
    <s v="Outstate"/>
    <s v="Extra small"/>
    <n v="2.8625954198473282E-2"/>
    <n v="0.45610687022900764"/>
    <n v="0.51526717557251911"/>
    <x v="1"/>
    <n v="0.51526717557251911"/>
    <n v="5.9160305343511466E-2"/>
  </r>
  <r>
    <n v="2008"/>
    <x v="45"/>
    <n v="2907"/>
    <n v="3280"/>
    <n v="6356"/>
    <s v="Outstate"/>
    <s v="Small"/>
    <n v="2.658904971680302E-2"/>
    <n v="0.45736312146003777"/>
    <n v="0.51604782882315925"/>
    <x v="1"/>
    <n v="0.51604782882315925"/>
    <n v="5.868470736312148E-2"/>
  </r>
  <r>
    <n v="1992"/>
    <x v="9"/>
    <n v="1541"/>
    <n v="1784"/>
    <n v="4162"/>
    <s v="Outstate"/>
    <s v="Extra small"/>
    <n v="0.20110523786641038"/>
    <n v="0.37025468524747718"/>
    <n v="0.42864007688611244"/>
    <x v="1"/>
    <n v="0.42864007688611244"/>
    <n v="5.8385391638635264E-2"/>
  </r>
  <r>
    <n v="1996"/>
    <x v="36"/>
    <n v="12734"/>
    <n v="14657"/>
    <n v="32994"/>
    <s v="Rest of 7 county"/>
    <s v="Large"/>
    <n v="0.1698187549251379"/>
    <n v="0.38594896041704552"/>
    <n v="0.44423228465781656"/>
    <x v="1"/>
    <n v="0.44423228465781656"/>
    <n v="5.8283324240771039E-2"/>
  </r>
  <r>
    <n v="1996"/>
    <x v="67"/>
    <n v="5563"/>
    <n v="6369"/>
    <n v="13848"/>
    <s v="Outstate"/>
    <s v="Medium"/>
    <n v="0.13835932986712882"/>
    <n v="0.40171865973425763"/>
    <n v="0.45992201039861352"/>
    <x v="1"/>
    <n v="0.45992201039861352"/>
    <n v="5.8203350664355891E-2"/>
  </r>
  <r>
    <n v="1996"/>
    <x v="3"/>
    <n v="1508"/>
    <n v="1319"/>
    <n v="3267"/>
    <s v="Outstate"/>
    <s v="Extra small"/>
    <n v="0.13468013468013468"/>
    <n v="0.46158555249464339"/>
    <n v="0.40373431282522193"/>
    <x v="0"/>
    <n v="0.46158555249464339"/>
    <n v="5.7851239669421461E-2"/>
  </r>
  <r>
    <n v="1996"/>
    <x v="20"/>
    <n v="5580"/>
    <n v="4864"/>
    <n v="12488"/>
    <s v="Outstate"/>
    <s v="Medium"/>
    <n v="0.16367713004484305"/>
    <n v="0.44682895579756565"/>
    <n v="0.38949391415759127"/>
    <x v="0"/>
    <n v="0.44682895579756565"/>
    <n v="5.7335041639974382E-2"/>
  </r>
  <r>
    <n v="2012"/>
    <x v="67"/>
    <n v="7615"/>
    <n v="6773"/>
    <n v="14693"/>
    <s v="Outstate"/>
    <s v="Medium"/>
    <n v="2.0758184169332335E-2"/>
    <n v="0.51827400803103518"/>
    <n v="0.46096780779963248"/>
    <x v="0"/>
    <n v="0.51827400803103518"/>
    <n v="5.7306200231402704E-2"/>
  </r>
  <r>
    <n v="1992"/>
    <x v="80"/>
    <n v="6784"/>
    <n v="7914"/>
    <n v="19742"/>
    <s v="Outstate"/>
    <s v="Medium"/>
    <n v="0.2554958970722318"/>
    <n v="0.34363286394488907"/>
    <n v="0.40087123898287913"/>
    <x v="1"/>
    <n v="0.40087123898287913"/>
    <n v="5.7238375037990064E-2"/>
  </r>
  <r>
    <n v="2004"/>
    <x v="86"/>
    <n v="37371"/>
    <n v="33285"/>
    <n v="71576"/>
    <s v="Rochester-StCloud-Duluth"/>
    <s v="Large"/>
    <n v="1.2853470437017995E-2"/>
    <n v="0.522116351849782"/>
    <n v="0.46503017771319993"/>
    <x v="0"/>
    <n v="0.522116351849782"/>
    <n v="5.7086174136582069E-2"/>
  </r>
  <r>
    <n v="2008"/>
    <x v="59"/>
    <n v="1646"/>
    <n v="1850"/>
    <n v="3605"/>
    <s v="Outstate"/>
    <s v="Extra small"/>
    <n v="3.0235783633841887E-2"/>
    <n v="0.45658807212205271"/>
    <n v="0.5131761442441054"/>
    <x v="1"/>
    <n v="0.5131761442441054"/>
    <n v="5.6588072122052691E-2"/>
  </r>
  <r>
    <n v="2000"/>
    <x v="83"/>
    <n v="5077"/>
    <n v="4502"/>
    <n v="10167"/>
    <s v="Outstate"/>
    <s v="Small"/>
    <n v="5.7834169371496019E-2"/>
    <n v="0.49936067669912459"/>
    <n v="0.44280515392937936"/>
    <x v="0"/>
    <n v="0.49936067669912459"/>
    <n v="5.6555522769745237E-2"/>
  </r>
  <r>
    <n v="2008"/>
    <x v="78"/>
    <n v="4196"/>
    <n v="3736"/>
    <n v="8152"/>
    <s v="Outstate"/>
    <s v="Small"/>
    <n v="2.6987242394504417E-2"/>
    <n v="0.51472031403336604"/>
    <n v="0.45829244357212956"/>
    <x v="0"/>
    <n v="0.51472031403336604"/>
    <n v="5.6427870461236485E-2"/>
  </r>
  <r>
    <n v="2004"/>
    <x v="38"/>
    <n v="12686"/>
    <n v="14231"/>
    <n v="27420"/>
    <s v="Outstate"/>
    <s v="Medium"/>
    <n v="1.8344274252370531E-2"/>
    <n v="0.46265499635302698"/>
    <n v="0.51900072939460251"/>
    <x v="1"/>
    <n v="0.51900072939460251"/>
    <n v="5.634573304157553E-2"/>
  </r>
  <r>
    <n v="2008"/>
    <x v="71"/>
    <n v="104364"/>
    <n v="116778"/>
    <n v="225472"/>
    <s v="Rest of 7 county"/>
    <s v="Large"/>
    <n v="1.9204158387737723E-2"/>
    <n v="0.46286900369003692"/>
    <n v="0.51792683792222538"/>
    <x v="1"/>
    <n v="0.51792683792222538"/>
    <n v="5.5057834232188463E-2"/>
  </r>
  <r>
    <n v="2008"/>
    <x v="80"/>
    <n v="11319"/>
    <n v="10125"/>
    <n v="21895"/>
    <s v="Outstate"/>
    <s v="Medium"/>
    <n v="2.0598310116464947E-2"/>
    <n v="0.51696734414249834"/>
    <n v="0.46243434574103676"/>
    <x v="0"/>
    <n v="0.51696734414249834"/>
    <n v="5.4532998401461585E-2"/>
  </r>
  <r>
    <n v="2008"/>
    <x v="50"/>
    <n v="933"/>
    <n v="1043"/>
    <n v="2035"/>
    <s v="Outstate"/>
    <s v="Extra small"/>
    <n v="2.8992628992628992E-2"/>
    <n v="0.45847665847665847"/>
    <n v="0.51253071253071258"/>
    <x v="1"/>
    <n v="0.51253071253071258"/>
    <n v="5.4054054054054113E-2"/>
  </r>
  <r>
    <n v="2012"/>
    <x v="81"/>
    <n v="6049"/>
    <n v="5415"/>
    <n v="11763"/>
    <s v="Outstate"/>
    <s v="Small"/>
    <n v="2.5418685709427867E-2"/>
    <n v="0.51423956473688681"/>
    <n v="0.46034174955368529"/>
    <x v="0"/>
    <n v="0.51423956473688681"/>
    <n v="5.3897815183201525E-2"/>
  </r>
  <r>
    <n v="1996"/>
    <x v="85"/>
    <n v="1907"/>
    <n v="2173"/>
    <n v="4941"/>
    <s v="Outstate"/>
    <s v="Extra small"/>
    <n v="0.17425622343655131"/>
    <n v="0.38595426027120017"/>
    <n v="0.43978951629224855"/>
    <x v="1"/>
    <n v="0.43978951629224855"/>
    <n v="5.3835256021048383E-2"/>
  </r>
  <r>
    <n v="2008"/>
    <x v="74"/>
    <n v="10068"/>
    <n v="9016"/>
    <n v="19656"/>
    <s v="Outstate"/>
    <s v="Medium"/>
    <n v="2.9100529100529099E-2"/>
    <n v="0.51221001221001217"/>
    <n v="0.45868945868945871"/>
    <x v="0"/>
    <n v="0.51221001221001217"/>
    <n v="5.352055352055346E-2"/>
  </r>
  <r>
    <n v="1992"/>
    <x v="56"/>
    <n v="3049"/>
    <n v="2620"/>
    <n v="8027"/>
    <s v="Outstate"/>
    <s v="Small"/>
    <n v="0.29375856484365265"/>
    <n v="0.37984302977451101"/>
    <n v="0.32639840538183629"/>
    <x v="0"/>
    <n v="0.37984302977451101"/>
    <n v="5.3444624392674722E-2"/>
  </r>
  <r>
    <n v="1996"/>
    <x v="69"/>
    <n v="4791"/>
    <n v="5437"/>
    <n v="12127"/>
    <s v="Outstate"/>
    <s v="Medium"/>
    <n v="0.15659272697287047"/>
    <n v="0.39506885462191804"/>
    <n v="0.44833841840521149"/>
    <x v="1"/>
    <n v="0.44833841840521149"/>
    <n v="5.326956378329345E-2"/>
  </r>
  <r>
    <n v="2004"/>
    <x v="70"/>
    <n v="1736"/>
    <n v="1558"/>
    <n v="3342"/>
    <s v="Outstate"/>
    <s v="Extra small"/>
    <n v="1.4362657091561939E-2"/>
    <n v="0.51944943147815681"/>
    <n v="0.46618791143028127"/>
    <x v="0"/>
    <n v="0.51944943147815681"/>
    <n v="5.3261520047875544E-2"/>
  </r>
  <r>
    <n v="2012"/>
    <x v="70"/>
    <n v="1595"/>
    <n v="1429"/>
    <n v="3120"/>
    <s v="Outstate"/>
    <s v="Extra small"/>
    <n v="3.0769230769230771E-2"/>
    <n v="0.51121794871794868"/>
    <n v="0.4580128205128205"/>
    <x v="0"/>
    <n v="0.51121794871794868"/>
    <n v="5.3205128205128183E-2"/>
  </r>
  <r>
    <n v="2004"/>
    <x v="45"/>
    <n v="3089"/>
    <n v="3424"/>
    <n v="6606"/>
    <s v="Outstate"/>
    <s v="Small"/>
    <n v="1.407811080835604E-2"/>
    <n v="0.46760520738722372"/>
    <n v="0.51831668180442025"/>
    <x v="1"/>
    <n v="0.51831668180442025"/>
    <n v="5.0711474417196534E-2"/>
  </r>
  <r>
    <n v="1992"/>
    <x v="69"/>
    <n v="4276"/>
    <n v="4901"/>
    <n v="12328"/>
    <s v="Outstate"/>
    <s v="Medium"/>
    <n v="0.25559701492537312"/>
    <n v="0.34685269305645683"/>
    <n v="0.39755029201816999"/>
    <x v="1"/>
    <n v="0.39755029201816999"/>
    <n v="5.0697598961713164E-2"/>
  </r>
  <r>
    <n v="1996"/>
    <x v="37"/>
    <n v="2068"/>
    <n v="2333"/>
    <n v="5249"/>
    <s v="Outstate"/>
    <s v="Extra small"/>
    <n v="0.16155458182510954"/>
    <n v="0.39397980567727187"/>
    <n v="0.44446561249761857"/>
    <x v="1"/>
    <n v="0.44446561249761857"/>
    <n v="5.0485806820346701E-2"/>
  </r>
  <r>
    <n v="1992"/>
    <x v="52"/>
    <n v="2814"/>
    <n v="3648"/>
    <n v="9625"/>
    <s v="Outer suburbs"/>
    <s v="Medium"/>
    <n v="0.32862337662337665"/>
    <n v="0.29236363636363638"/>
    <n v="0.37901298701298702"/>
    <x v="1"/>
    <n v="0.37901298701298702"/>
    <n v="5.0389610389610373E-2"/>
  </r>
  <r>
    <n v="1992"/>
    <x v="74"/>
    <n v="5964"/>
    <n v="5152"/>
    <n v="16116"/>
    <s v="Outstate"/>
    <s v="Medium"/>
    <n v="0.31025068255150162"/>
    <n v="0.37006701414743115"/>
    <n v="0.31968230330106728"/>
    <x v="0"/>
    <n v="0.37006701414743115"/>
    <n v="5.0384710846363867E-2"/>
  </r>
  <r>
    <n v="1996"/>
    <x v="83"/>
    <n v="3674"/>
    <n v="4153"/>
    <n v="9518"/>
    <s v="Outstate"/>
    <s v="Small"/>
    <n v="0.17766337465854171"/>
    <n v="0.38600546333263291"/>
    <n v="0.43633116200882538"/>
    <x v="1"/>
    <n v="0.43633116200882538"/>
    <n v="5.0325698676192465E-2"/>
  </r>
  <r>
    <n v="1996"/>
    <x v="17"/>
    <n v="5054"/>
    <n v="5728"/>
    <n v="13432"/>
    <s v="Outstate"/>
    <s v="Medium"/>
    <n v="0.19729005360333532"/>
    <n v="0.37626563430613458"/>
    <n v="0.42644431209053008"/>
    <x v="1"/>
    <n v="0.42644431209053008"/>
    <n v="5.0178677784395498E-2"/>
  </r>
  <r>
    <n v="1996"/>
    <x v="77"/>
    <n v="21474"/>
    <n v="24238"/>
    <n v="55473"/>
    <s v="Rochester-StCloud-Duluth"/>
    <s v="Large"/>
    <n v="0.17595947578101059"/>
    <n v="0.38710724136066194"/>
    <n v="0.4369332828583275"/>
    <x v="1"/>
    <n v="0.4369332828583275"/>
    <n v="4.9826041497665563E-2"/>
  </r>
  <r>
    <n v="2004"/>
    <x v="48"/>
    <n v="14365"/>
    <n v="12989"/>
    <n v="27737"/>
    <s v="Outstate"/>
    <s v="Medium"/>
    <n v="1.3808270541154414E-2"/>
    <n v="0.51790027760752788"/>
    <n v="0.46829145185131771"/>
    <x v="0"/>
    <n v="0.51790027760752788"/>
    <n v="4.9608825756210173E-2"/>
  </r>
  <r>
    <n v="1996"/>
    <x v="13"/>
    <n v="11808"/>
    <n v="10519"/>
    <n v="26031"/>
    <s v="Outstate"/>
    <s v="Medium"/>
    <n v="0.14229188275517651"/>
    <n v="0.45361299988475279"/>
    <n v="0.4040951173600707"/>
    <x v="0"/>
    <n v="0.45361299988475279"/>
    <n v="4.9517882524682089E-2"/>
  </r>
  <r>
    <n v="2004"/>
    <x v="81"/>
    <n v="6120"/>
    <n v="5548"/>
    <n v="11835"/>
    <s v="Outstate"/>
    <s v="Small"/>
    <n v="1.4110688635403464E-2"/>
    <n v="0.5171102661596958"/>
    <n v="0.46877904520490071"/>
    <x v="0"/>
    <n v="0.5171102661596958"/>
    <n v="4.8331220954795084E-2"/>
  </r>
  <r>
    <n v="1992"/>
    <x v="21"/>
    <n v="878"/>
    <n v="1005"/>
    <n v="2628"/>
    <s v="Outstate"/>
    <s v="Extra small"/>
    <n v="0.2834855403348554"/>
    <n v="0.33409436834094369"/>
    <n v="0.38242009132420091"/>
    <x v="1"/>
    <n v="0.38242009132420091"/>
    <n v="4.8325722983257213E-2"/>
  </r>
  <r>
    <n v="2000"/>
    <x v="33"/>
    <n v="9545"/>
    <n v="10583"/>
    <n v="21714"/>
    <s v="Outstate"/>
    <s v="Medium"/>
    <n v="7.3040434742562402E-2"/>
    <n v="0.4395781523441098"/>
    <n v="0.48738141291332782"/>
    <x v="1"/>
    <n v="0.48738141291332782"/>
    <n v="4.780326056921802E-2"/>
  </r>
  <r>
    <n v="1996"/>
    <x v="56"/>
    <n v="2888"/>
    <n v="3233"/>
    <n v="7530"/>
    <s v="Outstate"/>
    <s v="Small"/>
    <n v="0.18711819389110226"/>
    <n v="0.38353253652058433"/>
    <n v="0.42934926958831343"/>
    <x v="1"/>
    <n v="0.42934926958831343"/>
    <n v="4.5816733067729098E-2"/>
  </r>
  <r>
    <n v="2008"/>
    <x v="67"/>
    <n v="7148"/>
    <n v="7850"/>
    <n v="15334"/>
    <s v="Outstate"/>
    <s v="Medium"/>
    <n v="2.1912090778661797E-2"/>
    <n v="0.46615364549367416"/>
    <n v="0.51193426372766404"/>
    <x v="1"/>
    <n v="0.51193426372766404"/>
    <n v="4.5780618233989878E-2"/>
  </r>
  <r>
    <n v="1992"/>
    <x v="38"/>
    <n v="8585"/>
    <n v="9707"/>
    <n v="24666"/>
    <s v="Outstate"/>
    <s v="Medium"/>
    <n v="0.25841238952404116"/>
    <n v="0.34804994729587285"/>
    <n v="0.39353766318008593"/>
    <x v="1"/>
    <n v="0.39353766318008593"/>
    <n v="4.5487715884213076E-2"/>
  </r>
  <r>
    <n v="2012"/>
    <x v="50"/>
    <n v="861"/>
    <n v="943"/>
    <n v="1847"/>
    <s v="Outstate"/>
    <s v="Extra small"/>
    <n v="2.3280996210070383E-2"/>
    <n v="0.46616134271792098"/>
    <n v="0.51055766107200862"/>
    <x v="1"/>
    <n v="0.51055766107200862"/>
    <n v="4.4396318354087638E-2"/>
  </r>
  <r>
    <n v="2000"/>
    <x v="21"/>
    <n v="1295"/>
    <n v="1171"/>
    <n v="2820"/>
    <s v="Outstate"/>
    <s v="Extra small"/>
    <n v="0.12553191489361701"/>
    <n v="0.45921985815602839"/>
    <n v="0.41524822695035463"/>
    <x v="0"/>
    <n v="0.45921985815602839"/>
    <n v="4.3971631205673767E-2"/>
  </r>
  <r>
    <n v="1996"/>
    <x v="42"/>
    <n v="1423"/>
    <n v="1578"/>
    <n v="3550"/>
    <s v="Outstate"/>
    <s v="Extra small"/>
    <n v="0.15464788732394366"/>
    <n v="0.4008450704225352"/>
    <n v="0.44450704225352111"/>
    <x v="1"/>
    <n v="0.44450704225352111"/>
    <n v="4.3661971830985913E-2"/>
  </r>
  <r>
    <n v="2008"/>
    <x v="51"/>
    <n v="64334"/>
    <n v="70277"/>
    <n v="137059"/>
    <s v="Rest of 7 county"/>
    <s v="Large"/>
    <n v="1.7860921209114321E-2"/>
    <n v="0.46938909520717353"/>
    <n v="0.51274998358371215"/>
    <x v="1"/>
    <n v="0.51274998358371215"/>
    <n v="4.336088837653862E-2"/>
  </r>
  <r>
    <n v="2012"/>
    <x v="58"/>
    <n v="3305"/>
    <n v="3024"/>
    <n v="6517"/>
    <s v="Outstate"/>
    <s v="Small"/>
    <n v="2.8847629277274821E-2"/>
    <n v="0.50713518490102805"/>
    <n v="0.4640171858216971"/>
    <x v="0"/>
    <n v="0.50713518490102805"/>
    <n v="4.3117999079330949E-2"/>
  </r>
  <r>
    <n v="2008"/>
    <x v="63"/>
    <n v="7636"/>
    <n v="6994"/>
    <n v="15009"/>
    <s v="Outer suburbs"/>
    <s v="Medium"/>
    <n v="2.525151575721234E-2"/>
    <n v="0.50876140982077422"/>
    <n v="0.46598707442201348"/>
    <x v="0"/>
    <n v="0.50876140982077422"/>
    <n v="4.2774335398760743E-2"/>
  </r>
  <r>
    <n v="2008"/>
    <x v="60"/>
    <n v="2858"/>
    <n v="2618"/>
    <n v="5623"/>
    <s v="Outstate"/>
    <s v="Small"/>
    <n v="2.6142628490129823E-2"/>
    <n v="0.50826960697136758"/>
    <n v="0.46558776453850259"/>
    <x v="0"/>
    <n v="0.50826960697136758"/>
    <n v="4.2681842432864991E-2"/>
  </r>
  <r>
    <n v="2008"/>
    <x v="72"/>
    <n v="2579"/>
    <n v="2816"/>
    <n v="5569"/>
    <s v="Outstate"/>
    <s v="Small"/>
    <n v="3.1244388579637277E-2"/>
    <n v="0.46309929969473873"/>
    <n v="0.50565631172562397"/>
    <x v="1"/>
    <n v="0.50565631172562397"/>
    <n v="4.2557012030885244E-2"/>
  </r>
  <r>
    <n v="1996"/>
    <x v="53"/>
    <n v="10095"/>
    <n v="11156"/>
    <n v="25171"/>
    <s v="Outstate"/>
    <s v="Medium"/>
    <n v="0.15573477414484924"/>
    <n v="0.40105677168169718"/>
    <n v="0.44320845417345356"/>
    <x v="1"/>
    <n v="0.44320845417345356"/>
    <n v="4.2151682491756381E-2"/>
  </r>
  <r>
    <n v="2004"/>
    <x v="9"/>
    <n v="1794"/>
    <n v="1954"/>
    <n v="3810"/>
    <s v="Outstate"/>
    <s v="Extra small"/>
    <n v="1.6272965879265092E-2"/>
    <n v="0.47086614173228347"/>
    <n v="0.51286089238845145"/>
    <x v="1"/>
    <n v="0.51286089238845145"/>
    <n v="4.1994750656167978E-2"/>
  </r>
  <r>
    <n v="1996"/>
    <x v="44"/>
    <n v="4078"/>
    <n v="4520"/>
    <n v="10811"/>
    <s v="Outstate"/>
    <s v="Medium"/>
    <n v="0.20469891776893903"/>
    <n v="0.3772083988530201"/>
    <n v="0.4180926833780409"/>
    <x v="1"/>
    <n v="0.4180926833780409"/>
    <n v="4.0884284525020798E-2"/>
  </r>
  <r>
    <n v="1992"/>
    <x v="84"/>
    <n v="1871"/>
    <n v="2100"/>
    <n v="5617"/>
    <s v="Outstate"/>
    <s v="Small"/>
    <n v="0.29303898878404844"/>
    <n v="0.33309595869681324"/>
    <n v="0.37386505251913832"/>
    <x v="1"/>
    <n v="0.37386505251913832"/>
    <n v="4.0769093822325075E-2"/>
  </r>
  <r>
    <n v="1992"/>
    <x v="82"/>
    <n v="2229"/>
    <n v="2466"/>
    <n v="5867"/>
    <s v="Outstate"/>
    <s v="Extra small"/>
    <n v="0.19976137719447759"/>
    <n v="0.3799215953638998"/>
    <n v="0.42031702744162264"/>
    <x v="1"/>
    <n v="0.42031702744162264"/>
    <n v="4.0395432077722837E-2"/>
  </r>
  <r>
    <n v="2004"/>
    <x v="73"/>
    <n v="13134"/>
    <n v="12103"/>
    <n v="25608"/>
    <s v="Outer suburbs"/>
    <s v="Medium"/>
    <n v="1.4487660106216807E-2"/>
    <n v="0.51288659793814428"/>
    <n v="0.47262574195563889"/>
    <x v="0"/>
    <n v="0.51288659793814428"/>
    <n v="4.0260855982505395E-2"/>
  </r>
  <r>
    <n v="2000"/>
    <x v="73"/>
    <n v="10852"/>
    <n v="9981"/>
    <n v="22257"/>
    <s v="Outer suburbs"/>
    <s v="Medium"/>
    <n v="6.397987150110078E-2"/>
    <n v="0.48757694208563596"/>
    <n v="0.44844318641326325"/>
    <x v="0"/>
    <n v="0.48757694208563596"/>
    <n v="3.9133755672372705E-2"/>
  </r>
  <r>
    <n v="1996"/>
    <x v="18"/>
    <n v="4303"/>
    <n v="4718"/>
    <n v="10608"/>
    <s v="Outstate"/>
    <s v="Small"/>
    <n v="0.14960407239819004"/>
    <n v="0.40563725490196079"/>
    <n v="0.44475867269984914"/>
    <x v="1"/>
    <n v="0.44475867269984914"/>
    <n v="3.9121417797888358E-2"/>
  </r>
  <r>
    <n v="1996"/>
    <x v="11"/>
    <n v="5474"/>
    <n v="6027"/>
    <n v="14146"/>
    <s v="Outer suburbs"/>
    <s v="Medium"/>
    <n v="0.18697865120882229"/>
    <n v="0.38696451293651918"/>
    <n v="0.42605683585465853"/>
    <x v="1"/>
    <n v="0.42605683585465853"/>
    <n v="3.9092322918139355E-2"/>
  </r>
  <r>
    <n v="2008"/>
    <x v="61"/>
    <n v="3069"/>
    <n v="3317"/>
    <n v="6536"/>
    <s v="Outstate"/>
    <s v="Small"/>
    <n v="2.2949816401468787E-2"/>
    <n v="0.46955324357405143"/>
    <n v="0.50749694002447976"/>
    <x v="1"/>
    <n v="0.50749694002447976"/>
    <n v="3.7943696450428333E-2"/>
  </r>
  <r>
    <n v="1992"/>
    <x v="17"/>
    <n v="5038"/>
    <n v="5588"/>
    <n v="14565"/>
    <s v="Outstate"/>
    <s v="Medium"/>
    <n v="0.27044284243048405"/>
    <n v="0.34589769996567116"/>
    <n v="0.38365945760384484"/>
    <x v="1"/>
    <n v="0.38365945760384484"/>
    <n v="3.7761757638173687E-2"/>
  </r>
  <r>
    <n v="1992"/>
    <x v="75"/>
    <n v="3583"/>
    <n v="3977"/>
    <n v="10732"/>
    <s v="Outstate"/>
    <s v="Small"/>
    <n v="0.29556466641818857"/>
    <n v="0.33386134923592992"/>
    <n v="0.37057398434588146"/>
    <x v="1"/>
    <n v="0.37057398434588146"/>
    <n v="3.6712635109951541E-2"/>
  </r>
  <r>
    <n v="2000"/>
    <x v="75"/>
    <n v="4646"/>
    <n v="5020"/>
    <n v="10223"/>
    <s v="Outstate"/>
    <s v="Small"/>
    <n v="5.4484984838110144E-2"/>
    <n v="0.45446542110926341"/>
    <n v="0.49104959405262644"/>
    <x v="1"/>
    <n v="0.49104959405262644"/>
    <n v="3.6584172943363025E-2"/>
  </r>
  <r>
    <n v="1996"/>
    <x v="64"/>
    <n v="3769"/>
    <n v="4106"/>
    <n v="9246"/>
    <s v="Outstate"/>
    <s v="Small"/>
    <n v="0.1482803374432187"/>
    <n v="0.40763573437162015"/>
    <n v="0.44408392818516113"/>
    <x v="1"/>
    <n v="0.44408392818516113"/>
    <n v="3.6448193813540974E-2"/>
  </r>
  <r>
    <n v="1996"/>
    <x v="28"/>
    <n v="814"/>
    <n v="888"/>
    <n v="2036"/>
    <s v="Outstate"/>
    <s v="Extra small"/>
    <n v="0.16404715127701375"/>
    <n v="0.39980353634577603"/>
    <n v="0.43614931237721022"/>
    <x v="1"/>
    <n v="0.43614931237721022"/>
    <n v="3.6345776031434185E-2"/>
  </r>
  <r>
    <n v="1992"/>
    <x v="18"/>
    <n v="4438"/>
    <n v="4019"/>
    <n v="11697"/>
    <s v="Outstate"/>
    <s v="Small"/>
    <n v="0.2769941010515517"/>
    <n v="0.3794135248354279"/>
    <n v="0.34359237411302046"/>
    <x v="0"/>
    <n v="0.3794135248354279"/>
    <n v="3.5821150722407435E-2"/>
  </r>
  <r>
    <n v="1996"/>
    <x v="16"/>
    <n v="2696"/>
    <n v="2480"/>
    <n v="6098"/>
    <s v="Outstate"/>
    <s v="Small"/>
    <n v="0.15119711380780584"/>
    <n v="0.4421121679239095"/>
    <n v="0.40669071826828468"/>
    <x v="0"/>
    <n v="0.4421121679239095"/>
    <n v="3.5421449655624826E-2"/>
  </r>
  <r>
    <n v="2004"/>
    <x v="82"/>
    <n v="3030"/>
    <n v="2821"/>
    <n v="5949"/>
    <s v="Outstate"/>
    <s v="Extra small"/>
    <n v="1.6473356866700286E-2"/>
    <n v="0.50932929904185575"/>
    <n v="0.47419734409144393"/>
    <x v="0"/>
    <n v="0.50932929904185575"/>
    <n v="3.5131954950411826E-2"/>
  </r>
  <r>
    <n v="1992"/>
    <x v="49"/>
    <n v="3497"/>
    <n v="3861"/>
    <n v="10611"/>
    <s v="Outstate"/>
    <s v="Small"/>
    <n v="0.30656865516916409"/>
    <n v="0.32956366035246443"/>
    <n v="0.36386768447837148"/>
    <x v="1"/>
    <n v="0.36386768447837148"/>
    <n v="3.4304024125907051E-2"/>
  </r>
  <r>
    <n v="1992"/>
    <x v="19"/>
    <n v="1953"/>
    <n v="1773"/>
    <n v="5263"/>
    <s v="Outstate"/>
    <s v="Extra small"/>
    <n v="0.29203876116283489"/>
    <n v="0.371081132433973"/>
    <n v="0.3368801064031921"/>
    <x v="0"/>
    <n v="0.371081132433973"/>
    <n v="3.4201026030780901E-2"/>
  </r>
  <r>
    <n v="2004"/>
    <x v="66"/>
    <n v="15737"/>
    <n v="16865"/>
    <n v="33119"/>
    <s v="Outstate"/>
    <s v="Medium"/>
    <n v="1.5610374709381323E-2"/>
    <n v="0.47516531296234787"/>
    <n v="0.50922431232827081"/>
    <x v="1"/>
    <n v="0.50922431232827081"/>
    <n v="3.4058999365922937E-2"/>
  </r>
  <r>
    <n v="2004"/>
    <x v="51"/>
    <n v="65751"/>
    <n v="61395"/>
    <n v="128449"/>
    <s v="Rest of 7 county"/>
    <s v="Large"/>
    <n v="1.0144103885588833E-2"/>
    <n v="0.51188409407624813"/>
    <n v="0.47797180203816303"/>
    <x v="0"/>
    <n v="0.51188409407624813"/>
    <n v="3.3912292038085101E-2"/>
  </r>
  <r>
    <n v="1992"/>
    <x v="32"/>
    <n v="5430"/>
    <n v="4958"/>
    <n v="13923"/>
    <s v="Outstate"/>
    <s v="Medium"/>
    <n v="0.25389643036701859"/>
    <n v="0.39000215470803706"/>
    <n v="0.35610141492494435"/>
    <x v="0"/>
    <n v="0.39000215470803706"/>
    <n v="3.3900739783092715E-2"/>
  </r>
  <r>
    <n v="1996"/>
    <x v="32"/>
    <n v="5461"/>
    <n v="5911"/>
    <n v="13712"/>
    <s v="Outstate"/>
    <s v="Medium"/>
    <n v="0.1706534422403734"/>
    <n v="0.39826429404900815"/>
    <n v="0.43108226371061842"/>
    <x v="1"/>
    <n v="0.43108226371061842"/>
    <n v="3.2817969661610269E-2"/>
  </r>
  <r>
    <n v="1996"/>
    <x v="0"/>
    <n v="2988"/>
    <n v="2759"/>
    <n v="6978"/>
    <s v="Outstate"/>
    <s v="Small"/>
    <n v="0.1764115792490685"/>
    <n v="0.4282029234737747"/>
    <n v="0.39538549727715677"/>
    <x v="0"/>
    <n v="0.4282029234737747"/>
    <n v="3.2817426196617927E-2"/>
  </r>
  <r>
    <n v="2008"/>
    <x v="86"/>
    <n v="36202"/>
    <n v="38711"/>
    <n v="76470"/>
    <s v="Rochester-StCloud-Duluth"/>
    <s v="Large"/>
    <n v="2.0360925853275796E-2"/>
    <n v="0.47341441088008368"/>
    <n v="0.50622466326664051"/>
    <x v="1"/>
    <n v="0.50622466326664051"/>
    <n v="3.2810252386556826E-2"/>
  </r>
  <r>
    <n v="1992"/>
    <x v="81"/>
    <n v="3397"/>
    <n v="3736"/>
    <n v="10333"/>
    <s v="Outstate"/>
    <s v="Small"/>
    <n v="0.30968740927126681"/>
    <n v="0.32875254040452917"/>
    <n v="0.36156005032420402"/>
    <x v="1"/>
    <n v="0.36156005032420402"/>
    <n v="3.2807509919674849E-2"/>
  </r>
  <r>
    <n v="2004"/>
    <x v="83"/>
    <n v="5631"/>
    <n v="5276"/>
    <n v="11082"/>
    <s v="Outstate"/>
    <s v="Small"/>
    <n v="1.5791373398303554E-2"/>
    <n v="0.508121277747699"/>
    <n v="0.47608734885399745"/>
    <x v="0"/>
    <n v="0.508121277747699"/>
    <n v="3.2033928893701547E-2"/>
  </r>
  <r>
    <n v="2012"/>
    <x v="86"/>
    <n v="36832"/>
    <n v="39338"/>
    <n v="78316"/>
    <s v="Rochester-StCloud-Duluth"/>
    <s v="Large"/>
    <n v="2.7401808059655752E-2"/>
    <n v="0.4702998110220134"/>
    <n v="0.5022983809183309"/>
    <x v="1"/>
    <n v="0.5022983809183309"/>
    <n v="3.1998569896317497E-2"/>
  </r>
  <r>
    <n v="2012"/>
    <x v="83"/>
    <n v="4951"/>
    <n v="5281"/>
    <n v="10446"/>
    <s v="Outstate"/>
    <s v="Small"/>
    <n v="2.0486310549492629E-2"/>
    <n v="0.47396132490905613"/>
    <n v="0.50555236454145125"/>
    <x v="1"/>
    <n v="0.50555236454145125"/>
    <n v="3.1591039632395124E-2"/>
  </r>
  <r>
    <n v="2012"/>
    <x v="73"/>
    <n v="12986"/>
    <n v="12212"/>
    <n v="25801"/>
    <s v="Outer suburbs"/>
    <s v="Medium"/>
    <n v="2.3371187163288246E-2"/>
    <n v="0.5033138250455409"/>
    <n v="0.47331498779117087"/>
    <x v="0"/>
    <n v="0.5033138250455409"/>
    <n v="2.9998837254370025E-2"/>
  </r>
  <r>
    <n v="1992"/>
    <x v="37"/>
    <n v="2136"/>
    <n v="2309"/>
    <n v="5853"/>
    <s v="Outstate"/>
    <s v="Extra small"/>
    <n v="0.24056039637792584"/>
    <n v="0.36494105586878522"/>
    <n v="0.39449854775328891"/>
    <x v="1"/>
    <n v="0.39449854775328891"/>
    <n v="2.9557491884503684E-2"/>
  </r>
  <r>
    <n v="2012"/>
    <x v="71"/>
    <n v="109516"/>
    <n v="116255"/>
    <n v="230821"/>
    <s v="Rest of 7 county"/>
    <s v="Large"/>
    <n v="2.1878425273263696E-2"/>
    <n v="0.47446289549044496"/>
    <n v="0.50365867923629137"/>
    <x v="1"/>
    <n v="0.50365867923629137"/>
    <n v="2.9195783745846415E-2"/>
  </r>
  <r>
    <n v="1996"/>
    <x v="10"/>
    <n v="12380"/>
    <n v="11554"/>
    <n v="28327"/>
    <s v="Rest of 7 county"/>
    <s v="Medium"/>
    <n v="0.15508172415010413"/>
    <n v="0.4370388675115614"/>
    <n v="0.40787940833833447"/>
    <x v="0"/>
    <n v="0.4370388675115614"/>
    <n v="2.9159459173226931E-2"/>
  </r>
  <r>
    <n v="2012"/>
    <x v="59"/>
    <n v="1748"/>
    <n v="1647"/>
    <n v="3487"/>
    <s v="Outstate"/>
    <s v="Extra small"/>
    <n v="2.6383710926297679E-2"/>
    <n v="0.50129050759965588"/>
    <n v="0.47232578147404647"/>
    <x v="0"/>
    <n v="0.50129050759965588"/>
    <n v="2.8964726125609408E-2"/>
  </r>
  <r>
    <n v="1992"/>
    <x v="73"/>
    <n v="7321"/>
    <n v="7916"/>
    <n v="21593"/>
    <s v="Outer suburbs"/>
    <s v="Medium"/>
    <n v="0.294354651970546"/>
    <n v="0.33904506089936554"/>
    <n v="0.36660028713008846"/>
    <x v="1"/>
    <n v="0.36660028713008846"/>
    <n v="2.7555226230722929E-2"/>
  </r>
  <r>
    <n v="1996"/>
    <x v="23"/>
    <n v="2590"/>
    <n v="2769"/>
    <n v="6703"/>
    <s v="Outer suburbs"/>
    <s v="Small"/>
    <n v="0.2005072355661644"/>
    <n v="0.38639415187229598"/>
    <n v="0.41309861256153962"/>
    <x v="1"/>
    <n v="0.41309861256153962"/>
    <n v="2.6704460689243648E-2"/>
  </r>
  <r>
    <n v="2012"/>
    <x v="41"/>
    <n v="93430"/>
    <n v="88614"/>
    <n v="186465"/>
    <s v="Rest of 7 county"/>
    <s v="Large"/>
    <n v="2.3709543345936234E-2"/>
    <n v="0.5010591800069718"/>
    <n v="0.47523127664709197"/>
    <x v="0"/>
    <n v="0.5010591800069718"/>
    <n v="2.5827903359879834E-2"/>
  </r>
  <r>
    <n v="2012"/>
    <x v="61"/>
    <n v="3142"/>
    <n v="2981"/>
    <n v="6246"/>
    <s v="Outstate"/>
    <s v="Small"/>
    <n v="1.9692603266090299E-2"/>
    <n v="0.50304194684598147"/>
    <n v="0.47726544988792829"/>
    <x v="0"/>
    <n v="0.50304194684598147"/>
    <n v="2.5776496958053174E-2"/>
  </r>
  <r>
    <n v="2012"/>
    <x v="46"/>
    <n v="978"/>
    <n v="928"/>
    <n v="1975"/>
    <s v="Outstate"/>
    <s v="Extra small"/>
    <n v="3.4936708860759495E-2"/>
    <n v="0.49518987341772153"/>
    <n v="0.46987341772151897"/>
    <x v="0"/>
    <n v="0.49518987341772153"/>
    <n v="2.5316455696202556E-2"/>
  </r>
  <r>
    <n v="2008"/>
    <x v="81"/>
    <n v="5935"/>
    <n v="5646"/>
    <n v="11893"/>
    <s v="Outstate"/>
    <s v="Small"/>
    <n v="2.6233919112082737E-2"/>
    <n v="0.49903304464811232"/>
    <n v="0.47473303623980495"/>
    <x v="0"/>
    <n v="0.49903304464811232"/>
    <n v="2.4300008408307372E-2"/>
  </r>
  <r>
    <n v="2004"/>
    <x v="35"/>
    <n v="4768"/>
    <n v="4539"/>
    <n v="9452"/>
    <s v="Outstate"/>
    <s v="Small"/>
    <n v="1.5340668641557342E-2"/>
    <n v="0.50444350402031313"/>
    <n v="0.48021582733812951"/>
    <x v="0"/>
    <n v="0.50444350402031313"/>
    <n v="2.4227676682183619E-2"/>
  </r>
  <r>
    <n v="2008"/>
    <x v="41"/>
    <n v="91357"/>
    <n v="86976"/>
    <n v="182224"/>
    <s v="Rest of 7 county"/>
    <s v="Large"/>
    <n v="2.1352840460093073E-2"/>
    <n v="0.50134449907805778"/>
    <n v="0.47730266046184916"/>
    <x v="0"/>
    <n v="0.50134449907805778"/>
    <n v="2.4041838616208622E-2"/>
  </r>
  <r>
    <n v="1996"/>
    <x v="43"/>
    <n v="3593"/>
    <n v="3802"/>
    <n v="8754"/>
    <s v="Outstate"/>
    <s v="Small"/>
    <n v="0.15524331734064428"/>
    <n v="0.41044094128398445"/>
    <n v="0.43431574137537127"/>
    <x v="1"/>
    <n v="0.43431574137537127"/>
    <n v="2.3874800091386816E-2"/>
  </r>
  <r>
    <n v="1992"/>
    <x v="16"/>
    <n v="2492"/>
    <n v="2340"/>
    <n v="6446"/>
    <s v="Outstate"/>
    <s v="Small"/>
    <n v="0.25038783741855414"/>
    <n v="0.38659633881476885"/>
    <n v="0.36301582376667701"/>
    <x v="0"/>
    <n v="0.38659633881476885"/>
    <n v="2.3580515048091832E-2"/>
  </r>
  <r>
    <n v="2000"/>
    <x v="70"/>
    <n v="1513"/>
    <n v="1590"/>
    <n v="3284"/>
    <s v="Outstate"/>
    <s v="Extra small"/>
    <n v="5.5115712545676002E-2"/>
    <n v="0.46071863580998784"/>
    <n v="0.48416565164433617"/>
    <x v="1"/>
    <n v="0.48416565164433617"/>
    <n v="2.3447015834348328E-2"/>
  </r>
  <r>
    <n v="2004"/>
    <x v="50"/>
    <n v="1076"/>
    <n v="1026"/>
    <n v="2141"/>
    <s v="Outstate"/>
    <s v="Extra small"/>
    <n v="1.8215787015413359E-2"/>
    <n v="0.50256889304063523"/>
    <n v="0.47921531994395145"/>
    <x v="0"/>
    <n v="0.50256889304063523"/>
    <n v="2.3353573096683788E-2"/>
  </r>
  <r>
    <n v="1992"/>
    <x v="22"/>
    <n v="11650"/>
    <n v="12465"/>
    <n v="35364"/>
    <s v="Outer suburbs"/>
    <s v="Large"/>
    <n v="0.3180918448139351"/>
    <n v="0.32943105983486032"/>
    <n v="0.35247709535120464"/>
    <x v="1"/>
    <n v="0.35247709535120464"/>
    <n v="2.3046035516344321E-2"/>
  </r>
  <r>
    <n v="2000"/>
    <x v="24"/>
    <n v="5854"/>
    <n v="6148"/>
    <n v="13068"/>
    <s v="Outstate"/>
    <s v="Medium"/>
    <n v="8.1573308846036113E-2"/>
    <n v="0.44796449341903888"/>
    <n v="0.47046219773492498"/>
    <x v="1"/>
    <n v="0.47046219773492498"/>
    <n v="2.2497704315886102E-2"/>
  </r>
  <r>
    <n v="2000"/>
    <x v="66"/>
    <n v="12942"/>
    <n v="12329"/>
    <n v="27402"/>
    <s v="Outstate"/>
    <s v="Medium"/>
    <n v="7.7768046128019852E-2"/>
    <n v="0.47230129187650538"/>
    <n v="0.44993066199547477"/>
    <x v="0"/>
    <n v="0.47230129187650538"/>
    <n v="2.2370629881030613E-2"/>
  </r>
  <r>
    <n v="2008"/>
    <x v="58"/>
    <n v="3248"/>
    <n v="3394"/>
    <n v="6822"/>
    <s v="Outstate"/>
    <s v="Small"/>
    <n v="2.6385224274406333E-2"/>
    <n v="0.47610671357373202"/>
    <n v="0.49750806215186161"/>
    <x v="1"/>
    <n v="0.49750806215186161"/>
    <n v="2.1401348578129586E-2"/>
  </r>
  <r>
    <n v="1992"/>
    <x v="64"/>
    <n v="3548"/>
    <n v="3756"/>
    <n v="10128"/>
    <s v="Outstate"/>
    <s v="Small"/>
    <n v="0.27883096366508686"/>
    <n v="0.35031595576619273"/>
    <n v="0.37085308056872041"/>
    <x v="1"/>
    <n v="0.37085308056872041"/>
    <n v="2.0537124802527673E-2"/>
  </r>
  <r>
    <n v="1996"/>
    <x v="19"/>
    <n v="2096"/>
    <n v="1999"/>
    <n v="4805"/>
    <s v="Outstate"/>
    <s v="Extra small"/>
    <n v="0.14776274713839752"/>
    <n v="0.43621227887617064"/>
    <n v="0.41602497398543187"/>
    <x v="0"/>
    <n v="0.43621227887617064"/>
    <n v="2.0187304890738778E-2"/>
  </r>
  <r>
    <n v="2000"/>
    <x v="29"/>
    <n v="1370"/>
    <n v="1430"/>
    <n v="2980"/>
    <s v="Outstate"/>
    <s v="Extra small"/>
    <n v="6.0402684563758392E-2"/>
    <n v="0.45973154362416108"/>
    <n v="0.47986577181208051"/>
    <x v="1"/>
    <n v="0.47986577181208051"/>
    <n v="2.0134228187919434E-2"/>
  </r>
  <r>
    <n v="2004"/>
    <x v="71"/>
    <n v="108959"/>
    <n v="104635"/>
    <n v="215846"/>
    <s v="Rest of 7 county"/>
    <s v="Large"/>
    <n v="1.0433364528413777E-2"/>
    <n v="0.50479971831768944"/>
    <n v="0.48476691715389675"/>
    <x v="0"/>
    <n v="0.50479971831768944"/>
    <n v="2.0032801163792691E-2"/>
  </r>
  <r>
    <n v="1996"/>
    <x v="34"/>
    <n v="6747"/>
    <n v="6450"/>
    <n v="15566"/>
    <s v="Outstate"/>
    <s v="Medium"/>
    <n v="0.15219067197738662"/>
    <n v="0.43344468713863549"/>
    <n v="0.4143646408839779"/>
    <x v="0"/>
    <n v="0.43344468713863549"/>
    <n v="1.908004625465759E-2"/>
  </r>
  <r>
    <n v="2012"/>
    <x v="45"/>
    <n v="2967"/>
    <n v="3083"/>
    <n v="6201"/>
    <s v="Outstate"/>
    <s v="Small"/>
    <n v="2.4350911143363973E-2"/>
    <n v="0.4784712143202709"/>
    <n v="0.49717787453636508"/>
    <x v="1"/>
    <n v="0.49717787453636508"/>
    <n v="1.8706660216094184E-2"/>
  </r>
  <r>
    <n v="1992"/>
    <x v="77"/>
    <n v="22502"/>
    <n v="21451"/>
    <n v="59657"/>
    <s v="Rochester-StCloud-Duluth"/>
    <s v="Large"/>
    <n v="0.26323817825234258"/>
    <n v="0.37718960054980977"/>
    <n v="0.35957222119784771"/>
    <x v="0"/>
    <n v="0.37718960054980977"/>
    <n v="1.7617379351962059E-2"/>
  </r>
  <r>
    <n v="2000"/>
    <x v="51"/>
    <n v="51502"/>
    <n v="49637"/>
    <n v="106999"/>
    <s v="Rest of 7 county"/>
    <s v="Large"/>
    <n v="5.4766866980065235E-2"/>
    <n v="0.48133160122991803"/>
    <n v="0.46390153179001675"/>
    <x v="0"/>
    <n v="0.48133160122991803"/>
    <n v="1.7430069439901275E-2"/>
  </r>
  <r>
    <n v="2004"/>
    <x v="29"/>
    <n v="1483"/>
    <n v="1536"/>
    <n v="3067"/>
    <s v="Outstate"/>
    <s v="Extra small"/>
    <n v="1.5650472774698401E-2"/>
    <n v="0.48353439843495272"/>
    <n v="0.50081512879034884"/>
    <x v="1"/>
    <n v="0.50081512879034884"/>
    <n v="1.7280730355396123E-2"/>
  </r>
  <r>
    <n v="2004"/>
    <x v="30"/>
    <n v="3539"/>
    <n v="3662"/>
    <n v="7309"/>
    <s v="Outstate"/>
    <s v="Small"/>
    <n v="1.4776303187850596E-2"/>
    <n v="0.48419756464632646"/>
    <n v="0.50102613216582292"/>
    <x v="1"/>
    <n v="0.50102613216582292"/>
    <n v="1.6828567519496462E-2"/>
  </r>
  <r>
    <n v="2004"/>
    <x v="62"/>
    <n v="10237"/>
    <n v="10592"/>
    <n v="21131"/>
    <s v="Outstate"/>
    <s v="Medium"/>
    <n v="1.4291798779045005E-2"/>
    <n v="0.48445411954001233"/>
    <n v="0.50125408168094265"/>
    <x v="1"/>
    <n v="0.50125408168094265"/>
    <n v="1.6799962140930325E-2"/>
  </r>
  <r>
    <n v="1996"/>
    <x v="55"/>
    <n v="2633"/>
    <n v="2737"/>
    <n v="6211"/>
    <s v="Outstate"/>
    <s v="Small"/>
    <n v="0.13540492674287555"/>
    <n v="0.42392529383352118"/>
    <n v="0.4406697794236033"/>
    <x v="1"/>
    <n v="0.4406697794236033"/>
    <n v="1.6744485590082125E-2"/>
  </r>
  <r>
    <n v="2008"/>
    <x v="54"/>
    <n v="6315"/>
    <n v="6110"/>
    <n v="12708"/>
    <s v="Outstate"/>
    <s v="Medium"/>
    <n v="2.2269436575385583E-2"/>
    <n v="0.4969310670443815"/>
    <n v="0.48079949638023295"/>
    <x v="0"/>
    <n v="0.4969310670443815"/>
    <n v="1.6131570664148553E-2"/>
  </r>
  <r>
    <n v="1992"/>
    <x v="43"/>
    <n v="3227"/>
    <n v="3362"/>
    <n v="8660"/>
    <s v="Outstate"/>
    <s v="Small"/>
    <n v="0.23914549653579675"/>
    <n v="0.37263279445727482"/>
    <n v="0.38822170900692843"/>
    <x v="1"/>
    <n v="0.38822170900692843"/>
    <n v="1.558891454965361E-2"/>
  </r>
  <r>
    <n v="2008"/>
    <x v="24"/>
    <n v="6862"/>
    <n v="7084"/>
    <n v="14383"/>
    <s v="Outstate"/>
    <s v="Medium"/>
    <n v="3.0383091149273449E-2"/>
    <n v="0.47709101022039907"/>
    <n v="0.49252589863032747"/>
    <x v="1"/>
    <n v="0.49252589863032747"/>
    <n v="1.5434888409928404E-2"/>
  </r>
  <r>
    <n v="1992"/>
    <x v="11"/>
    <n v="5422"/>
    <n v="4919"/>
    <n v="15526"/>
    <s v="Outer suburbs"/>
    <s v="Medium"/>
    <n v="0.33395594486667524"/>
    <n v="0.34922066211516167"/>
    <n v="0.31682339301816309"/>
    <x v="0"/>
    <n v="0.34922066211516167"/>
    <n v="1.5264717248486437E-2"/>
  </r>
  <r>
    <n v="1992"/>
    <x v="23"/>
    <n v="2315"/>
    <n v="2421"/>
    <n v="7267"/>
    <s v="Outer suburbs"/>
    <s v="Small"/>
    <n v="0.34828677583597084"/>
    <n v="0.31856336865281409"/>
    <n v="0.33314985551121507"/>
    <x v="2"/>
    <n v="0.34828677583597084"/>
    <n v="1.5136920324755776E-2"/>
  </r>
  <r>
    <n v="1992"/>
    <x v="55"/>
    <n v="2481"/>
    <n v="2382"/>
    <n v="6701"/>
    <s v="Outstate"/>
    <s v="Small"/>
    <n v="0.27428741978809135"/>
    <n v="0.37024324727652591"/>
    <n v="0.3554693329353828"/>
    <x v="0"/>
    <n v="0.37024324727652591"/>
    <n v="1.4773914341143113E-2"/>
  </r>
  <r>
    <n v="1992"/>
    <x v="28"/>
    <n v="762"/>
    <n v="794"/>
    <n v="2221"/>
    <s v="Outstate"/>
    <s v="Extra small"/>
    <n v="0.29941467807294014"/>
    <n v="0.3430886987843314"/>
    <n v="0.35749662314272851"/>
    <x v="1"/>
    <n v="0.35749662314272851"/>
    <n v="1.4407924358397106E-2"/>
  </r>
  <r>
    <n v="2012"/>
    <x v="29"/>
    <n v="1385"/>
    <n v="1345"/>
    <n v="2789"/>
    <s v="Outstate"/>
    <s v="Extra small"/>
    <n v="2.1154535675869487E-2"/>
    <n v="0.49659376120473286"/>
    <n v="0.48225170311939763"/>
    <x v="0"/>
    <n v="0.49659376120473286"/>
    <n v="1.434205808533523E-2"/>
  </r>
  <r>
    <n v="2008"/>
    <x v="64"/>
    <n v="4368"/>
    <n v="4244"/>
    <n v="8813"/>
    <s v="Outstate"/>
    <s v="Small"/>
    <n v="2.2807216611823444E-2"/>
    <n v="0.49563145353455124"/>
    <n v="0.48156132985362532"/>
    <x v="0"/>
    <n v="0.49563145353455124"/>
    <n v="1.4070123680925917E-2"/>
  </r>
  <r>
    <n v="2008"/>
    <x v="73"/>
    <n v="12775"/>
    <n v="12420"/>
    <n v="25795"/>
    <s v="Outer suburbs"/>
    <s v="Medium"/>
    <n v="2.3260321767784455E-2"/>
    <n v="0.49525101763907736"/>
    <n v="0.48148866059313822"/>
    <x v="0"/>
    <n v="0.49525101763907736"/>
    <n v="1.3762357045939144E-2"/>
  </r>
  <r>
    <n v="2004"/>
    <x v="72"/>
    <n v="2878"/>
    <n v="2799"/>
    <n v="5758"/>
    <s v="Outstate"/>
    <s v="Small"/>
    <n v="1.40673845085099E-2"/>
    <n v="0.49982632858631471"/>
    <n v="0.48610628690517543"/>
    <x v="0"/>
    <n v="0.49982632858631471"/>
    <n v="1.3720041681139272E-2"/>
  </r>
  <r>
    <n v="2004"/>
    <x v="24"/>
    <n v="7033"/>
    <n v="7228"/>
    <n v="14518"/>
    <s v="Outstate"/>
    <s v="Medium"/>
    <n v="1.7702162832346054E-2"/>
    <n v="0.48443311750929879"/>
    <n v="0.49786471965835516"/>
    <x v="1"/>
    <n v="0.49786471965835516"/>
    <n v="1.3431602149056365E-2"/>
  </r>
  <r>
    <n v="2012"/>
    <x v="35"/>
    <n v="4533"/>
    <n v="4412"/>
    <n v="9142"/>
    <s v="Outstate"/>
    <s v="Small"/>
    <n v="2.1548895208925837E-2"/>
    <n v="0.49584336031502951"/>
    <n v="0.48260774447604465"/>
    <x v="0"/>
    <n v="0.49584336031502951"/>
    <n v="1.323561583898486E-2"/>
  </r>
  <r>
    <n v="2000"/>
    <x v="72"/>
    <n v="2598"/>
    <n v="2528"/>
    <n v="5515"/>
    <s v="Outstate"/>
    <s v="Small"/>
    <n v="7.0534904805077056E-2"/>
    <n v="0.47107887579329105"/>
    <n v="0.45838621940163193"/>
    <x v="0"/>
    <n v="0.47107887579329105"/>
    <n v="1.2692656391659118E-2"/>
  </r>
  <r>
    <n v="2008"/>
    <x v="82"/>
    <n v="2710"/>
    <n v="2781"/>
    <n v="5634"/>
    <s v="Outstate"/>
    <s v="Extra small"/>
    <n v="2.5381611643592473E-2"/>
    <n v="0.48100816471423502"/>
    <n v="0.4936102236421725"/>
    <x v="1"/>
    <n v="0.4936102236421725"/>
    <n v="1.2602058927937476E-2"/>
  </r>
  <r>
    <n v="2000"/>
    <x v="38"/>
    <n v="10773"/>
    <n v="11069"/>
    <n v="23918"/>
    <s v="Outstate"/>
    <s v="Medium"/>
    <n v="8.6796554895894301E-2"/>
    <n v="0.45041391420687349"/>
    <n v="0.46278953089723224"/>
    <x v="1"/>
    <n v="0.46278953089723224"/>
    <n v="1.2375616690358748E-2"/>
  </r>
  <r>
    <n v="2000"/>
    <x v="76"/>
    <n v="7221"/>
    <n v="7041"/>
    <n v="15327"/>
    <s v="Outstate"/>
    <s v="Medium"/>
    <n v="6.9485222156977888E-2"/>
    <n v="0.47112937952632611"/>
    <n v="0.459385398316696"/>
    <x v="0"/>
    <n v="0.47112937952632611"/>
    <n v="1.1743981209630105E-2"/>
  </r>
  <r>
    <n v="1996"/>
    <x v="54"/>
    <n v="4932"/>
    <n v="5062"/>
    <n v="11578"/>
    <s v="Outstate"/>
    <s v="Medium"/>
    <n v="0.13681119364311625"/>
    <n v="0.42598030747970289"/>
    <n v="0.43720849887718088"/>
    <x v="1"/>
    <n v="0.43720849887718088"/>
    <n v="1.1228191397477993E-2"/>
  </r>
  <r>
    <n v="2004"/>
    <x v="75"/>
    <n v="5694"/>
    <n v="5825"/>
    <n v="11698"/>
    <s v="Outstate"/>
    <s v="Small"/>
    <n v="1.5301760984783724E-2"/>
    <n v="0.48674987177295265"/>
    <n v="0.49794836724226366"/>
    <x v="1"/>
    <n v="0.49794836724226366"/>
    <n v="1.1198495469311009E-2"/>
  </r>
  <r>
    <n v="1992"/>
    <x v="27"/>
    <n v="2065"/>
    <n v="2006"/>
    <n v="5375"/>
    <s v="Outstate"/>
    <s v="Extra small"/>
    <n v="0.2426046511627907"/>
    <n v="0.38418604651162791"/>
    <n v="0.37320930232558142"/>
    <x v="0"/>
    <n v="0.38418604651162791"/>
    <n v="1.0976744186046494E-2"/>
  </r>
  <r>
    <n v="1992"/>
    <x v="78"/>
    <n v="3439"/>
    <n v="3339"/>
    <n v="9245"/>
    <s v="Outstate"/>
    <s v="Small"/>
    <n v="0.26684694429421307"/>
    <n v="0.3719848566792861"/>
    <n v="0.36116819902650082"/>
    <x v="0"/>
    <n v="0.3719848566792861"/>
    <n v="1.0816657652785278E-2"/>
  </r>
  <r>
    <n v="1992"/>
    <x v="83"/>
    <n v="3853"/>
    <n v="3744"/>
    <n v="10547"/>
    <s v="Outstate"/>
    <s v="Small"/>
    <n v="0.27970038873613351"/>
    <n v="0.36531715179671942"/>
    <n v="0.35498245946714707"/>
    <x v="0"/>
    <n v="0.36531715179671942"/>
    <n v="1.0334692329572348E-2"/>
  </r>
  <r>
    <n v="2000"/>
    <x v="71"/>
    <n v="87250"/>
    <n v="85446"/>
    <n v="182249"/>
    <s v="Rest of 7 county"/>
    <s v="Large"/>
    <n v="5.2417297214250834E-2"/>
    <n v="0.47874062409121587"/>
    <n v="0.46884207869453332"/>
    <x v="0"/>
    <n v="0.47874062409121587"/>
    <n v="9.8985453966825565E-3"/>
  </r>
  <r>
    <n v="2004"/>
    <x v="39"/>
    <n v="1307"/>
    <n v="1333"/>
    <n v="2682"/>
    <s v="Outstate"/>
    <s v="Extra small"/>
    <n v="1.5659955257270694E-2"/>
    <n v="0.48732289336316181"/>
    <n v="0.49701715137956748"/>
    <x v="1"/>
    <n v="0.49701715137956748"/>
    <n v="9.6942580164056658E-3"/>
  </r>
  <r>
    <n v="2004"/>
    <x v="59"/>
    <n v="1893"/>
    <n v="1856"/>
    <n v="3819"/>
    <s v="Outstate"/>
    <s v="Extra small"/>
    <n v="1.8329405603561142E-2"/>
    <n v="0.49567949725058918"/>
    <n v="0.4859910971458497"/>
    <x v="0"/>
    <n v="0.49567949725058918"/>
    <n v="9.6884001047394808E-3"/>
  </r>
  <r>
    <n v="2000"/>
    <x v="35"/>
    <n v="3755"/>
    <n v="3830"/>
    <n v="8260"/>
    <s v="Outstate"/>
    <s v="Small"/>
    <n v="8.1719128329297827E-2"/>
    <n v="0.45460048426150124"/>
    <n v="0.46368038740920098"/>
    <x v="1"/>
    <n v="0.46368038740920098"/>
    <n v="9.0799031476997416E-3"/>
  </r>
  <r>
    <n v="2012"/>
    <x v="26"/>
    <n v="1938"/>
    <n v="1974"/>
    <n v="3984"/>
    <s v="Outstate"/>
    <s v="Extra small"/>
    <n v="1.8072289156626505E-2"/>
    <n v="0.48644578313253012"/>
    <n v="0.49548192771084337"/>
    <x v="1"/>
    <n v="0.49548192771084337"/>
    <n v="9.0361445783132543E-3"/>
  </r>
  <r>
    <n v="1992"/>
    <x v="36"/>
    <n v="10936"/>
    <n v="11225"/>
    <n v="32392"/>
    <s v="Rest of 7 county"/>
    <s v="Large"/>
    <n v="0.31584959249197331"/>
    <n v="0.33761422573474931"/>
    <n v="0.34653618177327733"/>
    <x v="1"/>
    <n v="0.34653618177327733"/>
    <n v="8.9219560385280228E-3"/>
  </r>
  <r>
    <n v="1992"/>
    <x v="54"/>
    <n v="4591"/>
    <n v="4481"/>
    <n v="12432"/>
    <s v="Outstate"/>
    <s v="Medium"/>
    <n v="0.27027027027027029"/>
    <n v="0.3692889317889318"/>
    <n v="0.36044079794079792"/>
    <x v="0"/>
    <n v="0.3692889317889318"/>
    <n v="8.8481338481338767E-3"/>
  </r>
  <r>
    <n v="1992"/>
    <x v="53"/>
    <n v="9112"/>
    <n v="8896"/>
    <n v="24779"/>
    <s v="Outstate"/>
    <s v="Medium"/>
    <n v="0.27325557932119943"/>
    <n v="0.36773073973929538"/>
    <n v="0.35901368093950525"/>
    <x v="0"/>
    <n v="0.36773073973929538"/>
    <n v="8.7170587997901228E-3"/>
  </r>
  <r>
    <n v="2000"/>
    <x v="41"/>
    <n v="69256"/>
    <n v="68008"/>
    <n v="145619"/>
    <s v="Rest of 7 county"/>
    <s v="Large"/>
    <n v="5.7375754537526011E-2"/>
    <n v="0.47559727782775602"/>
    <n v="0.46702696763471802"/>
    <x v="0"/>
    <n v="0.47559727782775602"/>
    <n v="8.5703101930379999E-3"/>
  </r>
  <r>
    <n v="2008"/>
    <x v="70"/>
    <n v="1491"/>
    <n v="1517"/>
    <n v="3126"/>
    <s v="Outstate"/>
    <s v="Extra small"/>
    <n v="3.7747920665387076E-2"/>
    <n v="0.47696737044145876"/>
    <n v="0.48528470889315417"/>
    <x v="1"/>
    <n v="0.48528470889315417"/>
    <n v="8.3173384516954108E-3"/>
  </r>
  <r>
    <n v="1992"/>
    <x v="48"/>
    <n v="9666"/>
    <n v="9845"/>
    <n v="23745"/>
    <s v="Outstate"/>
    <s v="Medium"/>
    <n v="0.17831122341545588"/>
    <n v="0.40707517372078333"/>
    <n v="0.41461360286376081"/>
    <x v="1"/>
    <n v="0.41461360286376081"/>
    <n v="7.5384291429774763E-3"/>
  </r>
  <r>
    <n v="2012"/>
    <x v="51"/>
    <n v="69137"/>
    <n v="70203"/>
    <n v="142133"/>
    <s v="Rest of 7 county"/>
    <s v="Large"/>
    <n v="1.9650608936700134E-2"/>
    <n v="0.48642468673707023"/>
    <n v="0.49392470432622965"/>
    <x v="1"/>
    <n v="0.49392470432622965"/>
    <n v="7.5000175891594134E-3"/>
  </r>
  <r>
    <n v="1992"/>
    <x v="65"/>
    <n v="5053"/>
    <n v="5156"/>
    <n v="14617"/>
    <s v="Outer suburbs"/>
    <s v="Medium"/>
    <n v="0.30156666894711637"/>
    <n v="0.3456933707327085"/>
    <n v="0.35273996032017513"/>
    <x v="1"/>
    <n v="0.35273996032017513"/>
    <n v="7.0465895874666229E-3"/>
  </r>
  <r>
    <n v="2008"/>
    <x v="84"/>
    <n v="2526"/>
    <n v="2562"/>
    <n v="5258"/>
    <s v="Outstate"/>
    <s v="Small"/>
    <n v="3.2331685051350326E-2"/>
    <n v="0.48041080258653479"/>
    <n v="0.4872575123621149"/>
    <x v="1"/>
    <n v="0.4872575123621149"/>
    <n v="6.8467097755801065E-3"/>
  </r>
  <r>
    <n v="2012"/>
    <x v="24"/>
    <n v="6845"/>
    <n v="6750"/>
    <n v="13965"/>
    <s v="Outstate"/>
    <s v="Medium"/>
    <n v="2.6494808449695668E-2"/>
    <n v="0.49015395631936987"/>
    <n v="0.48335123523093448"/>
    <x v="0"/>
    <n v="0.49015395631936987"/>
    <n v="6.8027210884353817E-3"/>
  </r>
  <r>
    <n v="2008"/>
    <x v="79"/>
    <n v="3956"/>
    <n v="3904"/>
    <n v="8135"/>
    <s v="Outstate"/>
    <s v="Small"/>
    <n v="3.3804548248309772E-2"/>
    <n v="0.48629379225568531"/>
    <n v="0.47990165949600494"/>
    <x v="0"/>
    <n v="0.48629379225568531"/>
    <n v="6.392132759680369E-3"/>
  </r>
  <r>
    <n v="2000"/>
    <x v="61"/>
    <n v="2808"/>
    <n v="2771"/>
    <n v="5987"/>
    <s v="Outstate"/>
    <s v="Small"/>
    <n v="6.8147653248705531E-2"/>
    <n v="0.46901620177050274"/>
    <n v="0.46283614498079173"/>
    <x v="0"/>
    <n v="0.46901620177050274"/>
    <n v="6.1800567897110081E-3"/>
  </r>
  <r>
    <n v="1992"/>
    <x v="44"/>
    <n v="3990"/>
    <n v="4059"/>
    <n v="11186"/>
    <s v="Outstate"/>
    <s v="Medium"/>
    <n v="0.28043983550867158"/>
    <n v="0.35669586983729662"/>
    <n v="0.3628642946540318"/>
    <x v="1"/>
    <n v="0.3628642946540318"/>
    <n v="6.1684248167351852E-3"/>
  </r>
  <r>
    <n v="2004"/>
    <x v="76"/>
    <n v="8689"/>
    <n v="8797"/>
    <n v="17741"/>
    <s v="Outstate"/>
    <s v="Medium"/>
    <n v="1.4373485147398682E-2"/>
    <n v="0.4897694605715574"/>
    <n v="0.49585705428104393"/>
    <x v="1"/>
    <n v="0.49585705428104393"/>
    <n v="6.0875937094865273E-3"/>
  </r>
  <r>
    <n v="2008"/>
    <x v="37"/>
    <n v="2285"/>
    <n v="2311"/>
    <n v="4739"/>
    <s v="Outstate"/>
    <s v="Extra small"/>
    <n v="3.0175142435112892E-2"/>
    <n v="0.48216923401561512"/>
    <n v="0.487655623549272"/>
    <x v="1"/>
    <n v="0.487655623549272"/>
    <n v="5.4863895336568769E-3"/>
  </r>
  <r>
    <n v="1996"/>
    <x v="27"/>
    <n v="2169"/>
    <n v="2142"/>
    <n v="4946"/>
    <s v="Outstate"/>
    <s v="Extra small"/>
    <n v="0.12838657501010917"/>
    <n v="0.43853619086130208"/>
    <n v="0.43307723412858878"/>
    <x v="0"/>
    <n v="0.43853619086130208"/>
    <n v="5.4589567327132937E-3"/>
  </r>
  <r>
    <n v="2008"/>
    <x v="85"/>
    <n v="2320"/>
    <n v="2345"/>
    <n v="4813"/>
    <s v="Outstate"/>
    <s v="Extra small"/>
    <n v="3.0750051942655308E-2"/>
    <n v="0.48202784126324538"/>
    <n v="0.48722210679409933"/>
    <x v="1"/>
    <n v="0.48722210679409933"/>
    <n v="5.1942655308539476E-3"/>
  </r>
  <r>
    <n v="2012"/>
    <x v="84"/>
    <n v="2517"/>
    <n v="2494"/>
    <n v="5144"/>
    <s v="Outstate"/>
    <s v="Small"/>
    <n v="2.5855365474339035E-2"/>
    <n v="0.48930793157076208"/>
    <n v="0.48483670295489889"/>
    <x v="0"/>
    <n v="0.48930793157076208"/>
    <n v="4.4712286158631875E-3"/>
  </r>
  <r>
    <n v="2012"/>
    <x v="82"/>
    <n v="2766"/>
    <n v="2742"/>
    <n v="5652"/>
    <s v="Outstate"/>
    <s v="Extra small"/>
    <n v="2.5477707006369428E-2"/>
    <n v="0.48938428874734607"/>
    <n v="0.4851380042462845"/>
    <x v="0"/>
    <n v="0.48938428874734607"/>
    <n v="4.2462845010615702E-3"/>
  </r>
  <r>
    <n v="2000"/>
    <x v="45"/>
    <n v="2977"/>
    <n v="2952"/>
    <n v="6352"/>
    <s v="Outstate"/>
    <s v="Small"/>
    <n v="6.6593198992443328E-2"/>
    <n v="0.46867128463476071"/>
    <n v="0.46473551637279598"/>
    <x v="0"/>
    <n v="0.46867128463476071"/>
    <n v="3.9357682619647338E-3"/>
  </r>
  <r>
    <n v="1992"/>
    <x v="68"/>
    <n v="3118"/>
    <n v="3146"/>
    <n v="9192"/>
    <s v="Outstate"/>
    <s v="Small"/>
    <n v="0.31853785900783288"/>
    <n v="0.33920800696257614"/>
    <n v="0.34225413402959093"/>
    <x v="1"/>
    <n v="0.34225413402959093"/>
    <n v="3.0461270670147922E-3"/>
  </r>
  <r>
    <n v="1992"/>
    <x v="67"/>
    <n v="5817"/>
    <n v="5850"/>
    <n v="15318"/>
    <s v="Outstate"/>
    <s v="Medium"/>
    <n v="0.23834704269486878"/>
    <n v="0.37974931453192323"/>
    <n v="0.38190364277320799"/>
    <x v="1"/>
    <n v="0.38190364277320799"/>
    <n v="2.1543282412847531E-3"/>
  </r>
  <r>
    <n v="2008"/>
    <x v="35"/>
    <n v="4589"/>
    <n v="4595"/>
    <n v="9410"/>
    <s v="Outstate"/>
    <s v="Small"/>
    <n v="2.4017003188097769E-2"/>
    <n v="0.48767268862911795"/>
    <n v="0.48831030818278426"/>
    <x v="1"/>
    <n v="0.48831030818278426"/>
    <n v="6.3761955366631318E-4"/>
  </r>
  <r>
    <n v="2004"/>
    <x v="61"/>
    <n v="3303"/>
    <n v="3301"/>
    <n v="6700"/>
    <s v="Outstate"/>
    <s v="Small"/>
    <n v="1.4328358208955224E-2"/>
    <n v="0.49298507462686569"/>
    <n v="0.49268656716417908"/>
    <x v="0"/>
    <n v="0.49298507462686569"/>
    <n v="2.9850746268661466E-4"/>
  </r>
  <r>
    <n v="1992"/>
    <x v="25"/>
    <n v="7339"/>
    <n v="7843"/>
    <n v="23028"/>
    <s v="Outer suburbs"/>
    <s v="Medium"/>
    <n v="0.34071565051241964"/>
    <n v="0.31869897516067397"/>
    <n v="0.34058537432690639"/>
    <x v="2"/>
    <n v="0.34071565051241964"/>
    <n v="1.3027618551325615E-4"/>
  </r>
  <r>
    <n v="1996"/>
    <x v="86"/>
    <n v="22860"/>
    <n v="22857"/>
    <n v="52317"/>
    <s v="Rochester-StCloud-Duluth"/>
    <s v="Large"/>
    <n v="0.1261540225930386"/>
    <n v="0.43695166007225184"/>
    <n v="0.43689431733470957"/>
    <x v="0"/>
    <n v="0.43695166007225184"/>
    <n v="5.7342737542265265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4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92" firstHeaderRow="1" firstDataRow="2" firstDataCol="1"/>
  <pivotFields count="13">
    <pivotField showAll="0"/>
    <pivotField axis="axisRow" showAll="0">
      <items count="88">
        <item x="35"/>
        <item x="41"/>
        <item x="32"/>
        <item x="62"/>
        <item x="65"/>
        <item x="29"/>
        <item x="66"/>
        <item x="20"/>
        <item x="7"/>
        <item x="10"/>
        <item x="69"/>
        <item x="45"/>
        <item x="57"/>
        <item x="48"/>
        <item x="42"/>
        <item x="21"/>
        <item x="55"/>
        <item x="53"/>
        <item x="71"/>
        <item x="56"/>
        <item x="34"/>
        <item x="78"/>
        <item x="75"/>
        <item x="31"/>
        <item x="73"/>
        <item x="59"/>
        <item x="6"/>
        <item x="83"/>
        <item x="43"/>
        <item x="40"/>
        <item x="33"/>
        <item x="60"/>
        <item x="47"/>
        <item x="80"/>
        <item x="39"/>
        <item x="30"/>
        <item x="26"/>
        <item x="4"/>
        <item x="28"/>
        <item x="63"/>
        <item x="70"/>
        <item x="54"/>
        <item x="12"/>
        <item x="37"/>
        <item x="18"/>
        <item x="11"/>
        <item x="49"/>
        <item x="52"/>
        <item x="17"/>
        <item x="5"/>
        <item x="85"/>
        <item x="76"/>
        <item x="64"/>
        <item x="9"/>
        <item x="86"/>
        <item x="13"/>
        <item x="58"/>
        <item x="24"/>
        <item x="19"/>
        <item x="67"/>
        <item x="61"/>
        <item x="1"/>
        <item x="46"/>
        <item x="14"/>
        <item x="79"/>
        <item x="15"/>
        <item x="27"/>
        <item x="0"/>
        <item x="36"/>
        <item x="25"/>
        <item x="23"/>
        <item x="2"/>
        <item x="77"/>
        <item x="74"/>
        <item x="82"/>
        <item x="8"/>
        <item x="44"/>
        <item x="50"/>
        <item x="81"/>
        <item x="16"/>
        <item x="68"/>
        <item x="51"/>
        <item x="84"/>
        <item x="3"/>
        <item x="38"/>
        <item x="22"/>
        <item x="72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numFmtId="9" showAll="0"/>
    <pivotField dataField="1" numFmtId="10" showAll="0"/>
  </pivotFields>
  <rowFields count="1">
    <field x="1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Average of Margin" fld="12" subtotal="average" baseField="1" baseItem="16"/>
  </dataFields>
  <formats count="2">
    <format dxfId="1">
      <pivotArea outline="0" collapsedLevelsAreSubtotals="1" fieldPosition="0">
        <references count="1">
          <reference field="10" count="2" selected="0">
            <x v="0"/>
            <x v="1"/>
          </reference>
        </references>
      </pivotArea>
    </format>
    <format dxfId="0">
      <pivotArea collapsedLevelsAreSubtotals="1" fieldPosition="0">
        <references count="2">
          <reference field="1" count="0"/>
          <reference field="10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2"/>
  <sheetViews>
    <sheetView workbookViewId="0">
      <selection activeCell="B29" sqref="B29"/>
    </sheetView>
  </sheetViews>
  <sheetFormatPr defaultRowHeight="15" x14ac:dyDescent="0.25"/>
  <cols>
    <col min="1" max="1" width="19.5703125" bestFit="1" customWidth="1"/>
    <col min="2" max="2" width="16.5703125" bestFit="1" customWidth="1"/>
    <col min="3" max="3" width="7" bestFit="1" customWidth="1"/>
    <col min="4" max="5" width="12" bestFit="1" customWidth="1"/>
  </cols>
  <sheetData>
    <row r="3" spans="1:5" x14ac:dyDescent="0.25">
      <c r="A3" s="5" t="s">
        <v>317</v>
      </c>
      <c r="B3" s="5" t="s">
        <v>296</v>
      </c>
    </row>
    <row r="4" spans="1:5" x14ac:dyDescent="0.25">
      <c r="A4" s="5" t="s">
        <v>178</v>
      </c>
      <c r="B4" t="s">
        <v>90</v>
      </c>
      <c r="C4" t="s">
        <v>89</v>
      </c>
      <c r="D4" t="s">
        <v>310</v>
      </c>
      <c r="E4" t="s">
        <v>179</v>
      </c>
    </row>
    <row r="5" spans="1:5" x14ac:dyDescent="0.25">
      <c r="A5" s="1" t="s">
        <v>91</v>
      </c>
      <c r="B5" s="28">
        <v>9.341118868823442E-2</v>
      </c>
      <c r="C5" s="28">
        <v>1.8731646260584239E-2</v>
      </c>
      <c r="D5" s="2"/>
      <c r="E5" s="2">
        <v>6.8518007879017698E-2</v>
      </c>
    </row>
    <row r="6" spans="1:5" x14ac:dyDescent="0.25">
      <c r="A6" s="1" t="s">
        <v>92</v>
      </c>
      <c r="B6" s="28">
        <v>0.14678336239123116</v>
      </c>
      <c r="C6" s="28">
        <v>3.1309138661299696E-2</v>
      </c>
      <c r="D6" s="2"/>
      <c r="E6" s="2">
        <v>6.980054657127685E-2</v>
      </c>
    </row>
    <row r="7" spans="1:5" x14ac:dyDescent="0.25">
      <c r="A7" s="1" t="s">
        <v>93</v>
      </c>
      <c r="B7" s="28">
        <v>3.2817969661610269E-2</v>
      </c>
      <c r="C7" s="28">
        <v>0.12612627782529787</v>
      </c>
      <c r="D7" s="2"/>
      <c r="E7" s="2">
        <v>0.11057489313134994</v>
      </c>
    </row>
    <row r="8" spans="1:5" x14ac:dyDescent="0.25">
      <c r="A8" s="1" t="s">
        <v>94</v>
      </c>
      <c r="B8" s="28">
        <v>9.580162360384227E-2</v>
      </c>
      <c r="C8" s="28">
        <v>6.0695823894987511E-2</v>
      </c>
      <c r="D8" s="2"/>
      <c r="E8" s="2">
        <v>8.9950656985699817E-2</v>
      </c>
    </row>
    <row r="9" spans="1:5" x14ac:dyDescent="0.25">
      <c r="A9" s="1" t="s">
        <v>4</v>
      </c>
      <c r="B9" s="28">
        <v>4.7367835755242976E-2</v>
      </c>
      <c r="C9" s="28">
        <v>0.11317129599255865</v>
      </c>
      <c r="D9" s="2"/>
      <c r="E9" s="2">
        <v>9.1236809246786746E-2</v>
      </c>
    </row>
    <row r="10" spans="1:5" x14ac:dyDescent="0.25">
      <c r="A10" s="1" t="s">
        <v>96</v>
      </c>
      <c r="B10" s="28">
        <v>9.3956449467745923E-2</v>
      </c>
      <c r="C10" s="28">
        <v>1.434205808533523E-2</v>
      </c>
      <c r="D10" s="2"/>
      <c r="E10" s="2">
        <v>8.0687384237344145E-2</v>
      </c>
    </row>
    <row r="11" spans="1:5" x14ac:dyDescent="0.25">
      <c r="A11" s="1" t="s">
        <v>97</v>
      </c>
      <c r="B11" s="28">
        <v>9.7261571823422766E-2</v>
      </c>
      <c r="C11" s="28">
        <v>2.2370629881030613E-2</v>
      </c>
      <c r="D11" s="2"/>
      <c r="E11" s="2">
        <v>8.4779748166357402E-2</v>
      </c>
    </row>
    <row r="12" spans="1:5" x14ac:dyDescent="0.25">
      <c r="A12" s="1" t="s">
        <v>98</v>
      </c>
      <c r="B12" s="28"/>
      <c r="C12" s="28">
        <v>0.14520655593438109</v>
      </c>
      <c r="D12" s="2"/>
      <c r="E12" s="2">
        <v>0.14520655593438109</v>
      </c>
    </row>
    <row r="13" spans="1:5" x14ac:dyDescent="0.25">
      <c r="A13" s="1" t="s">
        <v>99</v>
      </c>
      <c r="B13" s="28">
        <v>0.25572712689752447</v>
      </c>
      <c r="C13" s="28"/>
      <c r="D13" s="2"/>
      <c r="E13" s="2">
        <v>0.25572712689752447</v>
      </c>
    </row>
    <row r="14" spans="1:5" x14ac:dyDescent="0.25">
      <c r="A14" s="1" t="s">
        <v>100</v>
      </c>
      <c r="B14" s="28"/>
      <c r="C14" s="28">
        <v>0.1582070513286864</v>
      </c>
      <c r="D14" s="2"/>
      <c r="E14" s="2">
        <v>0.1582070513286864</v>
      </c>
    </row>
    <row r="15" spans="1:5" x14ac:dyDescent="0.25">
      <c r="A15" s="1" t="s">
        <v>10</v>
      </c>
      <c r="B15" s="28">
        <v>5.1983581372503307E-2</v>
      </c>
      <c r="C15" s="28">
        <v>0.11521048122636152</v>
      </c>
      <c r="D15" s="2"/>
      <c r="E15" s="2">
        <v>9.4134847941742109E-2</v>
      </c>
    </row>
    <row r="16" spans="1:5" x14ac:dyDescent="0.25">
      <c r="A16" s="1" t="s">
        <v>102</v>
      </c>
      <c r="B16" s="28">
        <v>8.3116777547003778E-2</v>
      </c>
      <c r="C16" s="28">
        <v>3.9357682619647338E-3</v>
      </c>
      <c r="D16" s="2"/>
      <c r="E16" s="2">
        <v>6.9919942666163942E-2</v>
      </c>
    </row>
    <row r="17" spans="1:5" x14ac:dyDescent="0.25">
      <c r="A17" s="1" t="s">
        <v>103</v>
      </c>
      <c r="B17" s="28">
        <v>0.12576840228856645</v>
      </c>
      <c r="C17" s="28">
        <v>0.10320873105169007</v>
      </c>
      <c r="D17" s="2"/>
      <c r="E17" s="2">
        <v>0.11072862146398221</v>
      </c>
    </row>
    <row r="18" spans="1:5" x14ac:dyDescent="0.25">
      <c r="A18" s="1" t="s">
        <v>104</v>
      </c>
      <c r="B18" s="28">
        <v>8.1577655760425416E-2</v>
      </c>
      <c r="C18" s="28">
        <v>5.8711425464799155E-2</v>
      </c>
      <c r="D18" s="2"/>
      <c r="E18" s="2">
        <v>7.3955578995216667E-2</v>
      </c>
    </row>
    <row r="19" spans="1:5" x14ac:dyDescent="0.25">
      <c r="A19" s="1" t="s">
        <v>105</v>
      </c>
      <c r="B19" s="28">
        <v>5.756403898958648E-2</v>
      </c>
      <c r="C19" s="28">
        <v>0.13675897571273024</v>
      </c>
      <c r="D19" s="2"/>
      <c r="E19" s="2">
        <v>0.11036066347168232</v>
      </c>
    </row>
    <row r="20" spans="1:5" x14ac:dyDescent="0.25">
      <c r="A20" s="1" t="s">
        <v>106</v>
      </c>
      <c r="B20" s="28">
        <v>0.12995777773114858</v>
      </c>
      <c r="C20" s="28">
        <v>4.3971631205673767E-2</v>
      </c>
      <c r="D20" s="2"/>
      <c r="E20" s="2">
        <v>0.11562675331023613</v>
      </c>
    </row>
    <row r="21" spans="1:5" x14ac:dyDescent="0.25">
      <c r="A21" s="1" t="s">
        <v>16</v>
      </c>
      <c r="B21" s="28">
        <v>1.6744485590082125E-2</v>
      </c>
      <c r="C21" s="28">
        <v>0.10038506520825882</v>
      </c>
      <c r="D21" s="2"/>
      <c r="E21" s="2">
        <v>8.6444968605229391E-2</v>
      </c>
    </row>
    <row r="22" spans="1:5" x14ac:dyDescent="0.25">
      <c r="A22" s="1" t="s">
        <v>108</v>
      </c>
      <c r="B22" s="28">
        <v>4.2151682491756381E-2</v>
      </c>
      <c r="C22" s="28">
        <v>0.1010960401834828</v>
      </c>
      <c r="D22" s="2"/>
      <c r="E22" s="2">
        <v>9.1271980568195063E-2</v>
      </c>
    </row>
    <row r="23" spans="1:5" x14ac:dyDescent="0.25">
      <c r="A23" s="1" t="s">
        <v>109</v>
      </c>
      <c r="B23" s="28">
        <v>7.1459327618182106E-2</v>
      </c>
      <c r="C23" s="28">
        <v>1.4965673280237624E-2</v>
      </c>
      <c r="D23" s="2"/>
      <c r="E23" s="2">
        <v>5.2628109505533947E-2</v>
      </c>
    </row>
    <row r="24" spans="1:5" x14ac:dyDescent="0.25">
      <c r="A24" s="1" t="s">
        <v>110</v>
      </c>
      <c r="B24" s="28">
        <v>4.5816733067729098E-2</v>
      </c>
      <c r="C24" s="28">
        <v>0.10127324303700942</v>
      </c>
      <c r="D24" s="2"/>
      <c r="E24" s="2">
        <v>9.2030491375462709E-2</v>
      </c>
    </row>
    <row r="25" spans="1:5" x14ac:dyDescent="0.25">
      <c r="A25" s="1" t="s">
        <v>111</v>
      </c>
      <c r="B25" s="28"/>
      <c r="C25" s="28">
        <v>0.11907076637362013</v>
      </c>
      <c r="D25" s="2"/>
      <c r="E25" s="2">
        <v>0.11907076637362013</v>
      </c>
    </row>
    <row r="26" spans="1:5" x14ac:dyDescent="0.25">
      <c r="A26" s="1" t="s">
        <v>112</v>
      </c>
      <c r="B26" s="28">
        <v>6.5371236655871467E-2</v>
      </c>
      <c r="C26" s="28">
        <v>7.2087240357887966E-2</v>
      </c>
      <c r="D26" s="2"/>
      <c r="E26" s="2">
        <v>7.0967906407551878E-2</v>
      </c>
    </row>
    <row r="27" spans="1:5" x14ac:dyDescent="0.25">
      <c r="A27" s="1" t="s">
        <v>113</v>
      </c>
      <c r="B27" s="28">
        <v>6.1336142265415755E-2</v>
      </c>
      <c r="C27" s="28"/>
      <c r="D27" s="2"/>
      <c r="E27" s="2">
        <v>6.1336142265415755E-2</v>
      </c>
    </row>
    <row r="28" spans="1:5" x14ac:dyDescent="0.25">
      <c r="A28" s="1" t="s">
        <v>114</v>
      </c>
      <c r="B28" s="28">
        <v>0.14704451624810838</v>
      </c>
      <c r="C28" s="28"/>
      <c r="D28" s="2"/>
      <c r="E28" s="2">
        <v>0.14704451624810838</v>
      </c>
    </row>
    <row r="29" spans="1:5" x14ac:dyDescent="0.25">
      <c r="A29" s="1" t="s">
        <v>115</v>
      </c>
      <c r="B29" s="28">
        <v>7.8355336493574429E-2</v>
      </c>
      <c r="C29" s="28">
        <v>3.0788951488796817E-2</v>
      </c>
      <c r="D29" s="2"/>
      <c r="E29" s="2">
        <v>4.6644413157056024E-2</v>
      </c>
    </row>
    <row r="30" spans="1:5" x14ac:dyDescent="0.25">
      <c r="A30" s="1" t="s">
        <v>116</v>
      </c>
      <c r="B30" s="28">
        <v>9.989563493938973E-2</v>
      </c>
      <c r="C30" s="28">
        <v>4.0202256204818286E-2</v>
      </c>
      <c r="D30" s="2"/>
      <c r="E30" s="2">
        <v>7.0048945572104004E-2</v>
      </c>
    </row>
    <row r="31" spans="1:5" x14ac:dyDescent="0.25">
      <c r="A31" s="1" t="s">
        <v>117</v>
      </c>
      <c r="B31" s="28">
        <v>0.21270310045499075</v>
      </c>
      <c r="C31" s="28"/>
      <c r="D31" s="2"/>
      <c r="E31" s="2">
        <v>0.21270310045499075</v>
      </c>
    </row>
    <row r="32" spans="1:5" x14ac:dyDescent="0.25">
      <c r="A32" s="1" t="s">
        <v>118</v>
      </c>
      <c r="B32" s="28">
        <v>6.2926884836054978E-2</v>
      </c>
      <c r="C32" s="28">
        <v>3.297471466433971E-2</v>
      </c>
      <c r="D32" s="2"/>
      <c r="E32" s="2">
        <v>4.7950799750197344E-2</v>
      </c>
    </row>
    <row r="33" spans="1:5" x14ac:dyDescent="0.25">
      <c r="A33" s="1" t="s">
        <v>119</v>
      </c>
      <c r="B33" s="28">
        <v>1.9731857320520213E-2</v>
      </c>
      <c r="C33" s="28">
        <v>0.1595624255034615</v>
      </c>
      <c r="D33" s="2"/>
      <c r="E33" s="2">
        <v>0.11295223610914777</v>
      </c>
    </row>
    <row r="34" spans="1:5" x14ac:dyDescent="0.25">
      <c r="A34" s="1" t="s">
        <v>29</v>
      </c>
      <c r="B34" s="28">
        <v>0.1094616415458787</v>
      </c>
      <c r="C34" s="28">
        <v>0.15009994559249845</v>
      </c>
      <c r="D34" s="2"/>
      <c r="E34" s="2">
        <v>0.13655384424362521</v>
      </c>
    </row>
    <row r="35" spans="1:5" x14ac:dyDescent="0.25">
      <c r="A35" s="1" t="s">
        <v>121</v>
      </c>
      <c r="B35" s="28">
        <v>0.12494429562536424</v>
      </c>
      <c r="C35" s="28"/>
      <c r="D35" s="2"/>
      <c r="E35" s="2">
        <v>0.12494429562536424</v>
      </c>
    </row>
    <row r="36" spans="1:5" x14ac:dyDescent="0.25">
      <c r="A36" s="1" t="s">
        <v>31</v>
      </c>
      <c r="B36" s="28">
        <v>8.6986930663408291E-2</v>
      </c>
      <c r="C36" s="28">
        <v>8.129351906793375E-2</v>
      </c>
      <c r="D36" s="2"/>
      <c r="E36" s="2">
        <v>8.3191322933091935E-2</v>
      </c>
    </row>
    <row r="37" spans="1:5" x14ac:dyDescent="0.25">
      <c r="A37" s="1" t="s">
        <v>123</v>
      </c>
      <c r="B37" s="28">
        <v>0.13327063665078284</v>
      </c>
      <c r="C37" s="28">
        <v>9.6357580711056448E-2</v>
      </c>
      <c r="D37" s="2"/>
      <c r="E37" s="2">
        <v>0.10866193269096525</v>
      </c>
    </row>
    <row r="38" spans="1:5" x14ac:dyDescent="0.25">
      <c r="A38" s="1" t="s">
        <v>124</v>
      </c>
      <c r="B38" s="28">
        <v>7.9032631103951034E-2</v>
      </c>
      <c r="C38" s="28">
        <v>8.1476407854587346E-2</v>
      </c>
      <c r="D38" s="2"/>
      <c r="E38" s="2">
        <v>8.0661815604375242E-2</v>
      </c>
    </row>
    <row r="39" spans="1:5" x14ac:dyDescent="0.25">
      <c r="A39" s="1" t="s">
        <v>125</v>
      </c>
      <c r="B39" s="28">
        <v>8.9313542242009811E-2</v>
      </c>
      <c r="C39" s="28">
        <v>9.3287827076223018E-2</v>
      </c>
      <c r="D39" s="2"/>
      <c r="E39" s="2">
        <v>8.9975923047712014E-2</v>
      </c>
    </row>
    <row r="40" spans="1:5" x14ac:dyDescent="0.25">
      <c r="A40" s="1" t="s">
        <v>126</v>
      </c>
      <c r="B40" s="28">
        <v>0.12085717230909813</v>
      </c>
      <c r="C40" s="28">
        <v>9.0129379270242782E-2</v>
      </c>
      <c r="D40" s="2"/>
      <c r="E40" s="2">
        <v>0.11573587346928892</v>
      </c>
    </row>
    <row r="41" spans="1:5" x14ac:dyDescent="0.25">
      <c r="A41" s="1" t="s">
        <v>127</v>
      </c>
      <c r="B41" s="28">
        <v>9.9763824931988529E-2</v>
      </c>
      <c r="C41" s="28"/>
      <c r="D41" s="2"/>
      <c r="E41" s="2">
        <v>9.9763824931988529E-2</v>
      </c>
    </row>
    <row r="42" spans="1:5" x14ac:dyDescent="0.25">
      <c r="A42" s="1" t="s">
        <v>128</v>
      </c>
      <c r="B42" s="28">
        <v>0.23077060898210155</v>
      </c>
      <c r="C42" s="28"/>
      <c r="D42" s="2"/>
      <c r="E42" s="2">
        <v>0.23077060898210155</v>
      </c>
    </row>
    <row r="43" spans="1:5" x14ac:dyDescent="0.25">
      <c r="A43" s="1" t="s">
        <v>129</v>
      </c>
      <c r="B43" s="28">
        <v>2.5376850194915646E-2</v>
      </c>
      <c r="C43" s="28">
        <v>0.17808365419435818</v>
      </c>
      <c r="D43" s="2"/>
      <c r="E43" s="2">
        <v>0.127181386194544</v>
      </c>
    </row>
    <row r="44" spans="1:5" x14ac:dyDescent="0.25">
      <c r="A44" s="1" t="s">
        <v>130</v>
      </c>
      <c r="B44" s="28">
        <v>0.10215967900233341</v>
      </c>
      <c r="C44" s="28">
        <v>6.4887302674305758E-2</v>
      </c>
      <c r="D44" s="2"/>
      <c r="E44" s="2">
        <v>7.7311428116981648E-2</v>
      </c>
    </row>
    <row r="45" spans="1:5" x14ac:dyDescent="0.25">
      <c r="A45" s="1" t="s">
        <v>131</v>
      </c>
      <c r="B45" s="28">
        <v>7.2343063262318014E-2</v>
      </c>
      <c r="C45" s="28">
        <v>5.3233324126501863E-2</v>
      </c>
      <c r="D45" s="2"/>
      <c r="E45" s="2">
        <v>6.5973150217045959E-2</v>
      </c>
    </row>
    <row r="46" spans="1:5" x14ac:dyDescent="0.25">
      <c r="A46" s="1" t="s">
        <v>132</v>
      </c>
      <c r="B46" s="28">
        <v>1.1228191397477993E-2</v>
      </c>
      <c r="C46" s="28">
        <v>7.688260240678782E-2</v>
      </c>
      <c r="D46" s="2"/>
      <c r="E46" s="2">
        <v>6.5940200571902849E-2</v>
      </c>
    </row>
    <row r="47" spans="1:5" x14ac:dyDescent="0.25">
      <c r="A47" s="1" t="s">
        <v>133</v>
      </c>
      <c r="B47" s="28">
        <v>0.13262791118195802</v>
      </c>
      <c r="C47" s="28">
        <v>9.0377697841726612E-2</v>
      </c>
      <c r="D47" s="2"/>
      <c r="E47" s="2">
        <v>0.1255862089585861</v>
      </c>
    </row>
    <row r="48" spans="1:5" x14ac:dyDescent="0.25">
      <c r="A48" s="1" t="s">
        <v>134</v>
      </c>
      <c r="B48" s="28">
        <v>2.8509896079502422E-2</v>
      </c>
      <c r="C48" s="28">
        <v>0.15747280180553988</v>
      </c>
      <c r="D48" s="2"/>
      <c r="E48" s="2">
        <v>9.2991348942521146E-2</v>
      </c>
    </row>
    <row r="49" spans="1:5" x14ac:dyDescent="0.25">
      <c r="A49" s="1" t="s">
        <v>44</v>
      </c>
      <c r="B49" s="28">
        <v>3.9121417797888358E-2</v>
      </c>
      <c r="C49" s="28">
        <v>0.14560014928611653</v>
      </c>
      <c r="D49" s="2"/>
      <c r="E49" s="2">
        <v>0.12785369403807847</v>
      </c>
    </row>
    <row r="50" spans="1:5" x14ac:dyDescent="0.25">
      <c r="A50" s="1" t="s">
        <v>136</v>
      </c>
      <c r="B50" s="28">
        <v>3.9092322918139355E-2</v>
      </c>
      <c r="C50" s="28">
        <v>0.17614446394209371</v>
      </c>
      <c r="D50" s="2"/>
      <c r="E50" s="2">
        <v>0.15330244043810132</v>
      </c>
    </row>
    <row r="51" spans="1:5" x14ac:dyDescent="0.25">
      <c r="A51" s="1" t="s">
        <v>46</v>
      </c>
      <c r="B51" s="28">
        <v>7.3884858477931414E-2</v>
      </c>
      <c r="C51" s="28">
        <v>0.12468353169805513</v>
      </c>
      <c r="D51" s="2"/>
      <c r="E51" s="2">
        <v>0.10775064062468058</v>
      </c>
    </row>
    <row r="52" spans="1:5" x14ac:dyDescent="0.25">
      <c r="A52" s="1" t="s">
        <v>138</v>
      </c>
      <c r="B52" s="28">
        <v>0.10269340932657517</v>
      </c>
      <c r="C52" s="28">
        <v>8.9141179437398133E-2</v>
      </c>
      <c r="D52" s="2"/>
      <c r="E52" s="2">
        <v>9.365858940045714E-2</v>
      </c>
    </row>
    <row r="53" spans="1:5" x14ac:dyDescent="0.25">
      <c r="A53" s="1" t="s">
        <v>48</v>
      </c>
      <c r="B53" s="28">
        <v>4.3970217711284593E-2</v>
      </c>
      <c r="C53" s="28">
        <v>0.20063318797645124</v>
      </c>
      <c r="D53" s="2"/>
      <c r="E53" s="2">
        <v>0.14841219788806234</v>
      </c>
    </row>
    <row r="54" spans="1:5" x14ac:dyDescent="0.25">
      <c r="A54" s="1" t="s">
        <v>140</v>
      </c>
      <c r="B54" s="28">
        <v>0.23675579725041562</v>
      </c>
      <c r="C54" s="28"/>
      <c r="D54" s="2"/>
      <c r="E54" s="2">
        <v>0.23675579725041562</v>
      </c>
    </row>
    <row r="55" spans="1:5" x14ac:dyDescent="0.25">
      <c r="A55" s="1" t="s">
        <v>141</v>
      </c>
      <c r="B55" s="28">
        <v>4.0771148004948056E-2</v>
      </c>
      <c r="C55" s="28">
        <v>7.9498077015744364E-2</v>
      </c>
      <c r="D55" s="2"/>
      <c r="E55" s="2">
        <v>6.0134612510346214E-2</v>
      </c>
    </row>
    <row r="56" spans="1:5" x14ac:dyDescent="0.25">
      <c r="A56" s="1" t="s">
        <v>142</v>
      </c>
      <c r="B56" s="28">
        <v>7.5367834449708654E-2</v>
      </c>
      <c r="C56" s="28">
        <v>1.1743981209630105E-2</v>
      </c>
      <c r="D56" s="2"/>
      <c r="E56" s="2">
        <v>6.4763858909695562E-2</v>
      </c>
    </row>
    <row r="57" spans="1:5" x14ac:dyDescent="0.25">
      <c r="A57" s="1" t="s">
        <v>143</v>
      </c>
      <c r="B57" s="28">
        <v>2.8492659308034324E-2</v>
      </c>
      <c r="C57" s="28">
        <v>8.9238619537183303E-2</v>
      </c>
      <c r="D57" s="2"/>
      <c r="E57" s="2">
        <v>6.8989966127466981E-2</v>
      </c>
    </row>
    <row r="58" spans="1:5" x14ac:dyDescent="0.25">
      <c r="A58" s="1" t="s">
        <v>144</v>
      </c>
      <c r="B58" s="28">
        <v>0.12123202370724125</v>
      </c>
      <c r="C58" s="28">
        <v>6.3993408404284524E-2</v>
      </c>
      <c r="D58" s="2"/>
      <c r="E58" s="2">
        <v>0.1116922544900818</v>
      </c>
    </row>
    <row r="59" spans="1:5" x14ac:dyDescent="0.25">
      <c r="A59" s="1" t="s">
        <v>145</v>
      </c>
      <c r="B59" s="28">
        <v>3.2404411141437162E-2</v>
      </c>
      <c r="C59" s="28">
        <v>5.3761459946993412E-2</v>
      </c>
      <c r="D59" s="2"/>
      <c r="E59" s="2">
        <v>4.6642443678474664E-2</v>
      </c>
    </row>
    <row r="60" spans="1:5" x14ac:dyDescent="0.25">
      <c r="A60" s="1" t="s">
        <v>146</v>
      </c>
      <c r="B60" s="28"/>
      <c r="C60" s="28">
        <v>0.1582565321255919</v>
      </c>
      <c r="D60" s="2"/>
      <c r="E60" s="2">
        <v>0.1582565321255919</v>
      </c>
    </row>
    <row r="61" spans="1:5" x14ac:dyDescent="0.25">
      <c r="A61" s="1" t="s">
        <v>147</v>
      </c>
      <c r="B61" s="28">
        <v>6.727309681611382E-2</v>
      </c>
      <c r="C61" s="28">
        <v>9.3878751340856673E-2</v>
      </c>
      <c r="D61" s="2"/>
      <c r="E61" s="2">
        <v>8.0575924078485253E-2</v>
      </c>
    </row>
    <row r="62" spans="1:5" x14ac:dyDescent="0.25">
      <c r="A62" s="1" t="s">
        <v>148</v>
      </c>
      <c r="B62" s="28">
        <v>8.9100685429105597E-2</v>
      </c>
      <c r="C62" s="28">
        <v>6.8027210884353817E-3</v>
      </c>
      <c r="D62" s="2"/>
      <c r="E62" s="2">
        <v>7.538435803899389E-2</v>
      </c>
    </row>
    <row r="63" spans="1:5" x14ac:dyDescent="0.25">
      <c r="A63" s="1" t="s">
        <v>58</v>
      </c>
      <c r="B63" s="28"/>
      <c r="C63" s="28">
        <v>0.13364834561146485</v>
      </c>
      <c r="D63" s="2"/>
      <c r="E63" s="2">
        <v>0.13364834561146485</v>
      </c>
    </row>
    <row r="64" spans="1:5" x14ac:dyDescent="0.25">
      <c r="A64" s="1" t="s">
        <v>150</v>
      </c>
      <c r="B64" s="28">
        <v>3.5379432379876841E-2</v>
      </c>
      <c r="C64" s="28">
        <v>0.10503889814531153</v>
      </c>
      <c r="D64" s="2"/>
      <c r="E64" s="2">
        <v>7.0209165262594186E-2</v>
      </c>
    </row>
    <row r="65" spans="1:5" x14ac:dyDescent="0.25">
      <c r="A65" s="1" t="s">
        <v>151</v>
      </c>
      <c r="B65" s="28">
        <v>0.10060739497571124</v>
      </c>
      <c r="C65" s="28">
        <v>1.0751687070150265E-2</v>
      </c>
      <c r="D65" s="2"/>
      <c r="E65" s="2">
        <v>5.5679541022930747E-2</v>
      </c>
    </row>
    <row r="66" spans="1:5" x14ac:dyDescent="0.25">
      <c r="A66" s="1" t="s">
        <v>61</v>
      </c>
      <c r="B66" s="28">
        <v>0.28533951496448989</v>
      </c>
      <c r="C66" s="28"/>
      <c r="D66" s="2"/>
      <c r="E66" s="2">
        <v>0.28533951496448989</v>
      </c>
    </row>
    <row r="67" spans="1:5" x14ac:dyDescent="0.25">
      <c r="A67" s="1" t="s">
        <v>153</v>
      </c>
      <c r="B67" s="28">
        <v>0.1260720736715516</v>
      </c>
      <c r="C67" s="28">
        <v>8.0682420847926775E-2</v>
      </c>
      <c r="D67" s="2"/>
      <c r="E67" s="2">
        <v>0.10337724725973918</v>
      </c>
    </row>
    <row r="68" spans="1:5" x14ac:dyDescent="0.25">
      <c r="A68" s="1" t="s">
        <v>154</v>
      </c>
      <c r="B68" s="28"/>
      <c r="C68" s="28">
        <v>0.15978898331911798</v>
      </c>
      <c r="D68" s="2"/>
      <c r="E68" s="2">
        <v>0.15978898331911798</v>
      </c>
    </row>
    <row r="69" spans="1:5" x14ac:dyDescent="0.25">
      <c r="A69" s="1" t="s">
        <v>155</v>
      </c>
      <c r="B69" s="28">
        <v>9.0303664797785455E-2</v>
      </c>
      <c r="C69" s="28">
        <v>6.0815669039978648E-2</v>
      </c>
      <c r="D69" s="2"/>
      <c r="E69" s="2">
        <v>7.0645000959247584E-2</v>
      </c>
    </row>
    <row r="70" spans="1:5" x14ac:dyDescent="0.25">
      <c r="A70" s="1" t="s">
        <v>156</v>
      </c>
      <c r="B70" s="28">
        <v>0.1286911238284448</v>
      </c>
      <c r="C70" s="28"/>
      <c r="D70" s="2"/>
      <c r="E70" s="2">
        <v>0.1286911238284448</v>
      </c>
    </row>
    <row r="71" spans="1:5" x14ac:dyDescent="0.25">
      <c r="A71" s="1" t="s">
        <v>157</v>
      </c>
      <c r="B71" s="28"/>
      <c r="C71" s="28">
        <v>0.11442916620199313</v>
      </c>
      <c r="D71" s="2"/>
      <c r="E71" s="2">
        <v>0.11442916620199313</v>
      </c>
    </row>
    <row r="72" spans="1:5" x14ac:dyDescent="0.25">
      <c r="A72" s="1" t="s">
        <v>158</v>
      </c>
      <c r="B72" s="28"/>
      <c r="C72" s="28">
        <v>0.20264595348980283</v>
      </c>
      <c r="D72" s="2"/>
      <c r="E72" s="2">
        <v>0.20264595348980283</v>
      </c>
    </row>
    <row r="73" spans="1:5" x14ac:dyDescent="0.25">
      <c r="A73" s="1" t="s">
        <v>159</v>
      </c>
      <c r="B73" s="28">
        <v>3.3602640139649531E-2</v>
      </c>
      <c r="C73" s="28">
        <v>0.15171458987935427</v>
      </c>
      <c r="D73" s="2"/>
      <c r="E73" s="2">
        <v>0.11234393996611935</v>
      </c>
    </row>
    <row r="74" spans="1:5" x14ac:dyDescent="0.25">
      <c r="A74" s="1" t="s">
        <v>160</v>
      </c>
      <c r="B74" s="28">
        <v>7.9175751357359658E-2</v>
      </c>
      <c r="C74" s="28">
        <v>0.19519622894933475</v>
      </c>
      <c r="D74" s="2">
        <v>1.3027618551325615E-4</v>
      </c>
      <c r="E74" s="2">
        <v>0.14334849055670199</v>
      </c>
    </row>
    <row r="75" spans="1:5" x14ac:dyDescent="0.25">
      <c r="A75" s="1" t="s">
        <v>70</v>
      </c>
      <c r="B75" s="28">
        <v>2.6704460689243648E-2</v>
      </c>
      <c r="C75" s="28">
        <v>0.20194950478972312</v>
      </c>
      <c r="D75" s="2">
        <v>1.5136920324755776E-2</v>
      </c>
      <c r="E75" s="2">
        <v>0.14160656669548197</v>
      </c>
    </row>
    <row r="76" spans="1:5" x14ac:dyDescent="0.25">
      <c r="A76" s="1" t="s">
        <v>162</v>
      </c>
      <c r="B76" s="28">
        <v>0.31558169087732718</v>
      </c>
      <c r="C76" s="28"/>
      <c r="D76" s="2"/>
      <c r="E76" s="2">
        <v>0.31558169087732718</v>
      </c>
    </row>
    <row r="77" spans="1:5" x14ac:dyDescent="0.25">
      <c r="A77" s="1" t="s">
        <v>163</v>
      </c>
      <c r="B77" s="28">
        <v>4.9826041497665563E-2</v>
      </c>
      <c r="C77" s="28">
        <v>8.9952146851806219E-2</v>
      </c>
      <c r="D77" s="2"/>
      <c r="E77" s="2">
        <v>8.3264462626116101E-2</v>
      </c>
    </row>
    <row r="78" spans="1:5" x14ac:dyDescent="0.25">
      <c r="A78" s="1" t="s">
        <v>164</v>
      </c>
      <c r="B78" s="28">
        <v>9.0076335877862568E-2</v>
      </c>
      <c r="C78" s="28">
        <v>7.539074155345088E-2</v>
      </c>
      <c r="D78" s="2"/>
      <c r="E78" s="2">
        <v>7.7838340607519499E-2</v>
      </c>
    </row>
    <row r="79" spans="1:5" x14ac:dyDescent="0.25">
      <c r="A79" s="1" t="s">
        <v>165</v>
      </c>
      <c r="B79" s="28">
        <v>5.4089068361080607E-2</v>
      </c>
      <c r="C79" s="28">
        <v>3.6132570313217149E-2</v>
      </c>
      <c r="D79" s="2"/>
      <c r="E79" s="2">
        <v>4.5110819337148882E-2</v>
      </c>
    </row>
    <row r="80" spans="1:5" x14ac:dyDescent="0.25">
      <c r="A80" s="1" t="s">
        <v>166</v>
      </c>
      <c r="B80" s="28">
        <v>0.15425113742614938</v>
      </c>
      <c r="C80" s="28"/>
      <c r="D80" s="2"/>
      <c r="E80" s="2">
        <v>0.15425113742614938</v>
      </c>
    </row>
    <row r="81" spans="1:5" x14ac:dyDescent="0.25">
      <c r="A81" s="1" t="s">
        <v>167</v>
      </c>
      <c r="B81" s="28">
        <v>2.3526354670877991E-2</v>
      </c>
      <c r="C81" s="28">
        <v>0.14989932478160758</v>
      </c>
      <c r="D81" s="2"/>
      <c r="E81" s="2">
        <v>0.10777500141136438</v>
      </c>
    </row>
    <row r="82" spans="1:5" x14ac:dyDescent="0.25">
      <c r="A82" s="1" t="s">
        <v>168</v>
      </c>
      <c r="B82" s="28">
        <v>8.5348114144383466E-2</v>
      </c>
      <c r="C82" s="28">
        <v>5.6785998324220349E-2</v>
      </c>
      <c r="D82" s="2"/>
      <c r="E82" s="2">
        <v>7.5827408870995761E-2</v>
      </c>
    </row>
    <row r="83" spans="1:5" x14ac:dyDescent="0.25">
      <c r="A83" s="1" t="s">
        <v>169</v>
      </c>
      <c r="B83" s="28">
        <v>7.1411459120083953E-2</v>
      </c>
      <c r="C83" s="28">
        <v>4.8795873329150294E-2</v>
      </c>
      <c r="D83" s="2"/>
      <c r="E83" s="2">
        <v>5.633440192612818E-2</v>
      </c>
    </row>
    <row r="84" spans="1:5" x14ac:dyDescent="0.25">
      <c r="A84" s="1" t="s">
        <v>79</v>
      </c>
      <c r="B84" s="28"/>
      <c r="C84" s="28">
        <v>0.15145961124713878</v>
      </c>
      <c r="D84" s="2"/>
      <c r="E84" s="2">
        <v>0.15145961124713878</v>
      </c>
    </row>
    <row r="85" spans="1:5" x14ac:dyDescent="0.25">
      <c r="A85" s="1" t="s">
        <v>171</v>
      </c>
      <c r="B85" s="28">
        <v>3.953338732515449E-2</v>
      </c>
      <c r="C85" s="28">
        <v>9.7993931892548181E-2</v>
      </c>
      <c r="D85" s="2"/>
      <c r="E85" s="2">
        <v>7.8507083703416955E-2</v>
      </c>
    </row>
    <row r="86" spans="1:5" x14ac:dyDescent="0.25">
      <c r="A86" s="1" t="s">
        <v>172</v>
      </c>
      <c r="B86" s="28">
        <v>7.9015717575376038E-2</v>
      </c>
      <c r="C86" s="28">
        <v>2.5671180738993188E-2</v>
      </c>
      <c r="D86" s="2"/>
      <c r="E86" s="2">
        <v>6.1234205296581752E-2</v>
      </c>
    </row>
    <row r="87" spans="1:5" x14ac:dyDescent="0.25">
      <c r="A87" s="1" t="s">
        <v>173</v>
      </c>
      <c r="B87" s="28">
        <v>4.9304881861734796E-2</v>
      </c>
      <c r="C87" s="28">
        <v>4.8453611942043839E-2</v>
      </c>
      <c r="D87" s="2"/>
      <c r="E87" s="2">
        <v>4.8879246901889321E-2</v>
      </c>
    </row>
    <row r="88" spans="1:5" x14ac:dyDescent="0.25">
      <c r="A88" s="1" t="s">
        <v>174</v>
      </c>
      <c r="B88" s="28"/>
      <c r="C88" s="28">
        <v>0.1805158359149536</v>
      </c>
      <c r="D88" s="2"/>
      <c r="E88" s="2">
        <v>0.1805158359149536</v>
      </c>
    </row>
    <row r="89" spans="1:5" x14ac:dyDescent="0.25">
      <c r="A89" s="1" t="s">
        <v>175</v>
      </c>
      <c r="B89" s="28">
        <v>8.9972274150839748E-2</v>
      </c>
      <c r="C89" s="28"/>
      <c r="D89" s="2"/>
      <c r="E89" s="2">
        <v>8.9972274150839748E-2</v>
      </c>
    </row>
    <row r="90" spans="1:5" x14ac:dyDescent="0.25">
      <c r="A90" s="1" t="s">
        <v>176</v>
      </c>
      <c r="B90" s="28">
        <v>4.4553312152426777E-2</v>
      </c>
      <c r="C90" s="28">
        <v>0.19573862164751257</v>
      </c>
      <c r="D90" s="2"/>
      <c r="E90" s="2">
        <v>0.14534351848248397</v>
      </c>
    </row>
    <row r="91" spans="1:5" x14ac:dyDescent="0.25">
      <c r="A91" s="1" t="s">
        <v>177</v>
      </c>
      <c r="B91" s="28">
        <v>9.3816431604781717E-2</v>
      </c>
      <c r="C91" s="28">
        <v>2.9799184051602663E-2</v>
      </c>
      <c r="D91" s="2"/>
      <c r="E91" s="2">
        <v>6.1807807828192195E-2</v>
      </c>
    </row>
    <row r="92" spans="1:5" x14ac:dyDescent="0.25">
      <c r="A92" s="1" t="s">
        <v>179</v>
      </c>
      <c r="B92" s="27">
        <v>0.11097350725823386</v>
      </c>
      <c r="C92" s="27">
        <v>0.10953202791075567</v>
      </c>
      <c r="D92" s="2">
        <v>7.6335982551345161E-3</v>
      </c>
      <c r="E92" s="2">
        <v>0.10983197614362597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3"/>
  <sheetViews>
    <sheetView tabSelected="1" workbookViewId="0">
      <selection activeCell="B9" sqref="B9"/>
    </sheetView>
  </sheetViews>
  <sheetFormatPr defaultRowHeight="15" x14ac:dyDescent="0.25"/>
  <cols>
    <col min="2" max="2" width="19.28515625" customWidth="1"/>
    <col min="3" max="3" width="12.5703125" bestFit="1" customWidth="1"/>
    <col min="13" max="13" width="9.140625" style="26"/>
  </cols>
  <sheetData>
    <row r="1" spans="1:21" x14ac:dyDescent="0.25">
      <c r="A1" t="s">
        <v>87</v>
      </c>
      <c r="B1" t="s">
        <v>88</v>
      </c>
      <c r="C1" t="s">
        <v>311</v>
      </c>
      <c r="D1" t="s">
        <v>312</v>
      </c>
      <c r="E1" t="s">
        <v>313</v>
      </c>
      <c r="F1" t="s">
        <v>281</v>
      </c>
      <c r="G1" t="s">
        <v>289</v>
      </c>
      <c r="H1" t="s">
        <v>310</v>
      </c>
      <c r="I1" t="s">
        <v>89</v>
      </c>
      <c r="J1" t="s">
        <v>90</v>
      </c>
      <c r="K1" t="s">
        <v>314</v>
      </c>
      <c r="L1" t="s">
        <v>315</v>
      </c>
      <c r="M1" s="26" t="s">
        <v>316</v>
      </c>
      <c r="N1" t="s">
        <v>318</v>
      </c>
    </row>
    <row r="2" spans="1:21" x14ac:dyDescent="0.25">
      <c r="A2">
        <v>2012</v>
      </c>
      <c r="B2" s="1" t="s">
        <v>61</v>
      </c>
      <c r="C2" s="34">
        <v>86800</v>
      </c>
      <c r="D2" s="38">
        <v>184938</v>
      </c>
      <c r="E2" s="38">
        <v>278822</v>
      </c>
      <c r="F2" t="str">
        <f>VLOOKUP($B2,Counties!$A$3:$J$89,6, FALSE)</f>
        <v>Hennepin/Ramsey</v>
      </c>
      <c r="G2" t="str">
        <f>VLOOKUP($B2,Counties!$A$3:$J$89,10, FALSE)</f>
        <v>Extra large</v>
      </c>
      <c r="H2" s="21">
        <f>(E2-(C2+D2))/E2</f>
        <v>2.5406890417542374E-2</v>
      </c>
      <c r="I2" s="21">
        <f>C2/E2</f>
        <v>0.3113097244837208</v>
      </c>
      <c r="J2" s="21">
        <f>D2/E2</f>
        <v>0.66328338509873686</v>
      </c>
      <c r="K2" t="str">
        <f>IF(LARGE(H2:J2,1)&gt;LARGE(H2:J2,2), INDEX($H$1:$J$1,1,MATCH(MAX(H2:J2), H2:J2,0)), "Tie")</f>
        <v>DFL</v>
      </c>
      <c r="L2" s="20">
        <f>LARGE(H2:J2,1)</f>
        <v>0.66328338509873686</v>
      </c>
      <c r="M2" s="26">
        <f>L2-LARGE(H2:J2,2)</f>
        <v>0.35197366061501606</v>
      </c>
      <c r="N2" t="str">
        <f>TRIM(K2)&amp;"-"&amp;VLOOKUP(M2,$T$2:$U$5,2,TRUE)</f>
        <v>DFL-4</v>
      </c>
      <c r="T2">
        <v>0</v>
      </c>
      <c r="U2">
        <v>1</v>
      </c>
    </row>
    <row r="3" spans="1:21" x14ac:dyDescent="0.25">
      <c r="A3">
        <v>2012</v>
      </c>
      <c r="B3" s="29" t="s">
        <v>71</v>
      </c>
      <c r="C3" s="34">
        <v>39131</v>
      </c>
      <c r="D3" s="38">
        <v>73378</v>
      </c>
      <c r="E3" s="38">
        <v>115594</v>
      </c>
      <c r="F3" t="str">
        <f>VLOOKUP($B3,Counties!$A$3:$J$89,6, FALSE)</f>
        <v>Rochester-StCloud-Duluth</v>
      </c>
      <c r="G3" t="str">
        <f>VLOOKUP($B3,Counties!$A$3:$J$89,10, FALSE)</f>
        <v>Large</v>
      </c>
      <c r="H3" s="21">
        <f>(E3-(C3+D3))/E3</f>
        <v>2.6688236413654687E-2</v>
      </c>
      <c r="I3" s="21">
        <f>C3/E3</f>
        <v>0.33852103050331334</v>
      </c>
      <c r="J3" s="21">
        <f>D3/E3</f>
        <v>0.63479073308303202</v>
      </c>
      <c r="K3" t="str">
        <f>IF(LARGE(H3:J3,1)&gt;LARGE(H3:J3,2), INDEX($H$1:$J$1,1,MATCH(MAX(H3:J3), H3:J3,0)), "Tie")</f>
        <v>DFL</v>
      </c>
      <c r="L3" s="20">
        <f>LARGE(H3:J3,1)</f>
        <v>0.63479073308303202</v>
      </c>
      <c r="M3" s="26">
        <f>L3-LARGE(H3:J3,2)</f>
        <v>0.29626970257971869</v>
      </c>
      <c r="N3" t="str">
        <f>TRIM(K3)&amp;"-"&amp;VLOOKUP(M3,$T$2:$U$5,2,TRUE)</f>
        <v>DFL-4</v>
      </c>
      <c r="T3">
        <v>0.06</v>
      </c>
      <c r="U3">
        <v>2</v>
      </c>
    </row>
    <row r="4" spans="1:21" x14ac:dyDescent="0.25">
      <c r="A4">
        <v>2012</v>
      </c>
      <c r="B4" s="29" t="s">
        <v>26</v>
      </c>
      <c r="C4" s="34">
        <v>240073</v>
      </c>
      <c r="D4" s="38">
        <v>423982</v>
      </c>
      <c r="E4" s="38">
        <v>680065</v>
      </c>
      <c r="F4" t="str">
        <f>VLOOKUP($B4,Counties!$A$3:$J$89,6, FALSE)</f>
        <v>Hennepin/Ramsey</v>
      </c>
      <c r="G4" t="str">
        <f>VLOOKUP($B4,Counties!$A$3:$J$89,10, FALSE)</f>
        <v>Extra large</v>
      </c>
      <c r="H4" s="21">
        <f>(E4-(C4+D4))/E4</f>
        <v>2.3541867321506031E-2</v>
      </c>
      <c r="I4" s="21">
        <f>C4/E4</f>
        <v>0.35301478535140024</v>
      </c>
      <c r="J4" s="21">
        <f>D4/E4</f>
        <v>0.62344334732709372</v>
      </c>
      <c r="K4" t="str">
        <f>IF(LARGE(H4:J4,1)&gt;LARGE(H4:J4,2), INDEX($H$1:$J$1,1,MATCH(MAX(H4:J4), H4:J4,0)), "Tie")</f>
        <v>DFL</v>
      </c>
      <c r="L4" s="20">
        <f>LARGE(H4:J4,1)</f>
        <v>0.62344334732709372</v>
      </c>
      <c r="M4" s="26">
        <f>L4-LARGE(H4:J4,2)</f>
        <v>0.27042856197569348</v>
      </c>
      <c r="N4" t="str">
        <f>TRIM(K4)&amp;"-"&amp;VLOOKUP(M4,$T$2:$U$5,2,TRUE)</f>
        <v>DFL-4</v>
      </c>
      <c r="T4">
        <v>0.1</v>
      </c>
      <c r="U4">
        <v>3</v>
      </c>
    </row>
    <row r="5" spans="1:21" x14ac:dyDescent="0.25">
      <c r="A5">
        <v>2012</v>
      </c>
      <c r="B5" s="29" t="s">
        <v>8</v>
      </c>
      <c r="C5" s="34">
        <v>6586</v>
      </c>
      <c r="D5" s="38">
        <v>11389</v>
      </c>
      <c r="E5" s="38">
        <v>18436</v>
      </c>
      <c r="F5" t="str">
        <f>VLOOKUP($B5,Counties!$A$3:$J$89,6, FALSE)</f>
        <v>Outstate</v>
      </c>
      <c r="G5" t="str">
        <f>VLOOKUP($B5,Counties!$A$3:$J$89,10, FALSE)</f>
        <v>Medium</v>
      </c>
      <c r="H5" s="21">
        <f>(E5-(C5+D5))/E5</f>
        <v>2.5005424170101976E-2</v>
      </c>
      <c r="I5" s="21">
        <f>C5/E5</f>
        <v>0.35723584291603383</v>
      </c>
      <c r="J5" s="21">
        <f>D5/E5</f>
        <v>0.61775873291386418</v>
      </c>
      <c r="K5" t="str">
        <f>IF(LARGE(H5:J5,1)&gt;LARGE(H5:J5,2), INDEX($H$1:$J$1,1,MATCH(MAX(H5:J5), H5:J5,0)), "Tie")</f>
        <v>DFL</v>
      </c>
      <c r="L5" s="20">
        <f>LARGE(H5:J5,1)</f>
        <v>0.61775873291386418</v>
      </c>
      <c r="M5" s="26">
        <f>L5-LARGE(H5:J5,2)</f>
        <v>0.26052288999783035</v>
      </c>
      <c r="N5" t="str">
        <f>TRIM(K5)&amp;"-"&amp;VLOOKUP(M5,$T$2:$U$5,2,TRUE)</f>
        <v>DFL-4</v>
      </c>
      <c r="T5">
        <v>0.2</v>
      </c>
      <c r="U5">
        <v>4</v>
      </c>
    </row>
    <row r="6" spans="1:21" x14ac:dyDescent="0.25">
      <c r="A6">
        <v>2012</v>
      </c>
      <c r="B6" s="29" t="s">
        <v>79</v>
      </c>
      <c r="C6" s="34">
        <v>4143</v>
      </c>
      <c r="D6" s="38">
        <v>2492</v>
      </c>
      <c r="E6" s="38">
        <v>6791</v>
      </c>
      <c r="F6" t="str">
        <f>VLOOKUP($B6,Counties!$A$3:$J$89,6, FALSE)</f>
        <v>Outstate</v>
      </c>
      <c r="G6" t="str">
        <f>VLOOKUP($B6,Counties!$A$3:$J$89,10, FALSE)</f>
        <v>Small</v>
      </c>
      <c r="H6" s="21">
        <f>(E6-(C6+D6))/E6</f>
        <v>2.2971580032395817E-2</v>
      </c>
      <c r="I6" s="21">
        <f>C6/E6</f>
        <v>0.61007215432189665</v>
      </c>
      <c r="J6" s="21">
        <f>D6/E6</f>
        <v>0.36695626564570755</v>
      </c>
      <c r="K6" t="str">
        <f>IF(LARGE(H6:J6,1)&gt;LARGE(H6:J6,2), INDEX($H$1:$J$1,1,MATCH(MAX(H6:J6), H6:J6,0)), "Tie")</f>
        <v>GOP</v>
      </c>
      <c r="L6" s="20">
        <f>LARGE(H6:J6,1)</f>
        <v>0.61007215432189665</v>
      </c>
      <c r="M6" s="26">
        <f>L6-LARGE(H6:J6,2)</f>
        <v>0.24311588867618911</v>
      </c>
      <c r="N6" t="str">
        <f>TRIM(K6)&amp;"-"&amp;VLOOKUP(M6,$T$2:$U$5,2,TRUE)</f>
        <v>GOP-4</v>
      </c>
    </row>
    <row r="7" spans="1:21" x14ac:dyDescent="0.25">
      <c r="A7">
        <v>2012</v>
      </c>
      <c r="B7" s="29" t="s">
        <v>48</v>
      </c>
      <c r="C7" s="34">
        <v>10159</v>
      </c>
      <c r="D7" s="38">
        <v>6153</v>
      </c>
      <c r="E7" s="38">
        <v>16714</v>
      </c>
      <c r="F7" t="str">
        <f>VLOOKUP($B7,Counties!$A$3:$J$89,6, FALSE)</f>
        <v>Outstate</v>
      </c>
      <c r="G7" t="str">
        <f>VLOOKUP($B7,Counties!$A$3:$J$89,10, FALSE)</f>
        <v>Medium</v>
      </c>
      <c r="H7" s="21">
        <f>(E7-(C7+D7))/E7</f>
        <v>2.4051693191336605E-2</v>
      </c>
      <c r="I7" s="21">
        <f>C7/E7</f>
        <v>0.60781380878305613</v>
      </c>
      <c r="J7" s="21">
        <f>D7/E7</f>
        <v>0.36813449802560727</v>
      </c>
      <c r="K7" t="str">
        <f>IF(LARGE(H7:J7,1)&gt;LARGE(H7:J7,2), INDEX($H$1:$J$1,1,MATCH(MAX(H7:J7), H7:J7,0)), "Tie")</f>
        <v>GOP</v>
      </c>
      <c r="L7" s="20">
        <f>LARGE(H7:J7,1)</f>
        <v>0.60781380878305613</v>
      </c>
      <c r="M7" s="26">
        <f>L7-LARGE(H7:J7,2)</f>
        <v>0.23967931075744886</v>
      </c>
      <c r="N7" t="str">
        <f>TRIM(K7)&amp;"-"&amp;VLOOKUP(M7,$T$2:$U$5,2,TRUE)</f>
        <v>GOP-4</v>
      </c>
    </row>
    <row r="8" spans="1:21" x14ac:dyDescent="0.25">
      <c r="A8">
        <v>2012</v>
      </c>
      <c r="B8" s="29" t="s">
        <v>44</v>
      </c>
      <c r="C8" s="34">
        <v>6657</v>
      </c>
      <c r="D8" s="38">
        <v>4054</v>
      </c>
      <c r="E8" s="38">
        <v>10968</v>
      </c>
      <c r="F8" t="str">
        <f>VLOOKUP($B8,Counties!$A$3:$J$89,6, FALSE)</f>
        <v>Outstate</v>
      </c>
      <c r="G8" t="str">
        <f>VLOOKUP($B8,Counties!$A$3:$J$89,10, FALSE)</f>
        <v>Small</v>
      </c>
      <c r="H8" s="21">
        <f>(E8-(C8+D8))/E8</f>
        <v>2.3431801604668127E-2</v>
      </c>
      <c r="I8" s="21">
        <f>C8/E8</f>
        <v>0.60694748358862149</v>
      </c>
      <c r="J8" s="21">
        <f>D8/E8</f>
        <v>0.36962071480671044</v>
      </c>
      <c r="K8" t="str">
        <f>IF(LARGE(H8:J8,1)&gt;LARGE(H8:J8,2), INDEX($H$1:$J$1,1,MATCH(MAX(H8:J8), H8:J8,0)), "Tie")</f>
        <v>GOP</v>
      </c>
      <c r="L8" s="20">
        <f>LARGE(H8:J8,1)</f>
        <v>0.60694748358862149</v>
      </c>
      <c r="M8" s="26">
        <f>L8-LARGE(H8:J8,2)</f>
        <v>0.23732676878191106</v>
      </c>
      <c r="N8" t="str">
        <f>TRIM(K8)&amp;"-"&amp;VLOOKUP(M8,$T$2:$U$5,2,TRUE)</f>
        <v>GOP-4</v>
      </c>
    </row>
    <row r="9" spans="1:21" x14ac:dyDescent="0.25">
      <c r="A9">
        <v>2012</v>
      </c>
      <c r="B9" s="29" t="s">
        <v>58</v>
      </c>
      <c r="C9" s="34">
        <v>2826</v>
      </c>
      <c r="D9" s="38">
        <v>1725</v>
      </c>
      <c r="E9" s="38">
        <v>4646</v>
      </c>
      <c r="F9" t="str">
        <f>VLOOKUP($B9,Counties!$A$3:$J$89,6, FALSE)</f>
        <v>Outstate</v>
      </c>
      <c r="G9" t="str">
        <f>VLOOKUP($B9,Counties!$A$3:$J$89,10, FALSE)</f>
        <v>Extra small</v>
      </c>
      <c r="H9" s="21">
        <f>(E9-(C9+D9))/E9</f>
        <v>2.0447696943607405E-2</v>
      </c>
      <c r="I9" s="21">
        <f>C9/E9</f>
        <v>0.60826517434352134</v>
      </c>
      <c r="J9" s="21">
        <f>D9/E9</f>
        <v>0.37128712871287128</v>
      </c>
      <c r="K9" t="str">
        <f>IF(LARGE(H9:J9,1)&gt;LARGE(H9:J9,2), INDEX($H$1:$J$1,1,MATCH(MAX(H9:J9), H9:J9,0)), "Tie")</f>
        <v>GOP</v>
      </c>
      <c r="L9" s="20">
        <f>LARGE(H9:J9,1)</f>
        <v>0.60826517434352134</v>
      </c>
      <c r="M9" s="26">
        <f>L9-LARGE(H9:J9,2)</f>
        <v>0.23697804563065006</v>
      </c>
      <c r="N9" t="str">
        <f>TRIM(K9)&amp;"-"&amp;VLOOKUP(M9,$T$2:$U$5,2,TRUE)</f>
        <v>GOP-4</v>
      </c>
    </row>
    <row r="10" spans="1:21" x14ac:dyDescent="0.25">
      <c r="A10">
        <v>2012</v>
      </c>
      <c r="B10" s="29" t="s">
        <v>15</v>
      </c>
      <c r="C10" s="34">
        <v>1221</v>
      </c>
      <c r="D10" s="38">
        <v>1993</v>
      </c>
      <c r="E10" s="38">
        <v>3322</v>
      </c>
      <c r="F10" t="str">
        <f>VLOOKUP($B10,Counties!$A$3:$J$89,6, FALSE)</f>
        <v>Outstate</v>
      </c>
      <c r="G10" t="str">
        <f>VLOOKUP($B10,Counties!$A$3:$J$89,10, FALSE)</f>
        <v>Extra small</v>
      </c>
      <c r="H10" s="21">
        <f>(E10-(C10+D10))/E10</f>
        <v>3.2510535821794098E-2</v>
      </c>
      <c r="I10" s="21">
        <f>C10/E10</f>
        <v>0.36754966887417218</v>
      </c>
      <c r="J10" s="21">
        <f>D10/E10</f>
        <v>0.59993979530403374</v>
      </c>
      <c r="K10" t="str">
        <f>IF(LARGE(H10:J10,1)&gt;LARGE(H10:J10,2), INDEX($H$1:$J$1,1,MATCH(MAX(H10:J10), H10:J10,0)), "Tie")</f>
        <v>DFL</v>
      </c>
      <c r="L10" s="20">
        <f>LARGE(H10:J10,1)</f>
        <v>0.59993979530403374</v>
      </c>
      <c r="M10" s="26">
        <f>L10-LARGE(H10:J10,2)</f>
        <v>0.23239012642986157</v>
      </c>
      <c r="N10" t="str">
        <f>TRIM(K10)&amp;"-"&amp;VLOOKUP(M10,$T$2:$U$5,2,TRUE)</f>
        <v>DFL-4</v>
      </c>
    </row>
    <row r="11" spans="1:21" x14ac:dyDescent="0.25">
      <c r="A11">
        <v>2012</v>
      </c>
      <c r="B11" s="29" t="s">
        <v>70</v>
      </c>
      <c r="C11" s="34">
        <v>4693</v>
      </c>
      <c r="D11" s="38">
        <v>2916</v>
      </c>
      <c r="E11" s="38">
        <v>7815</v>
      </c>
      <c r="F11" t="str">
        <f>VLOOKUP($B11,Counties!$A$3:$J$89,6, FALSE)</f>
        <v>Outer suburbs</v>
      </c>
      <c r="G11" t="str">
        <f>VLOOKUP($B11,Counties!$A$3:$J$89,10, FALSE)</f>
        <v>Small</v>
      </c>
      <c r="H11" s="21">
        <f>(E11-(C11+D11))/E11</f>
        <v>2.6359564939219451E-2</v>
      </c>
      <c r="I11" s="21">
        <f>C11/E11</f>
        <v>0.600511836212412</v>
      </c>
      <c r="J11" s="21">
        <f>D11/E11</f>
        <v>0.37312859884836852</v>
      </c>
      <c r="K11" t="str">
        <f>IF(LARGE(H11:J11,1)&gt;LARGE(H11:J11,2), INDEX($H$1:$J$1,1,MATCH(MAX(H11:J11), H11:J11,0)), "Tie")</f>
        <v>GOP</v>
      </c>
      <c r="L11" s="20">
        <f>LARGE(H11:J11,1)</f>
        <v>0.600511836212412</v>
      </c>
      <c r="M11" s="26">
        <f>L11-LARGE(H11:J11,2)</f>
        <v>0.22738323736404348</v>
      </c>
      <c r="N11" t="str">
        <f>TRIM(K11)&amp;"-"&amp;VLOOKUP(M11,$T$2:$U$5,2,TRUE)</f>
        <v>GOP-4</v>
      </c>
    </row>
    <row r="12" spans="1:21" x14ac:dyDescent="0.25">
      <c r="A12">
        <v>2012</v>
      </c>
      <c r="B12" s="29" t="s">
        <v>49</v>
      </c>
      <c r="C12" s="34">
        <v>6938</v>
      </c>
      <c r="D12" s="38">
        <v>11129</v>
      </c>
      <c r="E12" s="38">
        <v>18539</v>
      </c>
      <c r="F12" t="str">
        <f>VLOOKUP($B12,Counties!$A$3:$J$89,6, FALSE)</f>
        <v>Outstate</v>
      </c>
      <c r="G12" t="str">
        <f>VLOOKUP($B12,Counties!$A$3:$J$89,10, FALSE)</f>
        <v>Medium</v>
      </c>
      <c r="H12" s="21">
        <f>(E12-(C12+D12))/E12</f>
        <v>2.5459841415394573E-2</v>
      </c>
      <c r="I12" s="21">
        <f>C12/E12</f>
        <v>0.37423809266950753</v>
      </c>
      <c r="J12" s="21">
        <f>D12/E12</f>
        <v>0.60030206591509794</v>
      </c>
      <c r="K12" t="str">
        <f>IF(LARGE(H12:J12,1)&gt;LARGE(H12:J12,2), INDEX($H$1:$J$1,1,MATCH(MAX(H12:J12), H12:J12,0)), "Tie")</f>
        <v>DFL</v>
      </c>
      <c r="L12" s="20">
        <f>LARGE(H12:J12,1)</f>
        <v>0.60030206591509794</v>
      </c>
      <c r="M12" s="26">
        <f>L12-LARGE(H12:J12,2)</f>
        <v>0.22606397324559041</v>
      </c>
      <c r="N12" t="str">
        <f>TRIM(K12)&amp;"-"&amp;VLOOKUP(M12,$T$2:$U$5,2,TRUE)</f>
        <v>DFL-4</v>
      </c>
    </row>
    <row r="13" spans="1:21" x14ac:dyDescent="0.25">
      <c r="A13">
        <v>2012</v>
      </c>
      <c r="B13" s="29" t="s">
        <v>67</v>
      </c>
      <c r="C13" s="34">
        <v>4409</v>
      </c>
      <c r="D13" s="38">
        <v>2772</v>
      </c>
      <c r="E13" s="38">
        <v>7352</v>
      </c>
      <c r="F13" t="str">
        <f>VLOOKUP($B13,Counties!$A$3:$J$89,6, FALSE)</f>
        <v>Outstate</v>
      </c>
      <c r="G13" t="str">
        <f>VLOOKUP($B13,Counties!$A$3:$J$89,10, FALSE)</f>
        <v>Small</v>
      </c>
      <c r="H13" s="21">
        <f>(E13-(C13+D13))/E13</f>
        <v>2.3258977149075082E-2</v>
      </c>
      <c r="I13" s="21">
        <f>C13/E13</f>
        <v>0.59970076169749731</v>
      </c>
      <c r="J13" s="21">
        <f>D13/E13</f>
        <v>0.37704026115342765</v>
      </c>
      <c r="K13" t="str">
        <f>IF(LARGE(H13:J13,1)&gt;LARGE(H13:J13,2), INDEX($H$1:$J$1,1,MATCH(MAX(H13:J13), H13:J13,0)), "Tie")</f>
        <v>GOP</v>
      </c>
      <c r="L13" s="20">
        <f>LARGE(H13:J13,1)</f>
        <v>0.59970076169749731</v>
      </c>
      <c r="M13" s="26">
        <f>L13-LARGE(H13:J13,2)</f>
        <v>0.22266050054406966</v>
      </c>
      <c r="N13" t="str">
        <f>TRIM(K13)&amp;"-"&amp;VLOOKUP(M13,$T$2:$U$5,2,TRUE)</f>
        <v>GOP-4</v>
      </c>
    </row>
    <row r="14" spans="1:21" x14ac:dyDescent="0.25">
      <c r="A14">
        <v>2012</v>
      </c>
      <c r="B14" s="29" t="s">
        <v>45</v>
      </c>
      <c r="C14" s="34">
        <v>11069</v>
      </c>
      <c r="D14" s="38">
        <v>6968</v>
      </c>
      <c r="E14" s="38">
        <v>18553</v>
      </c>
      <c r="F14" t="str">
        <f>VLOOKUP($B14,Counties!$A$3:$J$89,6, FALSE)</f>
        <v>Outer suburbs</v>
      </c>
      <c r="G14" t="str">
        <f>VLOOKUP($B14,Counties!$A$3:$J$89,10, FALSE)</f>
        <v>Medium</v>
      </c>
      <c r="H14" s="21">
        <f>(E14-(C14+D14))/E14</f>
        <v>2.7812213658168491E-2</v>
      </c>
      <c r="I14" s="21">
        <f>C14/E14</f>
        <v>0.59661510267881201</v>
      </c>
      <c r="J14" s="21">
        <f>D14/E14</f>
        <v>0.37557268366301944</v>
      </c>
      <c r="K14" t="str">
        <f>IF(LARGE(H14:J14,1)&gt;LARGE(H14:J14,2), INDEX($H$1:$J$1,1,MATCH(MAX(H14:J14), H14:J14,0)), "Tie")</f>
        <v>GOP</v>
      </c>
      <c r="L14" s="20">
        <f>LARGE(H14:J14,1)</f>
        <v>0.59661510267881201</v>
      </c>
      <c r="M14" s="26">
        <f>L14-LARGE(H14:J14,2)</f>
        <v>0.22104241901579258</v>
      </c>
      <c r="N14" t="str">
        <f>TRIM(K14)&amp;"-"&amp;VLOOKUP(M14,$T$2:$U$5,2,TRUE)</f>
        <v>GOP-4</v>
      </c>
    </row>
    <row r="15" spans="1:21" x14ac:dyDescent="0.25">
      <c r="A15">
        <v>2012</v>
      </c>
      <c r="B15" s="29" t="s">
        <v>69</v>
      </c>
      <c r="C15" s="34">
        <v>27848</v>
      </c>
      <c r="D15" s="38">
        <v>17597</v>
      </c>
      <c r="E15" s="38">
        <v>46509</v>
      </c>
      <c r="F15" t="str">
        <f>VLOOKUP($B15,Counties!$A$3:$J$89,6, FALSE)</f>
        <v>Outer suburbs</v>
      </c>
      <c r="G15" t="str">
        <f>VLOOKUP($B15,Counties!$A$3:$J$89,10, FALSE)</f>
        <v>Medium</v>
      </c>
      <c r="H15" s="21">
        <f>(E15-(C15+D15))/E15</f>
        <v>2.2877292567030038E-2</v>
      </c>
      <c r="I15" s="21">
        <f>C15/E15</f>
        <v>0.59876583026941022</v>
      </c>
      <c r="J15" s="21">
        <f>D15/E15</f>
        <v>0.37835687716355976</v>
      </c>
      <c r="K15" t="str">
        <f>IF(LARGE(H15:J15,1)&gt;LARGE(H15:J15,2), INDEX($H$1:$J$1,1,MATCH(MAX(H15:J15), H15:J15,0)), "Tie")</f>
        <v>GOP</v>
      </c>
      <c r="L15" s="20">
        <f>LARGE(H15:J15,1)</f>
        <v>0.59876583026941022</v>
      </c>
      <c r="M15" s="26">
        <f>L15-LARGE(H15:J15,2)</f>
        <v>0.22040895310585046</v>
      </c>
      <c r="N15" t="str">
        <f>TRIM(K15)&amp;"-"&amp;VLOOKUP(M15,$T$2:$U$5,2,TRUE)</f>
        <v>GOP-4</v>
      </c>
    </row>
    <row r="16" spans="1:21" x14ac:dyDescent="0.25">
      <c r="A16">
        <v>2012</v>
      </c>
      <c r="B16" s="29" t="s">
        <v>85</v>
      </c>
      <c r="C16" s="34">
        <v>40466</v>
      </c>
      <c r="D16" s="38">
        <v>25741</v>
      </c>
      <c r="E16" s="38">
        <v>67816</v>
      </c>
      <c r="F16" t="str">
        <f>VLOOKUP($B16,Counties!$A$3:$J$89,6, FALSE)</f>
        <v>Outer suburbs</v>
      </c>
      <c r="G16" t="str">
        <f>VLOOKUP($B16,Counties!$A$3:$J$89,10, FALSE)</f>
        <v>Large</v>
      </c>
      <c r="H16" s="21">
        <f>(E16-(C16+D16))/E16</f>
        <v>2.3725964374188981E-2</v>
      </c>
      <c r="I16" s="21">
        <f>C16/E16</f>
        <v>0.59670284298690579</v>
      </c>
      <c r="J16" s="21">
        <f>D16/E16</f>
        <v>0.37957119263890526</v>
      </c>
      <c r="K16" t="str">
        <f>IF(LARGE(H16:J16,1)&gt;LARGE(H16:J16,2), INDEX($H$1:$J$1,1,MATCH(MAX(H16:J16), H16:J16,0)), "Tie")</f>
        <v>GOP</v>
      </c>
      <c r="L16" s="20">
        <f>LARGE(H16:J16,1)</f>
        <v>0.59670284298690579</v>
      </c>
      <c r="M16" s="26">
        <f>L16-LARGE(H16:J16,2)</f>
        <v>0.21713165034800053</v>
      </c>
      <c r="N16" t="str">
        <f>TRIM(K16)&amp;"-"&amp;VLOOKUP(M16,$T$2:$U$5,2,TRUE)</f>
        <v>GOP-4</v>
      </c>
    </row>
    <row r="17" spans="1:14" x14ac:dyDescent="0.25">
      <c r="A17">
        <v>2012</v>
      </c>
      <c r="B17" s="29" t="s">
        <v>55</v>
      </c>
      <c r="C17" s="34">
        <v>18860</v>
      </c>
      <c r="D17" s="38">
        <v>12165</v>
      </c>
      <c r="E17" s="38">
        <v>31670</v>
      </c>
      <c r="F17" t="str">
        <f>VLOOKUP($B17,Counties!$A$3:$J$89,6, FALSE)</f>
        <v>Outstate</v>
      </c>
      <c r="G17" t="str">
        <f>VLOOKUP($B17,Counties!$A$3:$J$89,10, FALSE)</f>
        <v>Medium</v>
      </c>
      <c r="H17" s="21">
        <f>(E17-(C17+D17))/E17</f>
        <v>2.0366277233975372E-2</v>
      </c>
      <c r="I17" s="21">
        <f>C17/E17</f>
        <v>0.59551626144616354</v>
      </c>
      <c r="J17" s="21">
        <f>D17/E17</f>
        <v>0.38411746131986108</v>
      </c>
      <c r="K17" t="str">
        <f>IF(LARGE(H17:J17,1)&gt;LARGE(H17:J17,2), INDEX($H$1:$J$1,1,MATCH(MAX(H17:J17), H17:J17,0)), "Tie")</f>
        <v>GOP</v>
      </c>
      <c r="L17" s="20">
        <f>LARGE(H17:J17,1)</f>
        <v>0.59551626144616354</v>
      </c>
      <c r="M17" s="26">
        <f>L17-LARGE(H17:J17,2)</f>
        <v>0.21139880012630247</v>
      </c>
      <c r="N17" t="str">
        <f>TRIM(K17)&amp;"-"&amp;VLOOKUP(M17,$T$2:$U$5,2,TRUE)</f>
        <v>GOP-4</v>
      </c>
    </row>
    <row r="18" spans="1:14" x14ac:dyDescent="0.25">
      <c r="A18">
        <v>2012</v>
      </c>
      <c r="B18" s="29" t="s">
        <v>37</v>
      </c>
      <c r="C18" s="34">
        <v>2610</v>
      </c>
      <c r="D18" s="38">
        <v>4043</v>
      </c>
      <c r="E18" s="38">
        <v>6820</v>
      </c>
      <c r="F18" t="str">
        <f>VLOOKUP($B18,Counties!$A$3:$J$89,6, FALSE)</f>
        <v>Outstate</v>
      </c>
      <c r="G18" t="str">
        <f>VLOOKUP($B18,Counties!$A$3:$J$89,10, FALSE)</f>
        <v>Small</v>
      </c>
      <c r="H18" s="21">
        <f>(E18-(C18+D18))/E18</f>
        <v>2.4486803519061583E-2</v>
      </c>
      <c r="I18" s="21">
        <f>C18/E18</f>
        <v>0.38269794721407624</v>
      </c>
      <c r="J18" s="21">
        <f>D18/E18</f>
        <v>0.59281524926686213</v>
      </c>
      <c r="K18" t="str">
        <f>IF(LARGE(H18:J18,1)&gt;LARGE(H18:J18,2), INDEX($H$1:$J$1,1,MATCH(MAX(H18:J18), H18:J18,0)), "Tie")</f>
        <v>DFL</v>
      </c>
      <c r="L18" s="20">
        <f>LARGE(H18:J18,1)</f>
        <v>0.59281524926686213</v>
      </c>
      <c r="M18" s="26">
        <f>L18-LARGE(H18:J18,2)</f>
        <v>0.21011730205278589</v>
      </c>
      <c r="N18" t="str">
        <f>TRIM(K18)&amp;"-"&amp;VLOOKUP(M18,$T$2:$U$5,2,TRUE)</f>
        <v>DFL-4</v>
      </c>
    </row>
    <row r="19" spans="1:14" x14ac:dyDescent="0.25">
      <c r="A19">
        <v>2012</v>
      </c>
      <c r="B19" s="29" t="s">
        <v>63</v>
      </c>
      <c r="C19" s="34">
        <v>4570</v>
      </c>
      <c r="D19" s="38">
        <v>3008</v>
      </c>
      <c r="E19" s="38">
        <v>7790</v>
      </c>
      <c r="F19" t="str">
        <f>VLOOKUP($B19,Counties!$A$3:$J$89,6, FALSE)</f>
        <v>Outstate</v>
      </c>
      <c r="G19" t="str">
        <f>VLOOKUP($B19,Counties!$A$3:$J$89,10, FALSE)</f>
        <v>Small</v>
      </c>
      <c r="H19" s="21">
        <f>(E19-(C19+D19))/E19</f>
        <v>2.7214377406931965E-2</v>
      </c>
      <c r="I19" s="21">
        <f>C19/E19</f>
        <v>0.58664955070603342</v>
      </c>
      <c r="J19" s="21">
        <f>D19/E19</f>
        <v>0.38613607188703464</v>
      </c>
      <c r="K19" t="str">
        <f>IF(LARGE(H19:J19,1)&gt;LARGE(H19:J19,2), INDEX($H$1:$J$1,1,MATCH(MAX(H19:J19), H19:J19,0)), "Tie")</f>
        <v>GOP</v>
      </c>
      <c r="L19" s="20">
        <f>LARGE(H19:J19,1)</f>
        <v>0.58664955070603342</v>
      </c>
      <c r="M19" s="26">
        <f>L19-LARGE(H19:J19,2)</f>
        <v>0.20051347881899878</v>
      </c>
      <c r="N19" t="str">
        <f>TRIM(K19)&amp;"-"&amp;VLOOKUP(M19,$T$2:$U$5,2,TRUE)</f>
        <v>GOP-4</v>
      </c>
    </row>
    <row r="20" spans="1:14" x14ac:dyDescent="0.25">
      <c r="A20">
        <v>2012</v>
      </c>
      <c r="B20" s="29" t="s">
        <v>38</v>
      </c>
      <c r="C20" s="34">
        <v>1306</v>
      </c>
      <c r="D20" s="38">
        <v>859</v>
      </c>
      <c r="E20" s="38">
        <v>2234</v>
      </c>
      <c r="F20" t="str">
        <f>VLOOKUP($B20,Counties!$A$3:$J$89,6, FALSE)</f>
        <v>Outstate</v>
      </c>
      <c r="G20" t="str">
        <f>VLOOKUP($B20,Counties!$A$3:$J$89,10, FALSE)</f>
        <v>Extra small</v>
      </c>
      <c r="H20" s="21">
        <f>(E20-(C20+D20))/E20</f>
        <v>3.088630259623993E-2</v>
      </c>
      <c r="I20" s="21">
        <f>C20/E20</f>
        <v>0.58460161145926592</v>
      </c>
      <c r="J20" s="21">
        <f>D20/E20</f>
        <v>0.38451208594449421</v>
      </c>
      <c r="K20" t="str">
        <f>IF(LARGE(H20:J20,1)&gt;LARGE(H20:J20,2), INDEX($H$1:$J$1,1,MATCH(MAX(H20:J20), H20:J20,0)), "Tie")</f>
        <v>GOP</v>
      </c>
      <c r="L20" s="20">
        <f>LARGE(H20:J20,1)</f>
        <v>0.58460161145926592</v>
      </c>
      <c r="M20" s="26">
        <f>L20-LARGE(H20:J20,2)</f>
        <v>0.20008952551477172</v>
      </c>
      <c r="N20" t="str">
        <f>TRIM(K20)&amp;"-"&amp;VLOOKUP(M20,$T$2:$U$5,2,TRUE)</f>
        <v>GOP-4</v>
      </c>
    </row>
    <row r="21" spans="1:14" x14ac:dyDescent="0.25">
      <c r="A21">
        <v>2012</v>
      </c>
      <c r="B21" s="29" t="s">
        <v>9</v>
      </c>
      <c r="C21" s="34">
        <v>31155</v>
      </c>
      <c r="D21" s="38">
        <v>20745</v>
      </c>
      <c r="E21" s="38">
        <v>52899</v>
      </c>
      <c r="F21" t="str">
        <f>VLOOKUP($B21,Counties!$A$3:$J$89,6, FALSE)</f>
        <v>Rest of 7 county</v>
      </c>
      <c r="G21" t="str">
        <f>VLOOKUP($B21,Counties!$A$3:$J$89,10, FALSE)</f>
        <v>Medium</v>
      </c>
      <c r="H21" s="21">
        <f>(E21-(C21+D21))/E21</f>
        <v>1.8885045085918449E-2</v>
      </c>
      <c r="I21" s="21">
        <f>C21/E21</f>
        <v>0.58895253218397325</v>
      </c>
      <c r="J21" s="21">
        <f>D21/E21</f>
        <v>0.39216242273010832</v>
      </c>
      <c r="K21" t="str">
        <f>IF(LARGE(H21:J21,1)&gt;LARGE(H21:J21,2), INDEX($H$1:$J$1,1,MATCH(MAX(H21:J21), H21:J21,0)), "Tie")</f>
        <v>GOP</v>
      </c>
      <c r="L21" s="20">
        <f>LARGE(H21:J21,1)</f>
        <v>0.58895253218397325</v>
      </c>
      <c r="M21" s="26">
        <f>L21-LARGE(H21:J21,2)</f>
        <v>0.19679010945386494</v>
      </c>
      <c r="N21" t="str">
        <f>TRIM(K21)&amp;"-"&amp;VLOOKUP(M21,$T$2:$U$5,2,TRUE)</f>
        <v>GOP-3</v>
      </c>
    </row>
    <row r="22" spans="1:14" x14ac:dyDescent="0.25">
      <c r="A22">
        <v>2012</v>
      </c>
      <c r="B22" s="29" t="s">
        <v>83</v>
      </c>
      <c r="C22" s="34">
        <v>1884</v>
      </c>
      <c r="D22" s="38">
        <v>1258</v>
      </c>
      <c r="E22" s="38">
        <v>3222</v>
      </c>
      <c r="F22" t="str">
        <f>VLOOKUP($B22,Counties!$A$3:$J$89,6, FALSE)</f>
        <v>Outstate</v>
      </c>
      <c r="G22" t="str">
        <f>VLOOKUP($B22,Counties!$A$3:$J$89,10, FALSE)</f>
        <v>Extra small</v>
      </c>
      <c r="H22" s="21">
        <f>(E22-(C22+D22))/E22</f>
        <v>2.4829298572315334E-2</v>
      </c>
      <c r="I22" s="21">
        <f>C22/E22</f>
        <v>0.58472998137802612</v>
      </c>
      <c r="J22" s="21">
        <f>D22/E22</f>
        <v>0.39044072004965857</v>
      </c>
      <c r="K22" t="str">
        <f>IF(LARGE(H22:J22,1)&gt;LARGE(H22:J22,2), INDEX($H$1:$J$1,1,MATCH(MAX(H22:J22), H22:J22,0)), "Tie")</f>
        <v>GOP</v>
      </c>
      <c r="L22" s="20">
        <f>LARGE(H22:J22,1)</f>
        <v>0.58472998137802612</v>
      </c>
      <c r="M22" s="26">
        <f>L22-LARGE(H22:J22,2)</f>
        <v>0.19428926132836755</v>
      </c>
      <c r="N22" t="str">
        <f>TRIM(K22)&amp;"-"&amp;VLOOKUP(M22,$T$2:$U$5,2,TRUE)</f>
        <v>GOP-3</v>
      </c>
    </row>
    <row r="23" spans="1:14" x14ac:dyDescent="0.25">
      <c r="A23">
        <v>2012</v>
      </c>
      <c r="B23" s="33" t="s">
        <v>42</v>
      </c>
      <c r="C23" s="35">
        <v>871</v>
      </c>
      <c r="D23" s="38">
        <v>1276</v>
      </c>
      <c r="E23" s="39">
        <v>2182</v>
      </c>
      <c r="F23" t="str">
        <f>VLOOKUP($B23,Counties!$A$3:$J$89,6, FALSE)</f>
        <v>Outstate</v>
      </c>
      <c r="G23" t="str">
        <f>VLOOKUP($B23,Counties!$A$3:$J$89,10, FALSE)</f>
        <v>Extra small</v>
      </c>
      <c r="H23" s="21">
        <f>(E23-(C23+D23))/E23</f>
        <v>1.6040329972502293E-2</v>
      </c>
      <c r="I23" s="21">
        <f>C23/E23</f>
        <v>0.39917506874427133</v>
      </c>
      <c r="J23" s="21">
        <f>D23/E23</f>
        <v>0.5847846012832264</v>
      </c>
      <c r="K23" t="str">
        <f>IF(LARGE(H23:J23,1)&gt;LARGE(H23:J23,2), INDEX($H$1:$J$1,1,MATCH(MAX(H23:J23), H23:J23,0)), "Tie")</f>
        <v>DFL</v>
      </c>
      <c r="L23" s="20">
        <f>LARGE(H23:J23,1)</f>
        <v>0.5847846012832264</v>
      </c>
      <c r="M23" s="26">
        <f>L23-LARGE(H23:J23,2)</f>
        <v>0.18560953253895507</v>
      </c>
      <c r="N23" t="str">
        <f>TRIM(K23)&amp;"-"&amp;VLOOKUP(M23,$T$2:$U$5,2,TRUE)</f>
        <v>DFL-3</v>
      </c>
    </row>
    <row r="24" spans="1:14" x14ac:dyDescent="0.25">
      <c r="A24">
        <v>2012</v>
      </c>
      <c r="B24" s="33" t="s">
        <v>29</v>
      </c>
      <c r="C24" s="35">
        <v>11675</v>
      </c>
      <c r="D24" s="38">
        <v>8024</v>
      </c>
      <c r="E24" s="39">
        <v>20217</v>
      </c>
      <c r="F24" t="str">
        <f>VLOOKUP($B24,Counties!$A$3:$J$89,6, FALSE)</f>
        <v>Outer suburbs</v>
      </c>
      <c r="G24" t="str">
        <f>VLOOKUP($B24,Counties!$A$3:$J$89,10, FALSE)</f>
        <v>Medium</v>
      </c>
      <c r="H24" s="21">
        <f>(E24-(C24+D24))/E24</f>
        <v>2.5622001286046397E-2</v>
      </c>
      <c r="I24" s="21">
        <f>C24/E24</f>
        <v>0.5774842953949646</v>
      </c>
      <c r="J24" s="21">
        <f>D24/E24</f>
        <v>0.39689370331898899</v>
      </c>
      <c r="K24" t="str">
        <f>IF(LARGE(H24:J24,1)&gt;LARGE(H24:J24,2), INDEX($H$1:$J$1,1,MATCH(MAX(H24:J24), H24:J24,0)), "Tie")</f>
        <v>GOP</v>
      </c>
      <c r="L24" s="20">
        <f>LARGE(H24:J24,1)</f>
        <v>0.5774842953949646</v>
      </c>
      <c r="M24" s="26">
        <f>L24-LARGE(H24:J24,2)</f>
        <v>0.18059059207597561</v>
      </c>
      <c r="N24" t="str">
        <f>TRIM(K24)&amp;"-"&amp;VLOOKUP(M24,$T$2:$U$5,2,TRUE)</f>
        <v>GOP-3</v>
      </c>
    </row>
    <row r="25" spans="1:14" x14ac:dyDescent="0.25">
      <c r="A25">
        <v>2012</v>
      </c>
      <c r="B25" s="33" t="s">
        <v>66</v>
      </c>
      <c r="C25" s="35">
        <v>2810</v>
      </c>
      <c r="D25" s="38">
        <v>1946</v>
      </c>
      <c r="E25" s="39">
        <v>4846</v>
      </c>
      <c r="F25" t="str">
        <f>VLOOKUP($B25,Counties!$A$3:$J$89,6, FALSE)</f>
        <v>Outstate</v>
      </c>
      <c r="G25" t="str">
        <f>VLOOKUP($B25,Counties!$A$3:$J$89,10, FALSE)</f>
        <v>Extra small</v>
      </c>
      <c r="H25" s="21">
        <f>(E25-(C25+D25))/E25</f>
        <v>1.8572018159306643E-2</v>
      </c>
      <c r="I25" s="21">
        <f>C25/E25</f>
        <v>0.57985967808501859</v>
      </c>
      <c r="J25" s="21">
        <f>D25/E25</f>
        <v>0.40156830375567476</v>
      </c>
      <c r="K25" t="str">
        <f>IF(LARGE(H25:J25,1)&gt;LARGE(H25:J25,2), INDEX($H$1:$J$1,1,MATCH(MAX(H25:J25), H25:J25,0)), "Tie")</f>
        <v>GOP</v>
      </c>
      <c r="L25" s="20">
        <f>LARGE(H25:J25,1)</f>
        <v>0.57985967808501859</v>
      </c>
      <c r="M25" s="26">
        <f>L25-LARGE(H25:J25,2)</f>
        <v>0.17829137432934383</v>
      </c>
      <c r="N25" t="str">
        <f>TRIM(K25)&amp;"-"&amp;VLOOKUP(M25,$T$2:$U$5,2,TRUE)</f>
        <v>GOP-3</v>
      </c>
    </row>
    <row r="26" spans="1:14" x14ac:dyDescent="0.25">
      <c r="A26">
        <v>2012</v>
      </c>
      <c r="B26" s="33" t="s">
        <v>28</v>
      </c>
      <c r="C26" s="35">
        <v>6622</v>
      </c>
      <c r="D26" s="38">
        <v>4676</v>
      </c>
      <c r="E26" s="39">
        <v>11520</v>
      </c>
      <c r="F26" t="str">
        <f>VLOOKUP($B26,Counties!$A$3:$J$89,6, FALSE)</f>
        <v>Outstate</v>
      </c>
      <c r="G26" t="str">
        <f>VLOOKUP($B26,Counties!$A$3:$J$89,10, FALSE)</f>
        <v>Small</v>
      </c>
      <c r="H26" s="21">
        <f>(E26-(C26+D26))/E26</f>
        <v>1.9270833333333334E-2</v>
      </c>
      <c r="I26" s="21">
        <f>C26/E26</f>
        <v>0.57482638888888893</v>
      </c>
      <c r="J26" s="21">
        <f>D26/E26</f>
        <v>0.40590277777777778</v>
      </c>
      <c r="K26" t="str">
        <f>IF(LARGE(H26:J26,1)&gt;LARGE(H26:J26,2), INDEX($H$1:$J$1,1,MATCH(MAX(H26:J26), H26:J26,0)), "Tie")</f>
        <v>GOP</v>
      </c>
      <c r="L26" s="20">
        <f>LARGE(H26:J26,1)</f>
        <v>0.57482638888888893</v>
      </c>
      <c r="M26" s="26">
        <f>L26-LARGE(H26:J26,2)</f>
        <v>0.16892361111111115</v>
      </c>
      <c r="N26" t="str">
        <f>TRIM(K26)&amp;"-"&amp;VLOOKUP(M26,$T$2:$U$5,2,TRUE)</f>
        <v>GOP-3</v>
      </c>
    </row>
    <row r="27" spans="1:14" x14ac:dyDescent="0.25">
      <c r="A27">
        <v>2012</v>
      </c>
      <c r="B27" s="33" t="s">
        <v>7</v>
      </c>
      <c r="C27" s="35">
        <v>7938</v>
      </c>
      <c r="D27" s="38">
        <v>5630</v>
      </c>
      <c r="E27" s="39">
        <v>13929</v>
      </c>
      <c r="F27" t="str">
        <f>VLOOKUP($B27,Counties!$A$3:$J$89,6, FALSE)</f>
        <v>Outstate</v>
      </c>
      <c r="G27" t="str">
        <f>VLOOKUP($B27,Counties!$A$3:$J$89,10, FALSE)</f>
        <v>Medium</v>
      </c>
      <c r="H27" s="21">
        <f>(E27-(C27+D27))/E27</f>
        <v>2.5917151267140497E-2</v>
      </c>
      <c r="I27" s="21">
        <f>C27/E27</f>
        <v>0.5698901572259315</v>
      </c>
      <c r="J27" s="21">
        <f>D27/E27</f>
        <v>0.40419269150692799</v>
      </c>
      <c r="K27" t="str">
        <f>IF(LARGE(H27:J27,1)&gt;LARGE(H27:J27,2), INDEX($H$1:$J$1,1,MATCH(MAX(H27:J27), H27:J27,0)), "Tie")</f>
        <v>GOP</v>
      </c>
      <c r="L27" s="20">
        <f>LARGE(H27:J27,1)</f>
        <v>0.5698901572259315</v>
      </c>
      <c r="M27" s="26">
        <f>L27-LARGE(H27:J27,2)</f>
        <v>0.16569746571900351</v>
      </c>
      <c r="N27" t="str">
        <f>TRIM(K27)&amp;"-"&amp;VLOOKUP(M27,$T$2:$U$5,2,TRUE)</f>
        <v>GOP-3</v>
      </c>
    </row>
    <row r="28" spans="1:14" x14ac:dyDescent="0.25">
      <c r="A28">
        <v>2012</v>
      </c>
      <c r="B28" s="33" t="s">
        <v>76</v>
      </c>
      <c r="C28" s="35">
        <v>6719</v>
      </c>
      <c r="D28" s="38">
        <v>4819</v>
      </c>
      <c r="E28" s="39">
        <v>11803</v>
      </c>
      <c r="F28" t="str">
        <f>VLOOKUP($B28,Counties!$A$3:$J$89,6, FALSE)</f>
        <v>Outstate</v>
      </c>
      <c r="G28" t="str">
        <f>VLOOKUP($B28,Counties!$A$3:$J$89,10, FALSE)</f>
        <v>Medium</v>
      </c>
      <c r="H28" s="21">
        <f>(E28-(C28+D28))/E28</f>
        <v>2.2451919003643142E-2</v>
      </c>
      <c r="I28" s="21">
        <f>C28/E28</f>
        <v>0.5692620520206727</v>
      </c>
      <c r="J28" s="21">
        <f>D28/E28</f>
        <v>0.40828602897568417</v>
      </c>
      <c r="K28" t="str">
        <f>IF(LARGE(H28:J28,1)&gt;LARGE(H28:J28,2), INDEX($H$1:$J$1,1,MATCH(MAX(H28:J28), H28:J28,0)), "Tie")</f>
        <v>GOP</v>
      </c>
      <c r="L28" s="20">
        <f>LARGE(H28:J28,1)</f>
        <v>0.5692620520206727</v>
      </c>
      <c r="M28" s="26">
        <f>L28-LARGE(H28:J28,2)</f>
        <v>0.16097602304498854</v>
      </c>
      <c r="N28" t="str">
        <f>TRIM(K28)&amp;"-"&amp;VLOOKUP(M28,$T$2:$U$5,2,TRUE)</f>
        <v>GOP-3</v>
      </c>
    </row>
    <row r="29" spans="1:14" x14ac:dyDescent="0.25">
      <c r="A29">
        <v>2012</v>
      </c>
      <c r="B29" s="33" t="s">
        <v>46</v>
      </c>
      <c r="C29" s="35">
        <v>6913</v>
      </c>
      <c r="D29" s="38">
        <v>4969</v>
      </c>
      <c r="E29" s="39">
        <v>12214</v>
      </c>
      <c r="F29" t="str">
        <f>VLOOKUP($B29,Counties!$A$3:$J$89,6, FALSE)</f>
        <v>Outstate</v>
      </c>
      <c r="G29" t="str">
        <f>VLOOKUP($B29,Counties!$A$3:$J$89,10, FALSE)</f>
        <v>Small</v>
      </c>
      <c r="H29" s="21">
        <f>(E29-(C29+D29))/E29</f>
        <v>2.7181922384149338E-2</v>
      </c>
      <c r="I29" s="21">
        <f>C29/E29</f>
        <v>0.56598984771573602</v>
      </c>
      <c r="J29" s="21">
        <f>D29/E29</f>
        <v>0.40682822990011464</v>
      </c>
      <c r="K29" t="str">
        <f>IF(LARGE(H29:J29,1)&gt;LARGE(H29:J29,2), INDEX($H$1:$J$1,1,MATCH(MAX(H29:J29), H29:J29,0)), "Tie")</f>
        <v>GOP</v>
      </c>
      <c r="L29" s="20">
        <f>LARGE(H29:J29,1)</f>
        <v>0.56598984771573602</v>
      </c>
      <c r="M29" s="26">
        <f>L29-LARGE(H29:J29,2)</f>
        <v>0.15916161781562138</v>
      </c>
      <c r="N29" t="str">
        <f>TRIM(K29)&amp;"-"&amp;VLOOKUP(M29,$T$2:$U$5,2,TRUE)</f>
        <v>GOP-3</v>
      </c>
    </row>
    <row r="30" spans="1:14" x14ac:dyDescent="0.25">
      <c r="A30">
        <v>2012</v>
      </c>
      <c r="B30" s="33" t="s">
        <v>20</v>
      </c>
      <c r="C30" s="35">
        <v>11884</v>
      </c>
      <c r="D30" s="38">
        <v>8653</v>
      </c>
      <c r="E30" s="39">
        <v>20953</v>
      </c>
      <c r="F30" t="str">
        <f>VLOOKUP($B30,Counties!$A$3:$J$89,6, FALSE)</f>
        <v>Outstate</v>
      </c>
      <c r="G30" t="str">
        <f>VLOOKUP($B30,Counties!$A$3:$J$89,10, FALSE)</f>
        <v>Medium</v>
      </c>
      <c r="H30" s="21">
        <f>(E30-(C30+D30))/E30</f>
        <v>1.98539588603064E-2</v>
      </c>
      <c r="I30" s="21">
        <f>C30/E30</f>
        <v>0.5671741516727915</v>
      </c>
      <c r="J30" s="21">
        <f>D30/E30</f>
        <v>0.41297188946690211</v>
      </c>
      <c r="K30" t="str">
        <f>IF(LARGE(H30:J30,1)&gt;LARGE(H30:J30,2), INDEX($H$1:$J$1,1,MATCH(MAX(H30:J30), H30:J30,0)), "Tie")</f>
        <v>GOP</v>
      </c>
      <c r="L30" s="20">
        <f>LARGE(H30:J30,1)</f>
        <v>0.5671741516727915</v>
      </c>
      <c r="M30" s="26">
        <f>L30-LARGE(H30:J30,2)</f>
        <v>0.1542022622058894</v>
      </c>
      <c r="N30" t="str">
        <f>TRIM(K30)&amp;"-"&amp;VLOOKUP(M30,$T$2:$U$5,2,TRUE)</f>
        <v>GOP-3</v>
      </c>
    </row>
    <row r="31" spans="1:14" x14ac:dyDescent="0.25">
      <c r="A31">
        <v>2012</v>
      </c>
      <c r="B31" s="33" t="s">
        <v>16</v>
      </c>
      <c r="C31" s="35">
        <v>3316</v>
      </c>
      <c r="D31" s="38">
        <v>2433</v>
      </c>
      <c r="E31" s="39">
        <v>5862</v>
      </c>
      <c r="F31" t="str">
        <f>VLOOKUP($B31,Counties!$A$3:$J$89,6, FALSE)</f>
        <v>Outstate</v>
      </c>
      <c r="G31" t="str">
        <f>VLOOKUP($B31,Counties!$A$3:$J$89,10, FALSE)</f>
        <v>Small</v>
      </c>
      <c r="H31" s="21">
        <f>(E31-(C31+D31))/E31</f>
        <v>1.9276697372910271E-2</v>
      </c>
      <c r="I31" s="21">
        <f>C31/E31</f>
        <v>0.56567724326168545</v>
      </c>
      <c r="J31" s="21">
        <f>D31/E31</f>
        <v>0.41504605936540429</v>
      </c>
      <c r="K31" t="str">
        <f>IF(LARGE(H31:J31,1)&gt;LARGE(H31:J31,2), INDEX($H$1:$J$1,1,MATCH(MAX(H31:J31), H31:J31,0)), "Tie")</f>
        <v>GOP</v>
      </c>
      <c r="L31" s="20">
        <f>LARGE(H31:J31,1)</f>
        <v>0.56567724326168545</v>
      </c>
      <c r="M31" s="26">
        <f>L31-LARGE(H31:J31,2)</f>
        <v>0.15063118389628116</v>
      </c>
      <c r="N31" t="str">
        <f>TRIM(K31)&amp;"-"&amp;VLOOKUP(M31,$T$2:$U$5,2,TRUE)</f>
        <v>GOP-3</v>
      </c>
    </row>
    <row r="32" spans="1:14" x14ac:dyDescent="0.25">
      <c r="A32">
        <v>2012</v>
      </c>
      <c r="B32" s="33" t="s">
        <v>68</v>
      </c>
      <c r="C32" s="35">
        <v>40323</v>
      </c>
      <c r="D32" s="38">
        <v>29712</v>
      </c>
      <c r="E32" s="39">
        <v>71647</v>
      </c>
      <c r="F32" t="str">
        <f>VLOOKUP($B32,Counties!$A$3:$J$89,6, FALSE)</f>
        <v>Rest of 7 county</v>
      </c>
      <c r="G32" t="str">
        <f>VLOOKUP($B32,Counties!$A$3:$J$89,10, FALSE)</f>
        <v>Large</v>
      </c>
      <c r="H32" s="21">
        <f>(E32-(C32+D32))/E32</f>
        <v>2.2499197454185101E-2</v>
      </c>
      <c r="I32" s="21">
        <f>C32/E32</f>
        <v>0.56280095468058677</v>
      </c>
      <c r="J32" s="21">
        <f>D32/E32</f>
        <v>0.41469984786522812</v>
      </c>
      <c r="K32" t="str">
        <f>IF(LARGE(H32:J32,1)&gt;LARGE(H32:J32,2), INDEX($H$1:$J$1,1,MATCH(MAX(H32:J32), H32:J32,0)), "Tie")</f>
        <v>GOP</v>
      </c>
      <c r="L32" s="20">
        <f>LARGE(H32:J32,1)</f>
        <v>0.56280095468058677</v>
      </c>
      <c r="M32" s="26">
        <f>L32-LARGE(H32:J32,2)</f>
        <v>0.14810110681535865</v>
      </c>
      <c r="N32" t="str">
        <f>TRIM(K32)&amp;"-"&amp;VLOOKUP(M32,$T$2:$U$5,2,TRUE)</f>
        <v>GOP-3</v>
      </c>
    </row>
    <row r="33" spans="1:14" x14ac:dyDescent="0.25">
      <c r="A33">
        <v>2012</v>
      </c>
      <c r="B33" s="33" t="s">
        <v>2</v>
      </c>
      <c r="C33" s="35">
        <v>9204</v>
      </c>
      <c r="D33" s="38">
        <v>6829</v>
      </c>
      <c r="E33" s="39">
        <v>16382</v>
      </c>
      <c r="F33" t="str">
        <f>VLOOKUP($B33,Counties!$A$3:$J$89,6, FALSE)</f>
        <v>Outstate</v>
      </c>
      <c r="G33" t="str">
        <f>VLOOKUP($B33,Counties!$A$3:$J$89,10, FALSE)</f>
        <v>Medium</v>
      </c>
      <c r="H33" s="21">
        <f>(E33-(C33+D33))/E33</f>
        <v>2.1303870101330728E-2</v>
      </c>
      <c r="I33" s="21">
        <f>C33/E33</f>
        <v>0.56183616164082528</v>
      </c>
      <c r="J33" s="21">
        <f>D33/E33</f>
        <v>0.41685996825784399</v>
      </c>
      <c r="K33" t="str">
        <f>IF(LARGE(H33:J33,1)&gt;LARGE(H33:J33,2), INDEX($H$1:$J$1,1,MATCH(MAX(H33:J33), H33:J33,0)), "Tie")</f>
        <v>GOP</v>
      </c>
      <c r="L33" s="20">
        <f>LARGE(H33:J33,1)</f>
        <v>0.56183616164082528</v>
      </c>
      <c r="M33" s="26">
        <f>L33-LARGE(H33:J33,2)</f>
        <v>0.14497619338298129</v>
      </c>
      <c r="N33" t="str">
        <f>TRIM(K33)&amp;"-"&amp;VLOOKUP(M33,$T$2:$U$5,2,TRUE)</f>
        <v>GOP-3</v>
      </c>
    </row>
    <row r="34" spans="1:14" x14ac:dyDescent="0.25">
      <c r="A34">
        <v>2012</v>
      </c>
      <c r="B34" s="33" t="s">
        <v>14</v>
      </c>
      <c r="C34" s="35">
        <v>2359</v>
      </c>
      <c r="D34" s="38">
        <v>1753</v>
      </c>
      <c r="E34" s="39">
        <v>4197</v>
      </c>
      <c r="F34" t="str">
        <f>VLOOKUP($B34,Counties!$A$3:$J$89,6, FALSE)</f>
        <v>Outstate</v>
      </c>
      <c r="G34" t="str">
        <f>VLOOKUP($B34,Counties!$A$3:$J$89,10, FALSE)</f>
        <v>Extra small</v>
      </c>
      <c r="H34" s="21">
        <f>(E34-(C34+D34))/E34</f>
        <v>2.0252561353347628E-2</v>
      </c>
      <c r="I34" s="21">
        <f>C34/E34</f>
        <v>0.5620681439123183</v>
      </c>
      <c r="J34" s="21">
        <f>D34/E34</f>
        <v>0.41767929473433407</v>
      </c>
      <c r="K34" t="str">
        <f>IF(LARGE(H34:J34,1)&gt;LARGE(H34:J34,2), INDEX($H$1:$J$1,1,MATCH(MAX(H34:J34), H34:J34,0)), "Tie")</f>
        <v>GOP</v>
      </c>
      <c r="L34" s="20">
        <f>LARGE(H34:J34,1)</f>
        <v>0.5620681439123183</v>
      </c>
      <c r="M34" s="26">
        <f>L34-LARGE(H34:J34,2)</f>
        <v>0.14438884917798422</v>
      </c>
      <c r="N34" t="str">
        <f>TRIM(K34)&amp;"-"&amp;VLOOKUP(M34,$T$2:$U$5,2,TRUE)</f>
        <v>GOP-3</v>
      </c>
    </row>
    <row r="35" spans="1:14" x14ac:dyDescent="0.25">
      <c r="A35">
        <v>2012</v>
      </c>
      <c r="B35" s="33" t="s">
        <v>31</v>
      </c>
      <c r="C35" s="35">
        <v>3044</v>
      </c>
      <c r="D35" s="38">
        <v>2268</v>
      </c>
      <c r="E35" s="39">
        <v>5430</v>
      </c>
      <c r="F35" t="str">
        <f>VLOOKUP($B35,Counties!$A$3:$J$89,6, FALSE)</f>
        <v>Outstate</v>
      </c>
      <c r="G35" t="str">
        <f>VLOOKUP($B35,Counties!$A$3:$J$89,10, FALSE)</f>
        <v>Small</v>
      </c>
      <c r="H35" s="21">
        <f>(E35-(C35+D35))/E35</f>
        <v>2.1731123388581953E-2</v>
      </c>
      <c r="I35" s="21">
        <f>C35/E35</f>
        <v>0.56058931860036831</v>
      </c>
      <c r="J35" s="21">
        <f>D35/E35</f>
        <v>0.41767955801104972</v>
      </c>
      <c r="K35" t="str">
        <f>IF(LARGE(H35:J35,1)&gt;LARGE(H35:J35,2), INDEX($H$1:$J$1,1,MATCH(MAX(H35:J35), H35:J35,0)), "Tie")</f>
        <v>GOP</v>
      </c>
      <c r="L35" s="20">
        <f>LARGE(H35:J35,1)</f>
        <v>0.56058931860036831</v>
      </c>
      <c r="M35" s="26">
        <f>L35-LARGE(H35:J35,2)</f>
        <v>0.14290976058931859</v>
      </c>
      <c r="N35" t="str">
        <f>TRIM(K35)&amp;"-"&amp;VLOOKUP(M35,$T$2:$U$5,2,TRUE)</f>
        <v>GOP-3</v>
      </c>
    </row>
    <row r="36" spans="1:14" x14ac:dyDescent="0.25">
      <c r="A36">
        <v>2012</v>
      </c>
      <c r="B36" s="33" t="s">
        <v>23</v>
      </c>
      <c r="C36" s="35">
        <v>6969</v>
      </c>
      <c r="D36" s="38">
        <v>9326</v>
      </c>
      <c r="E36" s="39">
        <v>16706</v>
      </c>
      <c r="F36" t="str">
        <f>VLOOKUP($B36,Counties!$A$3:$J$89,6, FALSE)</f>
        <v>Outstate</v>
      </c>
      <c r="G36" t="str">
        <f>VLOOKUP($B36,Counties!$A$3:$J$89,10, FALSE)</f>
        <v>Medium</v>
      </c>
      <c r="H36" s="21">
        <f>(E36-(C36+D36))/E36</f>
        <v>2.4601939422961811E-2</v>
      </c>
      <c r="I36" s="21">
        <f>C36/E36</f>
        <v>0.41715551298934517</v>
      </c>
      <c r="J36" s="21">
        <f>D36/E36</f>
        <v>0.55824254758769309</v>
      </c>
      <c r="K36" t="str">
        <f>IF(LARGE(H36:J36,1)&gt;LARGE(H36:J36,2), INDEX($H$1:$J$1,1,MATCH(MAX(H36:J36), H36:J36,0)), "Tie")</f>
        <v>DFL</v>
      </c>
      <c r="L36" s="20">
        <f>LARGE(H36:J36,1)</f>
        <v>0.55824254758769309</v>
      </c>
      <c r="M36" s="26">
        <f>L36-LARGE(H36:J36,2)</f>
        <v>0.14108703459834793</v>
      </c>
      <c r="N36" t="str">
        <f>TRIM(K36)&amp;"-"&amp;VLOOKUP(M36,$T$2:$U$5,2,TRUE)</f>
        <v>DFL-3</v>
      </c>
    </row>
    <row r="37" spans="1:14" x14ac:dyDescent="0.25">
      <c r="A37">
        <v>2012</v>
      </c>
      <c r="B37" s="33" t="s">
        <v>4</v>
      </c>
      <c r="C37" s="35">
        <v>10849</v>
      </c>
      <c r="D37" s="38">
        <v>8173</v>
      </c>
      <c r="E37" s="39">
        <v>19619</v>
      </c>
      <c r="F37" t="str">
        <f>VLOOKUP($B37,Counties!$A$3:$J$89,6, FALSE)</f>
        <v>Outer suburbs</v>
      </c>
      <c r="G37" t="str">
        <f>VLOOKUP($B37,Counties!$A$3:$J$89,10, FALSE)</f>
        <v>Medium</v>
      </c>
      <c r="H37" s="21">
        <f>(E37-(C37+D37))/E37</f>
        <v>3.0429685508945412E-2</v>
      </c>
      <c r="I37" s="21">
        <f>C37/E37</f>
        <v>0.55298435190376671</v>
      </c>
      <c r="J37" s="21">
        <f>D37/E37</f>
        <v>0.41658596258728781</v>
      </c>
      <c r="K37" t="str">
        <f>IF(LARGE(H37:J37,1)&gt;LARGE(H37:J37,2), INDEX($H$1:$J$1,1,MATCH(MAX(H37:J37), H37:J37,0)), "Tie")</f>
        <v>GOP</v>
      </c>
      <c r="L37" s="20">
        <f>LARGE(H37:J37,1)</f>
        <v>0.55298435190376671</v>
      </c>
      <c r="M37" s="26">
        <f>L37-LARGE(H37:J37,2)</f>
        <v>0.13639838931647891</v>
      </c>
      <c r="N37" t="str">
        <f>TRIM(K37)&amp;"-"&amp;VLOOKUP(M37,$T$2:$U$5,2,TRUE)</f>
        <v>GOP-3</v>
      </c>
    </row>
    <row r="38" spans="1:14" x14ac:dyDescent="0.25">
      <c r="A38">
        <v>2012</v>
      </c>
      <c r="B38" s="33" t="s">
        <v>17</v>
      </c>
      <c r="C38" s="35">
        <v>19415</v>
      </c>
      <c r="D38" s="38">
        <v>14760</v>
      </c>
      <c r="E38" s="39">
        <v>34920</v>
      </c>
      <c r="F38" t="str">
        <f>VLOOKUP($B38,Counties!$A$3:$J$89,6, FALSE)</f>
        <v>Outstate</v>
      </c>
      <c r="G38" t="str">
        <f>VLOOKUP($B38,Counties!$A$3:$J$89,10, FALSE)</f>
        <v>Medium</v>
      </c>
      <c r="H38" s="21">
        <f>(E38-(C38+D38))/E38</f>
        <v>2.1334478808705613E-2</v>
      </c>
      <c r="I38" s="21">
        <f>C38/E38</f>
        <v>0.55598510882016039</v>
      </c>
      <c r="J38" s="21">
        <f>D38/E38</f>
        <v>0.42268041237113402</v>
      </c>
      <c r="K38" t="str">
        <f>IF(LARGE(H38:J38,1)&gt;LARGE(H38:J38,2), INDEX($H$1:$J$1,1,MATCH(MAX(H38:J38), H38:J38,0)), "Tie")</f>
        <v>GOP</v>
      </c>
      <c r="L38" s="20">
        <f>LARGE(H38:J38,1)</f>
        <v>0.55598510882016039</v>
      </c>
      <c r="M38" s="26">
        <f>L38-LARGE(H38:J38,2)</f>
        <v>0.13330469644902637</v>
      </c>
      <c r="N38" t="str">
        <f>TRIM(K38)&amp;"-"&amp;VLOOKUP(M38,$T$2:$U$5,2,TRUE)</f>
        <v>GOP-3</v>
      </c>
    </row>
    <row r="39" spans="1:14" x14ac:dyDescent="0.25">
      <c r="A39">
        <v>2012</v>
      </c>
      <c r="B39" s="33" t="s">
        <v>10</v>
      </c>
      <c r="C39" s="35">
        <v>8957</v>
      </c>
      <c r="D39" s="38">
        <v>6858</v>
      </c>
      <c r="E39" s="38">
        <v>16141</v>
      </c>
      <c r="F39" t="str">
        <f>VLOOKUP($B39,Counties!$A$3:$J$89,6, FALSE)</f>
        <v>Outstate</v>
      </c>
      <c r="G39" t="str">
        <f>VLOOKUP($B39,Counties!$A$3:$J$89,10, FALSE)</f>
        <v>Medium</v>
      </c>
      <c r="H39" s="21">
        <f>(E39-(C39+D39))/E39</f>
        <v>2.0197013815748715E-2</v>
      </c>
      <c r="I39" s="21">
        <f>C39/E39</f>
        <v>0.55492224769221243</v>
      </c>
      <c r="J39" s="21">
        <f>D39/E39</f>
        <v>0.42488073849203889</v>
      </c>
      <c r="K39" t="str">
        <f>IF(LARGE(H39:J39,1)&gt;LARGE(H39:J39,2), INDEX($H$1:$J$1,1,MATCH(MAX(H39:J39), H39:J39,0)), "Tie")</f>
        <v>GOP</v>
      </c>
      <c r="L39" s="20">
        <f>LARGE(H39:J39,1)</f>
        <v>0.55492224769221243</v>
      </c>
      <c r="M39" s="26">
        <f>L39-LARGE(H39:J39,2)</f>
        <v>0.13004150920017354</v>
      </c>
      <c r="N39" t="str">
        <f>TRIM(K39)&amp;"-"&amp;VLOOKUP(M39,$T$2:$U$5,2,TRUE)</f>
        <v>GOP-3</v>
      </c>
    </row>
    <row r="40" spans="1:14" x14ac:dyDescent="0.25">
      <c r="A40">
        <v>2012</v>
      </c>
      <c r="B40" s="33" t="s">
        <v>84</v>
      </c>
      <c r="C40" s="35">
        <v>11480</v>
      </c>
      <c r="D40" s="38">
        <v>14980</v>
      </c>
      <c r="E40" s="38">
        <v>27232</v>
      </c>
      <c r="F40" t="str">
        <f>VLOOKUP($B40,Counties!$A$3:$J$89,6, FALSE)</f>
        <v>Outstate</v>
      </c>
      <c r="G40" t="str">
        <f>VLOOKUP($B40,Counties!$A$3:$J$89,10, FALSE)</f>
        <v>Medium</v>
      </c>
      <c r="H40" s="21">
        <f>(E40-(C40+D40))/E40</f>
        <v>2.834900117508813E-2</v>
      </c>
      <c r="I40" s="21">
        <f>C40/E40</f>
        <v>0.4215628672150411</v>
      </c>
      <c r="J40" s="21">
        <f>D40/E40</f>
        <v>0.55008813160987069</v>
      </c>
      <c r="K40" t="str">
        <f>IF(LARGE(H40:J40,1)&gt;LARGE(H40:J40,2), INDEX($H$1:$J$1,1,MATCH(MAX(H40:J40), H40:J40,0)), "Tie")</f>
        <v>DFL</v>
      </c>
      <c r="L40" s="20">
        <f>LARGE(H40:J40,1)</f>
        <v>0.55008813160987069</v>
      </c>
      <c r="M40" s="26">
        <f>L40-LARGE(H40:J40,2)</f>
        <v>0.12852526439482959</v>
      </c>
      <c r="N40" t="str">
        <f>TRIM(K40)&amp;"-"&amp;VLOOKUP(M40,$T$2:$U$5,2,TRUE)</f>
        <v>DFL-3</v>
      </c>
    </row>
    <row r="41" spans="1:14" x14ac:dyDescent="0.25">
      <c r="A41">
        <v>2012</v>
      </c>
      <c r="B41" s="33" t="s">
        <v>12</v>
      </c>
      <c r="C41" s="35">
        <v>16227</v>
      </c>
      <c r="D41" s="38">
        <v>12524</v>
      </c>
      <c r="E41" s="38">
        <v>29441</v>
      </c>
      <c r="F41" t="str">
        <f>VLOOKUP($B41,Counties!$A$3:$J$89,6, FALSE)</f>
        <v>Outer suburbs</v>
      </c>
      <c r="G41" t="str">
        <f>VLOOKUP($B41,Counties!$A$3:$J$89,10, FALSE)</f>
        <v>Medium</v>
      </c>
      <c r="H41" s="21">
        <f>(E41-(C41+D41))/E41</f>
        <v>2.343670391630719E-2</v>
      </c>
      <c r="I41" s="21">
        <f>C41/E41</f>
        <v>0.55117013688393734</v>
      </c>
      <c r="J41" s="21">
        <f>D41/E41</f>
        <v>0.42539315919975546</v>
      </c>
      <c r="K41" t="str">
        <f>IF(LARGE(H41:J41,1)&gt;LARGE(H41:J41,2), INDEX($H$1:$J$1,1,MATCH(MAX(H41:J41), H41:J41,0)), "Tie")</f>
        <v>GOP</v>
      </c>
      <c r="L41" s="20">
        <f>LARGE(H41:J41,1)</f>
        <v>0.55117013688393734</v>
      </c>
      <c r="M41" s="26">
        <f>L41-LARGE(H41:J41,2)</f>
        <v>0.12577697768418189</v>
      </c>
      <c r="N41" t="str">
        <f>TRIM(K41)&amp;"-"&amp;VLOOKUP(M41,$T$2:$U$5,2,TRUE)</f>
        <v>GOP-3</v>
      </c>
    </row>
    <row r="42" spans="1:14" x14ac:dyDescent="0.25">
      <c r="A42">
        <v>2012</v>
      </c>
      <c r="B42" s="33" t="s">
        <v>43</v>
      </c>
      <c r="C42" s="35">
        <v>2569</v>
      </c>
      <c r="D42" s="38">
        <v>1998</v>
      </c>
      <c r="E42" s="38">
        <v>4698</v>
      </c>
      <c r="F42" t="str">
        <f>VLOOKUP($B42,Counties!$A$3:$J$89,6, FALSE)</f>
        <v>Outstate</v>
      </c>
      <c r="G42" t="str">
        <f>VLOOKUP($B42,Counties!$A$3:$J$89,10, FALSE)</f>
        <v>Extra small</v>
      </c>
      <c r="H42" s="21">
        <f>(E42-(C42+D42))/E42</f>
        <v>2.7884206045125585E-2</v>
      </c>
      <c r="I42" s="21">
        <f>C42/E42</f>
        <v>0.54682843763303535</v>
      </c>
      <c r="J42" s="21">
        <f>D42/E42</f>
        <v>0.42528735632183906</v>
      </c>
      <c r="K42" t="str">
        <f>IF(LARGE(H42:J42,1)&gt;LARGE(H42:J42,2), INDEX($H$1:$J$1,1,MATCH(MAX(H42:J42), H42:J42,0)), "Tie")</f>
        <v>GOP</v>
      </c>
      <c r="L42" s="20">
        <f>LARGE(H42:J42,1)</f>
        <v>0.54682843763303535</v>
      </c>
      <c r="M42" s="26">
        <f>L42-LARGE(H42:J42,2)</f>
        <v>0.12154108131119629</v>
      </c>
      <c r="N42" t="str">
        <f>TRIM(K42)&amp;"-"&amp;VLOOKUP(M42,$T$2:$U$5,2,TRUE)</f>
        <v>GOP-3</v>
      </c>
    </row>
    <row r="43" spans="1:14" x14ac:dyDescent="0.25">
      <c r="A43">
        <v>2012</v>
      </c>
      <c r="B43" s="33" t="s">
        <v>72</v>
      </c>
      <c r="C43" s="35">
        <v>43015</v>
      </c>
      <c r="D43" s="38">
        <v>33551</v>
      </c>
      <c r="E43" s="38">
        <v>78477</v>
      </c>
      <c r="F43" t="str">
        <f>VLOOKUP($B43,Counties!$A$3:$J$89,6, FALSE)</f>
        <v>Rochester-StCloud-Duluth</v>
      </c>
      <c r="G43" t="str">
        <f>VLOOKUP($B43,Counties!$A$3:$J$89,10, FALSE)</f>
        <v>Large</v>
      </c>
      <c r="H43" s="21">
        <f>(E43-(C43+D43))/E43</f>
        <v>2.4351083757024352E-2</v>
      </c>
      <c r="I43" s="21">
        <f>C43/E43</f>
        <v>0.54812237980554812</v>
      </c>
      <c r="J43" s="21">
        <f>D43/E43</f>
        <v>0.42752653643742755</v>
      </c>
      <c r="K43" t="str">
        <f>IF(LARGE(H43:J43,1)&gt;LARGE(H43:J43,2), INDEX($H$1:$J$1,1,MATCH(MAX(H43:J43), H43:J43,0)), "Tie")</f>
        <v>GOP</v>
      </c>
      <c r="L43" s="20">
        <f>LARGE(H43:J43,1)</f>
        <v>0.54812237980554812</v>
      </c>
      <c r="M43" s="26">
        <f>L43-LARGE(H43:J43,2)</f>
        <v>0.12059584336812057</v>
      </c>
      <c r="N43" t="str">
        <f>TRIM(K43)&amp;"-"&amp;VLOOKUP(M43,$T$2:$U$5,2,TRUE)</f>
        <v>GOP-3</v>
      </c>
    </row>
    <row r="44" spans="1:14" x14ac:dyDescent="0.25">
      <c r="A44">
        <v>2012</v>
      </c>
      <c r="B44" s="33" t="s">
        <v>53</v>
      </c>
      <c r="C44" s="35">
        <v>1384</v>
      </c>
      <c r="D44" s="38">
        <v>1730</v>
      </c>
      <c r="E44" s="38">
        <v>3207</v>
      </c>
      <c r="F44" t="str">
        <f>VLOOKUP($B44,Counties!$A$3:$J$89,6, FALSE)</f>
        <v>Outstate</v>
      </c>
      <c r="G44" t="str">
        <f>VLOOKUP($B44,Counties!$A$3:$J$89,10, FALSE)</f>
        <v>Extra small</v>
      </c>
      <c r="H44" s="21">
        <f>(E44-(C44+D44))/E44</f>
        <v>2.8999064546304958E-2</v>
      </c>
      <c r="I44" s="21">
        <f>C44/E44</f>
        <v>0.43155597131275336</v>
      </c>
      <c r="J44" s="21">
        <f>D44/E44</f>
        <v>0.53944496414094167</v>
      </c>
      <c r="K44" t="str">
        <f>IF(LARGE(H44:J44,1)&gt;LARGE(H44:J44,2), INDEX($H$1:$J$1,1,MATCH(MAX(H44:J44), H44:J44,0)), "Tie")</f>
        <v>DFL</v>
      </c>
      <c r="L44" s="20">
        <f>LARGE(H44:J44,1)</f>
        <v>0.53944496414094167</v>
      </c>
      <c r="M44" s="26">
        <f>L44-LARGE(H44:J44,2)</f>
        <v>0.10788899282818831</v>
      </c>
      <c r="N44" t="str">
        <f>TRIM(K44)&amp;"-"&amp;VLOOKUP(M44,$T$2:$U$5,2,TRUE)</f>
        <v>DFL-3</v>
      </c>
    </row>
    <row r="45" spans="1:14" x14ac:dyDescent="0.25">
      <c r="A45">
        <v>2012</v>
      </c>
      <c r="B45" s="33" t="s">
        <v>19</v>
      </c>
      <c r="C45" s="35">
        <v>5522</v>
      </c>
      <c r="D45" s="38">
        <v>4487</v>
      </c>
      <c r="E45" s="38">
        <v>10327</v>
      </c>
      <c r="F45" t="str">
        <f>VLOOKUP($B45,Counties!$A$3:$J$89,6, FALSE)</f>
        <v>Outstate</v>
      </c>
      <c r="G45" t="str">
        <f>VLOOKUP($B45,Counties!$A$3:$J$89,10, FALSE)</f>
        <v>Small</v>
      </c>
      <c r="H45" s="21">
        <f>(E45-(C45+D45))/E45</f>
        <v>3.0793066718311224E-2</v>
      </c>
      <c r="I45" s="21">
        <f>C45/E45</f>
        <v>0.53471482521545466</v>
      </c>
      <c r="J45" s="21">
        <f>D45/E45</f>
        <v>0.43449210806623412</v>
      </c>
      <c r="K45" t="str">
        <f>IF(LARGE(H45:J45,1)&gt;LARGE(H45:J45,2), INDEX($H$1:$J$1,1,MATCH(MAX(H45:J45), H45:J45,0)), "Tie")</f>
        <v>GOP</v>
      </c>
      <c r="L45" s="20">
        <f>LARGE(H45:J45,1)</f>
        <v>0.53471482521545466</v>
      </c>
      <c r="M45" s="26">
        <f>L45-LARGE(H45:J45,2)</f>
        <v>0.10022271714922054</v>
      </c>
      <c r="N45" t="str">
        <f>TRIM(K45)&amp;"-"&amp;VLOOKUP(M45,$T$2:$U$5,2,TRUE)</f>
        <v>GOP-3</v>
      </c>
    </row>
    <row r="46" spans="1:14" x14ac:dyDescent="0.25">
      <c r="A46">
        <v>2012</v>
      </c>
      <c r="B46" s="33" t="s">
        <v>3</v>
      </c>
      <c r="C46" s="35">
        <v>9637</v>
      </c>
      <c r="D46" s="38">
        <v>11818</v>
      </c>
      <c r="E46" s="38">
        <v>22051</v>
      </c>
      <c r="F46" t="str">
        <f>VLOOKUP($B46,Counties!$A$3:$J$89,6, FALSE)</f>
        <v>Outstate</v>
      </c>
      <c r="G46" t="str">
        <f>VLOOKUP($B46,Counties!$A$3:$J$89,10, FALSE)</f>
        <v>Medium</v>
      </c>
      <c r="H46" s="21">
        <f>(E46-(C46+D46))/E46</f>
        <v>2.7028252686952973E-2</v>
      </c>
      <c r="I46" s="21">
        <f>C46/E46</f>
        <v>0.43703233413450637</v>
      </c>
      <c r="J46" s="21">
        <f>D46/E46</f>
        <v>0.53593941317854066</v>
      </c>
      <c r="K46" t="str">
        <f>IF(LARGE(H46:J46,1)&gt;LARGE(H46:J46,2), INDEX($H$1:$J$1,1,MATCH(MAX(H46:J46), H46:J46,0)), "Tie")</f>
        <v>DFL</v>
      </c>
      <c r="L46" s="20">
        <f>LARGE(H46:J46,1)</f>
        <v>0.53593941317854066</v>
      </c>
      <c r="M46" s="26">
        <f>L46-LARGE(H46:J46,2)</f>
        <v>9.8907079044034285E-2</v>
      </c>
      <c r="N46" t="str">
        <f>TRIM(K46)&amp;"-"&amp;VLOOKUP(M46,$T$2:$U$5,2,TRUE)</f>
        <v>DFL-2</v>
      </c>
    </row>
    <row r="47" spans="1:14" x14ac:dyDescent="0.25">
      <c r="A47">
        <v>2012</v>
      </c>
      <c r="B47" s="33" t="s">
        <v>30</v>
      </c>
      <c r="C47" s="35">
        <v>10501</v>
      </c>
      <c r="D47" s="38">
        <v>12852</v>
      </c>
      <c r="E47" s="38">
        <v>23919</v>
      </c>
      <c r="F47" t="str">
        <f>VLOOKUP($B47,Counties!$A$3:$J$89,6, FALSE)</f>
        <v>Outstate</v>
      </c>
      <c r="G47" t="str">
        <f>VLOOKUP($B47,Counties!$A$3:$J$89,10, FALSE)</f>
        <v>Medium</v>
      </c>
      <c r="H47" s="21">
        <f>(E47-(C47+D47))/E47</f>
        <v>2.3663196621932354E-2</v>
      </c>
      <c r="I47" s="21">
        <f>C47/E47</f>
        <v>0.43902337054224677</v>
      </c>
      <c r="J47" s="21">
        <f>D47/E47</f>
        <v>0.53731343283582089</v>
      </c>
      <c r="K47" t="str">
        <f>IF(LARGE(H47:J47,1)&gt;LARGE(H47:J47,2), INDEX($H$1:$J$1,1,MATCH(MAX(H47:J47), H47:J47,0)), "Tie")</f>
        <v>DFL</v>
      </c>
      <c r="L47" s="20">
        <f>LARGE(H47:J47,1)</f>
        <v>0.53731343283582089</v>
      </c>
      <c r="M47" s="26">
        <f>L47-LARGE(H47:J47,2)</f>
        <v>9.8290062293574121E-2</v>
      </c>
      <c r="N47" t="str">
        <f>TRIM(K47)&amp;"-"&amp;VLOOKUP(M47,$T$2:$U$5,2,TRUE)</f>
        <v>DFL-2</v>
      </c>
    </row>
    <row r="48" spans="1:14" x14ac:dyDescent="0.25">
      <c r="A48">
        <v>2012</v>
      </c>
      <c r="B48" s="33" t="s">
        <v>75</v>
      </c>
      <c r="C48" s="35">
        <v>2248</v>
      </c>
      <c r="D48" s="38">
        <v>2751</v>
      </c>
      <c r="E48" s="38">
        <v>5119</v>
      </c>
      <c r="F48" t="str">
        <f>VLOOKUP($B48,Counties!$A$3:$J$89,6, FALSE)</f>
        <v>Outstate</v>
      </c>
      <c r="G48" t="str">
        <f>VLOOKUP($B48,Counties!$A$3:$J$89,10, FALSE)</f>
        <v>Extra small</v>
      </c>
      <c r="H48" s="21">
        <f>(E48-(C48+D48))/E48</f>
        <v>2.3442078530963077E-2</v>
      </c>
      <c r="I48" s="21">
        <f>C48/E48</f>
        <v>0.43914827114670835</v>
      </c>
      <c r="J48" s="21">
        <f>D48/E48</f>
        <v>0.53740965032232857</v>
      </c>
      <c r="K48" t="str">
        <f>IF(LARGE(H48:J48,1)&gt;LARGE(H48:J48,2), INDEX($H$1:$J$1,1,MATCH(MAX(H48:J48), H48:J48,0)), "Tie")</f>
        <v>DFL</v>
      </c>
      <c r="L48" s="20">
        <f>LARGE(H48:J48,1)</f>
        <v>0.53740965032232857</v>
      </c>
      <c r="M48" s="26">
        <f>L48-LARGE(H48:J48,2)</f>
        <v>9.8261379175620223E-2</v>
      </c>
      <c r="N48" t="str">
        <f>TRIM(K48)&amp;"-"&amp;VLOOKUP(M48,$T$2:$U$5,2,TRUE)</f>
        <v>DFL-2</v>
      </c>
    </row>
    <row r="49" spans="1:14" x14ac:dyDescent="0.25">
      <c r="A49">
        <v>2012</v>
      </c>
      <c r="B49" s="33" t="s">
        <v>64</v>
      </c>
      <c r="C49" s="35">
        <v>4149</v>
      </c>
      <c r="D49" s="38">
        <v>3394</v>
      </c>
      <c r="E49" s="38">
        <v>7710</v>
      </c>
      <c r="F49" t="str">
        <f>VLOOKUP($B49,Counties!$A$3:$J$89,6, FALSE)</f>
        <v>Outstate</v>
      </c>
      <c r="G49" t="str">
        <f>VLOOKUP($B49,Counties!$A$3:$J$89,10, FALSE)</f>
        <v>Small</v>
      </c>
      <c r="H49" s="21">
        <f>(E49-(C49+D49))/E49</f>
        <v>2.166018158236057E-2</v>
      </c>
      <c r="I49" s="21">
        <f>C49/E49</f>
        <v>0.53813229571984433</v>
      </c>
      <c r="J49" s="21">
        <f>D49/E49</f>
        <v>0.44020752269779506</v>
      </c>
      <c r="K49" t="str">
        <f>IF(LARGE(H49:J49,1)&gt;LARGE(H49:J49,2), INDEX($H$1:$J$1,1,MATCH(MAX(H49:J49), H49:J49,0)), "Tie")</f>
        <v>GOP</v>
      </c>
      <c r="L49" s="20">
        <f>LARGE(H49:J49,1)</f>
        <v>0.53813229571984433</v>
      </c>
      <c r="M49" s="26">
        <f>L49-LARGE(H49:J49,2)</f>
        <v>9.7924773022049272E-2</v>
      </c>
      <c r="N49" t="str">
        <f>TRIM(K49)&amp;"-"&amp;VLOOKUP(M49,$T$2:$U$5,2,TRUE)</f>
        <v>GOP-2</v>
      </c>
    </row>
    <row r="50" spans="1:14" x14ac:dyDescent="0.25">
      <c r="A50">
        <v>2012</v>
      </c>
      <c r="B50" s="33" t="s">
        <v>6</v>
      </c>
      <c r="C50" s="35">
        <v>14916</v>
      </c>
      <c r="D50" s="38">
        <v>18164</v>
      </c>
      <c r="E50" s="38">
        <v>34274</v>
      </c>
      <c r="F50" t="str">
        <f>VLOOKUP($B50,Counties!$A$3:$J$89,6, FALSE)</f>
        <v>Outstate</v>
      </c>
      <c r="G50" t="str">
        <f>VLOOKUP($B50,Counties!$A$3:$J$89,10, FALSE)</f>
        <v>Medium</v>
      </c>
      <c r="H50" s="21">
        <f>(E50-(C50+D50))/E50</f>
        <v>3.4836902608391201E-2</v>
      </c>
      <c r="I50" s="21">
        <f>C50/E50</f>
        <v>0.43519869288673629</v>
      </c>
      <c r="J50" s="21">
        <f>D50/E50</f>
        <v>0.52996440450487248</v>
      </c>
      <c r="K50" t="str">
        <f>IF(LARGE(H50:J50,1)&gt;LARGE(H50:J50,2), INDEX($H$1:$J$1,1,MATCH(MAX(H50:J50), H50:J50,0)), "Tie")</f>
        <v>DFL</v>
      </c>
      <c r="L50" s="20">
        <f>LARGE(H50:J50,1)</f>
        <v>0.52996440450487248</v>
      </c>
      <c r="M50" s="26">
        <f>L50-LARGE(H50:J50,2)</f>
        <v>9.4765711618136184E-2</v>
      </c>
      <c r="N50" t="str">
        <f>TRIM(K50)&amp;"-"&amp;VLOOKUP(M50,$T$2:$U$5,2,TRUE)</f>
        <v>DFL-2</v>
      </c>
    </row>
    <row r="51" spans="1:14" x14ac:dyDescent="0.25">
      <c r="A51">
        <v>2012</v>
      </c>
      <c r="B51" s="33" t="s">
        <v>35</v>
      </c>
      <c r="C51" s="35">
        <v>2841</v>
      </c>
      <c r="D51" s="38">
        <v>3451</v>
      </c>
      <c r="E51" s="38">
        <v>6458</v>
      </c>
      <c r="F51" t="str">
        <f>VLOOKUP($B51,Counties!$A$3:$J$89,6, FALSE)</f>
        <v>Outstate</v>
      </c>
      <c r="G51" t="str">
        <f>VLOOKUP($B51,Counties!$A$3:$J$89,10, FALSE)</f>
        <v>Small</v>
      </c>
      <c r="H51" s="21">
        <f>(E51-(C51+D51))/E51</f>
        <v>2.5704552493031899E-2</v>
      </c>
      <c r="I51" s="21">
        <f>C51/E51</f>
        <v>0.43991947971508205</v>
      </c>
      <c r="J51" s="21">
        <f>D51/E51</f>
        <v>0.53437596779188601</v>
      </c>
      <c r="K51" t="str">
        <f>IF(LARGE(H51:J51,1)&gt;LARGE(H51:J51,2), INDEX($H$1:$J$1,1,MATCH(MAX(H51:J51), H51:J51,0)), "Tie")</f>
        <v>DFL</v>
      </c>
      <c r="L51" s="20">
        <f>LARGE(H51:J51,1)</f>
        <v>0.53437596779188601</v>
      </c>
      <c r="M51" s="26">
        <f>L51-LARGE(H51:J51,2)</f>
        <v>9.4456488076803957E-2</v>
      </c>
      <c r="N51" t="str">
        <f>TRIM(K51)&amp;"-"&amp;VLOOKUP(M51,$T$2:$U$5,2,TRUE)</f>
        <v>DFL-2</v>
      </c>
    </row>
    <row r="52" spans="1:14" x14ac:dyDescent="0.25">
      <c r="A52">
        <v>2012</v>
      </c>
      <c r="B52" s="33" t="s">
        <v>52</v>
      </c>
      <c r="C52" s="35">
        <v>4581</v>
      </c>
      <c r="D52" s="38">
        <v>3793</v>
      </c>
      <c r="E52" s="38">
        <v>8520</v>
      </c>
      <c r="F52" t="str">
        <f>VLOOKUP($B52,Counties!$A$3:$J$89,6, FALSE)</f>
        <v>Outstate</v>
      </c>
      <c r="G52" t="str">
        <f>VLOOKUP($B52,Counties!$A$3:$J$89,10, FALSE)</f>
        <v>Small</v>
      </c>
      <c r="H52" s="21">
        <f>(E52-(C52+D52))/E52</f>
        <v>1.7136150234741784E-2</v>
      </c>
      <c r="I52" s="21">
        <f>C52/E52</f>
        <v>0.53767605633802817</v>
      </c>
      <c r="J52" s="21">
        <f>D52/E52</f>
        <v>0.44518779342723003</v>
      </c>
      <c r="K52" t="str">
        <f>IF(LARGE(H52:J52,1)&gt;LARGE(H52:J52,2), INDEX($H$1:$J$1,1,MATCH(MAX(H52:J52), H52:J52,0)), "Tie")</f>
        <v>GOP</v>
      </c>
      <c r="L52" s="20">
        <f>LARGE(H52:J52,1)</f>
        <v>0.53767605633802817</v>
      </c>
      <c r="M52" s="26">
        <f>L52-LARGE(H52:J52,2)</f>
        <v>9.2488262910798147E-2</v>
      </c>
      <c r="N52" t="str">
        <f>TRIM(K52)&amp;"-"&amp;VLOOKUP(M52,$T$2:$U$5,2,TRUE)</f>
        <v>GOP-2</v>
      </c>
    </row>
    <row r="53" spans="1:14" x14ac:dyDescent="0.25">
      <c r="A53">
        <v>2012</v>
      </c>
      <c r="B53" s="33" t="s">
        <v>41</v>
      </c>
      <c r="C53" s="35">
        <v>6594</v>
      </c>
      <c r="D53" s="38">
        <v>5465</v>
      </c>
      <c r="E53" s="38">
        <v>12388</v>
      </c>
      <c r="F53" t="str">
        <f>VLOOKUP($B53,Counties!$A$3:$J$89,6, FALSE)</f>
        <v>Outstate</v>
      </c>
      <c r="G53" t="str">
        <f>VLOOKUP($B53,Counties!$A$3:$J$89,10, FALSE)</f>
        <v>Medium</v>
      </c>
      <c r="H53" s="21">
        <f>(E53-(C53+D53))/E53</f>
        <v>2.6557959315466579E-2</v>
      </c>
      <c r="I53" s="21">
        <f>C53/E53</f>
        <v>0.5322893122376493</v>
      </c>
      <c r="J53" s="21">
        <f>D53/E53</f>
        <v>0.44115272844688408</v>
      </c>
      <c r="K53" t="str">
        <f>IF(LARGE(H53:J53,1)&gt;LARGE(H53:J53,2), INDEX($H$1:$J$1,1,MATCH(MAX(H53:J53), H53:J53,0)), "Tie")</f>
        <v>GOP</v>
      </c>
      <c r="L53" s="20">
        <f>LARGE(H53:J53,1)</f>
        <v>0.5322893122376493</v>
      </c>
      <c r="M53" s="26">
        <f>L53-LARGE(H53:J53,2)</f>
        <v>9.1136583790765224E-2</v>
      </c>
      <c r="N53" t="str">
        <f>TRIM(K53)&amp;"-"&amp;VLOOKUP(M53,$T$2:$U$5,2,TRUE)</f>
        <v>GOP-2</v>
      </c>
    </row>
    <row r="54" spans="1:14" x14ac:dyDescent="0.25">
      <c r="A54">
        <v>2012</v>
      </c>
      <c r="B54" s="33" t="s">
        <v>21</v>
      </c>
      <c r="C54" s="35">
        <v>4104</v>
      </c>
      <c r="D54" s="38">
        <v>3407</v>
      </c>
      <c r="E54" s="38">
        <v>7713</v>
      </c>
      <c r="F54" t="str">
        <f>VLOOKUP($B54,Counties!$A$3:$J$89,6, FALSE)</f>
        <v>Outstate</v>
      </c>
      <c r="G54" t="str">
        <f>VLOOKUP($B54,Counties!$A$3:$J$89,10, FALSE)</f>
        <v>Small</v>
      </c>
      <c r="H54" s="21">
        <f>(E54-(C54+D54))/E54</f>
        <v>2.6189550110203554E-2</v>
      </c>
      <c r="I54" s="21">
        <f>C54/E54</f>
        <v>0.5320886814469078</v>
      </c>
      <c r="J54" s="21">
        <f>D54/E54</f>
        <v>0.44172176844288863</v>
      </c>
      <c r="K54" t="str">
        <f>IF(LARGE(H54:J54,1)&gt;LARGE(H54:J54,2), INDEX($H$1:$J$1,1,MATCH(MAX(H54:J54), H54:J54,0)), "Tie")</f>
        <v>GOP</v>
      </c>
      <c r="L54" s="20">
        <f>LARGE(H54:J54,1)</f>
        <v>0.5320886814469078</v>
      </c>
      <c r="M54" s="26">
        <f>L54-LARGE(H54:J54,2)</f>
        <v>9.0366913004019167E-2</v>
      </c>
      <c r="N54" t="str">
        <f>TRIM(K54)&amp;"-"&amp;VLOOKUP(M54,$T$2:$U$5,2,TRUE)</f>
        <v>GOP-2</v>
      </c>
    </row>
    <row r="55" spans="1:14" x14ac:dyDescent="0.25">
      <c r="A55">
        <v>2012</v>
      </c>
      <c r="B55" s="33" t="s">
        <v>32</v>
      </c>
      <c r="C55" s="35">
        <v>4328</v>
      </c>
      <c r="D55" s="38">
        <v>3593</v>
      </c>
      <c r="E55" s="38">
        <v>8150</v>
      </c>
      <c r="F55" t="str">
        <f>VLOOKUP($B55,Counties!$A$3:$J$89,6, FALSE)</f>
        <v>Outstate</v>
      </c>
      <c r="G55" t="str">
        <f>VLOOKUP($B55,Counties!$A$3:$J$89,10, FALSE)</f>
        <v>Small</v>
      </c>
      <c r="H55" s="21">
        <f>(E55-(C55+D55))/E55</f>
        <v>2.8098159509202456E-2</v>
      </c>
      <c r="I55" s="21">
        <f>C55/E55</f>
        <v>0.53104294478527603</v>
      </c>
      <c r="J55" s="21">
        <f>D55/E55</f>
        <v>0.44085889570552145</v>
      </c>
      <c r="K55" t="str">
        <f>IF(LARGE(H55:J55,1)&gt;LARGE(H55:J55,2), INDEX($H$1:$J$1,1,MATCH(MAX(H55:J55), H55:J55,0)), "Tie")</f>
        <v>GOP</v>
      </c>
      <c r="L55" s="20">
        <f>LARGE(H55:J55,1)</f>
        <v>0.53104294478527603</v>
      </c>
      <c r="M55" s="26">
        <f>L55-LARGE(H55:J55,2)</f>
        <v>9.018404907975458E-2</v>
      </c>
      <c r="N55" t="str">
        <f>TRIM(K55)&amp;"-"&amp;VLOOKUP(M55,$T$2:$U$5,2,TRUE)</f>
        <v>GOP-2</v>
      </c>
    </row>
    <row r="56" spans="1:14" x14ac:dyDescent="0.25">
      <c r="A56">
        <v>1992</v>
      </c>
      <c r="B56" s="23" t="s">
        <v>145</v>
      </c>
      <c r="C56" s="35">
        <v>23404</v>
      </c>
      <c r="D56" s="38">
        <v>19039</v>
      </c>
      <c r="E56" s="39">
        <v>56863</v>
      </c>
      <c r="F56" t="str">
        <f>VLOOKUP($B56,Counties!$A$3:$J$89,6, FALSE)</f>
        <v>Rochester-StCloud-Duluth</v>
      </c>
      <c r="G56" t="str">
        <f>VLOOKUP($B56,Counties!$A$3:$J$89,10, FALSE)</f>
        <v>Large</v>
      </c>
      <c r="H56" s="21">
        <f>(E56-(C56+D56))/E56</f>
        <v>0.2535919666567012</v>
      </c>
      <c r="I56" s="21">
        <f>C56/E56</f>
        <v>0.41158574116736718</v>
      </c>
      <c r="J56" s="21">
        <f>D56/E56</f>
        <v>0.33482229217593162</v>
      </c>
      <c r="K56" t="str">
        <f>IF(LARGE(H56:J56,1)&gt;LARGE(H56:J56,2), INDEX($H$1:$J$1,1,MATCH(MAX(H56:J56), H56:J56,0)), "Tie")</f>
        <v>GOP</v>
      </c>
      <c r="L56" s="20">
        <f>LARGE(H56:J56,1)</f>
        <v>0.41158574116736718</v>
      </c>
      <c r="M56" s="26">
        <f>L56-LARGE(H56:J56,2)</f>
        <v>7.6763448991435557E-2</v>
      </c>
      <c r="N56" t="str">
        <f>TRIM(K56)&amp;"-"&amp;VLOOKUP(M56,$T$2:$U$5,2,TRUE)</f>
        <v>GOP-2</v>
      </c>
    </row>
    <row r="57" spans="1:14" x14ac:dyDescent="0.25">
      <c r="A57">
        <v>2012</v>
      </c>
      <c r="B57" s="33" t="s">
        <v>47</v>
      </c>
      <c r="C57" s="35">
        <v>6951</v>
      </c>
      <c r="D57" s="38">
        <v>5829</v>
      </c>
      <c r="E57" s="38">
        <v>13091</v>
      </c>
      <c r="F57" t="str">
        <f>VLOOKUP($B57,Counties!$A$3:$J$89,6, FALSE)</f>
        <v>Outer suburbs</v>
      </c>
      <c r="G57" t="str">
        <f>VLOOKUP($B57,Counties!$A$3:$J$89,10, FALSE)</f>
        <v>Medium</v>
      </c>
      <c r="H57" s="21">
        <f>(E57-(C57+D57))/E57</f>
        <v>2.3756779466809257E-2</v>
      </c>
      <c r="I57" s="21">
        <f>C57/E57</f>
        <v>0.530975479336949</v>
      </c>
      <c r="J57" s="21">
        <f>D57/E57</f>
        <v>0.44526774119624168</v>
      </c>
      <c r="K57" t="str">
        <f>IF(LARGE(H57:J57,1)&gt;LARGE(H57:J57,2), INDEX($H$1:$J$1,1,MATCH(MAX(H57:J57), H57:J57,0)), "Tie")</f>
        <v>GOP</v>
      </c>
      <c r="L57" s="20">
        <f>LARGE(H57:J57,1)</f>
        <v>0.530975479336949</v>
      </c>
      <c r="M57" s="26">
        <f>L57-LARGE(H57:J57,2)</f>
        <v>8.5707738140707312E-2</v>
      </c>
      <c r="N57" t="str">
        <f>TRIM(K57)&amp;"-"&amp;VLOOKUP(M57,$T$2:$U$5,2,TRUE)</f>
        <v>GOP-2</v>
      </c>
    </row>
    <row r="58" spans="1:14" x14ac:dyDescent="0.25">
      <c r="A58">
        <v>2012</v>
      </c>
      <c r="B58" s="33" t="s">
        <v>65</v>
      </c>
      <c r="C58" s="35">
        <v>14384</v>
      </c>
      <c r="D58" s="38">
        <v>17054</v>
      </c>
      <c r="E58" s="38">
        <v>32267</v>
      </c>
      <c r="F58" t="str">
        <f>VLOOKUP($B58,Counties!$A$3:$J$89,6, FALSE)</f>
        <v>Outer suburbs</v>
      </c>
      <c r="G58" t="str">
        <f>VLOOKUP($B58,Counties!$A$3:$J$89,10, FALSE)</f>
        <v>Medium</v>
      </c>
      <c r="H58" s="21">
        <f>(E58-(C58+D58))/E58</f>
        <v>2.5691883348312516E-2</v>
      </c>
      <c r="I58" s="21">
        <f>C58/E58</f>
        <v>0.44578051879629343</v>
      </c>
      <c r="J58" s="21">
        <f>D58/E58</f>
        <v>0.52852759785539405</v>
      </c>
      <c r="K58" t="str">
        <f>IF(LARGE(H58:J58,1)&gt;LARGE(H58:J58,2), INDEX($H$1:$J$1,1,MATCH(MAX(H58:J58), H58:J58,0)), "Tie")</f>
        <v>DFL</v>
      </c>
      <c r="L58" s="20">
        <f>LARGE(H58:J58,1)</f>
        <v>0.52852759785539405</v>
      </c>
      <c r="M58" s="26">
        <f>L58-LARGE(H58:J58,2)</f>
        <v>8.2747079059100614E-2</v>
      </c>
      <c r="N58" t="str">
        <f>TRIM(K58)&amp;"-"&amp;VLOOKUP(M58,$T$2:$U$5,2,TRUE)</f>
        <v>DFL-2</v>
      </c>
    </row>
    <row r="59" spans="1:14" x14ac:dyDescent="0.25">
      <c r="A59">
        <v>2012</v>
      </c>
      <c r="B59" s="33" t="s">
        <v>13</v>
      </c>
      <c r="C59" s="35">
        <v>12920</v>
      </c>
      <c r="D59" s="38">
        <v>15208</v>
      </c>
      <c r="E59" s="38">
        <v>28886</v>
      </c>
      <c r="F59" t="str">
        <f>VLOOKUP($B59,Counties!$A$3:$J$89,6, FALSE)</f>
        <v>Outstate</v>
      </c>
      <c r="G59" t="str">
        <f>VLOOKUP($B59,Counties!$A$3:$J$89,10, FALSE)</f>
        <v>Medium</v>
      </c>
      <c r="H59" s="21">
        <f>(E59-(C59+D59))/E59</f>
        <v>2.6241085647026242E-2</v>
      </c>
      <c r="I59" s="21">
        <f>C59/E59</f>
        <v>0.44727549678044726</v>
      </c>
      <c r="J59" s="21">
        <f>D59/E59</f>
        <v>0.52648341757252648</v>
      </c>
      <c r="K59" t="str">
        <f>IF(LARGE(H59:J59,1)&gt;LARGE(H59:J59,2), INDEX($H$1:$J$1,1,MATCH(MAX(H59:J59), H59:J59,0)), "Tie")</f>
        <v>DFL</v>
      </c>
      <c r="L59" s="20">
        <f>LARGE(H59:J59,1)</f>
        <v>0.52648341757252648</v>
      </c>
      <c r="M59" s="26">
        <f>L59-LARGE(H59:J59,2)</f>
        <v>7.9207920792079223E-2</v>
      </c>
      <c r="N59" t="str">
        <f>TRIM(K59)&amp;"-"&amp;VLOOKUP(M59,$T$2:$U$5,2,TRUE)</f>
        <v>DFL-2</v>
      </c>
    </row>
    <row r="60" spans="1:14" x14ac:dyDescent="0.25">
      <c r="A60">
        <v>2012</v>
      </c>
      <c r="B60" s="33" t="s">
        <v>51</v>
      </c>
      <c r="C60" s="35">
        <v>8214</v>
      </c>
      <c r="D60" s="38">
        <v>9652</v>
      </c>
      <c r="E60" s="38">
        <v>18357</v>
      </c>
      <c r="F60" t="str">
        <f>VLOOKUP($B60,Counties!$A$3:$J$89,6, FALSE)</f>
        <v>Outstate</v>
      </c>
      <c r="G60" t="str">
        <f>VLOOKUP($B60,Counties!$A$3:$J$89,10, FALSE)</f>
        <v>Medium</v>
      </c>
      <c r="H60" s="21">
        <f>(E60-(C60+D60))/E60</f>
        <v>2.6747289862177916E-2</v>
      </c>
      <c r="I60" s="21">
        <f>C60/E60</f>
        <v>0.44745873508743261</v>
      </c>
      <c r="J60" s="21">
        <f>D60/E60</f>
        <v>0.52579397505038949</v>
      </c>
      <c r="K60" t="str">
        <f>IF(LARGE(H60:J60,1)&gt;LARGE(H60:J60,2), INDEX($H$1:$J$1,1,MATCH(MAX(H60:J60), H60:J60,0)), "Tie")</f>
        <v>DFL</v>
      </c>
      <c r="L60" s="20">
        <f>LARGE(H60:J60,1)</f>
        <v>0.52579397505038949</v>
      </c>
      <c r="M60" s="26">
        <f>L60-LARGE(H60:J60,2)</f>
        <v>7.8335239962956882E-2</v>
      </c>
      <c r="N60" t="str">
        <f>TRIM(K60)&amp;"-"&amp;VLOOKUP(M60,$T$2:$U$5,2,TRUE)</f>
        <v>DFL-2</v>
      </c>
    </row>
    <row r="61" spans="1:14" x14ac:dyDescent="0.25">
      <c r="A61">
        <v>2012</v>
      </c>
      <c r="B61" s="33" t="s">
        <v>80</v>
      </c>
      <c r="C61" s="35">
        <v>5116</v>
      </c>
      <c r="D61" s="38">
        <v>4370</v>
      </c>
      <c r="E61" s="38">
        <v>9747</v>
      </c>
      <c r="F61" t="str">
        <f>VLOOKUP($B61,Counties!$A$3:$J$89,6, FALSE)</f>
        <v>Outstate</v>
      </c>
      <c r="G61" t="str">
        <f>VLOOKUP($B61,Counties!$A$3:$J$89,10, FALSE)</f>
        <v>Small</v>
      </c>
      <c r="H61" s="21">
        <f>(E61-(C61+D61))/E61</f>
        <v>2.6777469990766391E-2</v>
      </c>
      <c r="I61" s="21">
        <f>C61/E61</f>
        <v>0.52487945008720627</v>
      </c>
      <c r="J61" s="21">
        <f>D61/E61</f>
        <v>0.44834307992202727</v>
      </c>
      <c r="K61" t="str">
        <f>IF(LARGE(H61:J61,1)&gt;LARGE(H61:J61,2), INDEX($H$1:$J$1,1,MATCH(MAX(H61:J61), H61:J61,0)), "Tie")</f>
        <v>GOP</v>
      </c>
      <c r="L61" s="20">
        <f>LARGE(H61:J61,1)</f>
        <v>0.52487945008720627</v>
      </c>
      <c r="M61" s="26">
        <f>L61-LARGE(H61:J61,2)</f>
        <v>7.6536370165179002E-2</v>
      </c>
      <c r="N61" t="str">
        <f>TRIM(K61)&amp;"-"&amp;VLOOKUP(M61,$T$2:$U$5,2,TRUE)</f>
        <v>GOP-2</v>
      </c>
    </row>
    <row r="62" spans="1:14" x14ac:dyDescent="0.25">
      <c r="A62">
        <v>2012</v>
      </c>
      <c r="B62" s="33" t="s">
        <v>22</v>
      </c>
      <c r="C62" s="35">
        <v>4913</v>
      </c>
      <c r="D62" s="38">
        <v>5713</v>
      </c>
      <c r="E62" s="38">
        <v>10892</v>
      </c>
      <c r="F62" t="str">
        <f>VLOOKUP($B62,Counties!$A$3:$J$89,6, FALSE)</f>
        <v>Outstate</v>
      </c>
      <c r="G62" t="str">
        <f>VLOOKUP($B62,Counties!$A$3:$J$89,10, FALSE)</f>
        <v>Small</v>
      </c>
      <c r="H62" s="21">
        <f>(E62-(C62+D62))/E62</f>
        <v>2.4421593830334189E-2</v>
      </c>
      <c r="I62" s="21">
        <f>C62/E62</f>
        <v>0.45106500183621007</v>
      </c>
      <c r="J62" s="21">
        <f>D62/E62</f>
        <v>0.52451340433345572</v>
      </c>
      <c r="K62" t="str">
        <f>IF(LARGE(H62:J62,1)&gt;LARGE(H62:J62,2), INDEX($H$1:$J$1,1,MATCH(MAX(H62:J62), H62:J62,0)), "Tie")</f>
        <v>DFL</v>
      </c>
      <c r="L62" s="20">
        <f>LARGE(H62:J62,1)</f>
        <v>0.52451340433345572</v>
      </c>
      <c r="M62" s="26">
        <f>L62-LARGE(H62:J62,2)</f>
        <v>7.3448402497245657E-2</v>
      </c>
      <c r="N62" t="str">
        <f>TRIM(K62)&amp;"-"&amp;VLOOKUP(M62,$T$2:$U$5,2,TRUE)</f>
        <v>DFL-2</v>
      </c>
    </row>
    <row r="63" spans="1:14" x14ac:dyDescent="0.25">
      <c r="A63">
        <v>2012</v>
      </c>
      <c r="B63" s="33" t="s">
        <v>50</v>
      </c>
      <c r="C63" s="35">
        <v>2504</v>
      </c>
      <c r="D63" s="38">
        <v>2160</v>
      </c>
      <c r="E63" s="38">
        <v>4767</v>
      </c>
      <c r="F63" t="str">
        <f>VLOOKUP($B63,Counties!$A$3:$J$89,6, FALSE)</f>
        <v>Outstate</v>
      </c>
      <c r="G63" t="str">
        <f>VLOOKUP($B63,Counties!$A$3:$J$89,10, FALSE)</f>
        <v>Extra small</v>
      </c>
      <c r="H63" s="21">
        <f>(E63-(C63+D63))/E63</f>
        <v>2.1606880637717641E-2</v>
      </c>
      <c r="I63" s="21">
        <f>C63/E63</f>
        <v>0.52527795259072796</v>
      </c>
      <c r="J63" s="21">
        <f>D63/E63</f>
        <v>0.45311516677155445</v>
      </c>
      <c r="K63" t="str">
        <f>IF(LARGE(H63:J63,1)&gt;LARGE(H63:J63,2), INDEX($H$1:$J$1,1,MATCH(MAX(H63:J63), H63:J63,0)), "Tie")</f>
        <v>GOP</v>
      </c>
      <c r="L63" s="20">
        <f>LARGE(H63:J63,1)</f>
        <v>0.52527795259072796</v>
      </c>
      <c r="M63" s="26">
        <f>L63-LARGE(H63:J63,2)</f>
        <v>7.2162785819173514E-2</v>
      </c>
      <c r="N63" t="str">
        <f>TRIM(K63)&amp;"-"&amp;VLOOKUP(M63,$T$2:$U$5,2,TRUE)</f>
        <v>GOP-2</v>
      </c>
    </row>
    <row r="64" spans="1:14" x14ac:dyDescent="0.25">
      <c r="A64">
        <v>2012</v>
      </c>
      <c r="B64" s="33" t="s">
        <v>33</v>
      </c>
      <c r="C64" s="35">
        <v>11240</v>
      </c>
      <c r="D64" s="38">
        <v>9805</v>
      </c>
      <c r="E64" s="38">
        <v>21465</v>
      </c>
      <c r="F64" t="str">
        <f>VLOOKUP($B64,Counties!$A$3:$J$89,6, FALSE)</f>
        <v>Outstate</v>
      </c>
      <c r="G64" t="str">
        <f>VLOOKUP($B64,Counties!$A$3:$J$89,10, FALSE)</f>
        <v>Medium</v>
      </c>
      <c r="H64" s="21">
        <f>(E64-(C64+D64))/E64</f>
        <v>1.9566736547868623E-2</v>
      </c>
      <c r="I64" s="21">
        <f>C64/E64</f>
        <v>0.52364313999534129</v>
      </c>
      <c r="J64" s="21">
        <f>D64/E64</f>
        <v>0.4567901234567901</v>
      </c>
      <c r="K64" t="str">
        <f>IF(LARGE(H64:J64,1)&gt;LARGE(H64:J64,2), INDEX($H$1:$J$1,1,MATCH(MAX(H64:J64), H64:J64,0)), "Tie")</f>
        <v>GOP</v>
      </c>
      <c r="L64" s="20">
        <f>LARGE(H64:J64,1)</f>
        <v>0.52364313999534129</v>
      </c>
      <c r="M64" s="26">
        <f>L64-LARGE(H64:J64,2)</f>
        <v>6.6853016538551191E-2</v>
      </c>
      <c r="N64" t="str">
        <f>TRIM(K64)&amp;"-"&amp;VLOOKUP(M64,$T$2:$U$5,2,TRUE)</f>
        <v>GOP-2</v>
      </c>
    </row>
    <row r="65" spans="1:14" x14ac:dyDescent="0.25">
      <c r="A65">
        <v>2012</v>
      </c>
      <c r="B65" s="33" t="s">
        <v>39</v>
      </c>
      <c r="C65" s="35">
        <v>7715</v>
      </c>
      <c r="D65" s="38">
        <v>6753</v>
      </c>
      <c r="E65" s="38">
        <v>14795</v>
      </c>
      <c r="F65" t="str">
        <f>VLOOKUP($B65,Counties!$A$3:$J$89,6, FALSE)</f>
        <v>Outer suburbs</v>
      </c>
      <c r="G65" t="str">
        <f>VLOOKUP($B65,Counties!$A$3:$J$89,10, FALSE)</f>
        <v>Medium</v>
      </c>
      <c r="H65" s="21">
        <f>(E65-(C65+D65))/E65</f>
        <v>2.2102061507265968E-2</v>
      </c>
      <c r="I65" s="21">
        <f>C65/E65</f>
        <v>0.52145995268671852</v>
      </c>
      <c r="J65" s="21">
        <f>D65/E65</f>
        <v>0.45643798580601552</v>
      </c>
      <c r="K65" t="str">
        <f>IF(LARGE(H65:J65,1)&gt;LARGE(H65:J65,2), INDEX($H$1:$J$1,1,MATCH(MAX(H65:J65), H65:J65,0)), "Tie")</f>
        <v>GOP</v>
      </c>
      <c r="L65" s="20">
        <f>LARGE(H65:J65,1)</f>
        <v>0.52145995268671852</v>
      </c>
      <c r="M65" s="26">
        <f>L65-LARGE(H65:J65,2)</f>
        <v>6.5021966880702997E-2</v>
      </c>
      <c r="N65" t="str">
        <f>TRIM(K65)&amp;"-"&amp;VLOOKUP(M65,$T$2:$U$5,2,TRUE)</f>
        <v>GOP-2</v>
      </c>
    </row>
    <row r="66" spans="1:14" x14ac:dyDescent="0.25">
      <c r="A66">
        <v>2012</v>
      </c>
      <c r="B66" s="33" t="s">
        <v>86</v>
      </c>
      <c r="C66" s="35">
        <v>2806</v>
      </c>
      <c r="D66" s="38">
        <v>2465</v>
      </c>
      <c r="E66" s="38">
        <v>5414</v>
      </c>
      <c r="F66" t="str">
        <f>VLOOKUP($B66,Counties!$A$3:$J$89,6, FALSE)</f>
        <v>Outstate</v>
      </c>
      <c r="G66" t="str">
        <f>VLOOKUP($B66,Counties!$A$3:$J$89,10, FALSE)</f>
        <v>Small</v>
      </c>
      <c r="H66" s="21">
        <f>(E66-(C66+D66))/E66</f>
        <v>2.6413003324713705E-2</v>
      </c>
      <c r="I66" s="21">
        <f>C66/E66</f>
        <v>0.51828592537864793</v>
      </c>
      <c r="J66" s="21">
        <f>D66/E66</f>
        <v>0.45530107129663833</v>
      </c>
      <c r="K66" t="str">
        <f>IF(LARGE(H66:J66,1)&gt;LARGE(H66:J66,2), INDEX($H$1:$J$1,1,MATCH(MAX(H66:J66), H66:J66,0)), "Tie")</f>
        <v>GOP</v>
      </c>
      <c r="L66" s="20">
        <f>LARGE(H66:J66,1)</f>
        <v>0.51828592537864793</v>
      </c>
      <c r="M66" s="26">
        <f>L66-LARGE(H66:J66,2)</f>
        <v>6.29848540820096E-2</v>
      </c>
      <c r="N66" t="str">
        <f>TRIM(K66)&amp;"-"&amp;VLOOKUP(M66,$T$2:$U$5,2,TRUE)</f>
        <v>GOP-2</v>
      </c>
    </row>
    <row r="67" spans="1:14" x14ac:dyDescent="0.25">
      <c r="A67">
        <v>2012</v>
      </c>
      <c r="B67" s="33" t="s">
        <v>73</v>
      </c>
      <c r="C67" s="35">
        <v>9903</v>
      </c>
      <c r="D67" s="39">
        <v>8706</v>
      </c>
      <c r="E67" s="38">
        <v>19124</v>
      </c>
      <c r="F67" t="str">
        <f>VLOOKUP($B67,Counties!$A$3:$J$89,6, FALSE)</f>
        <v>Outstate</v>
      </c>
      <c r="G67" t="str">
        <f>VLOOKUP($B67,Counties!$A$3:$J$89,10, FALSE)</f>
        <v>Medium</v>
      </c>
      <c r="H67" s="21">
        <f>(E67-(C67+D67))/E67</f>
        <v>2.6929512654256433E-2</v>
      </c>
      <c r="I67" s="21">
        <f>C67/E67</f>
        <v>0.51783099769922614</v>
      </c>
      <c r="J67" s="21">
        <f>D67/E67</f>
        <v>0.45523948964651745</v>
      </c>
      <c r="K67" t="str">
        <f>IF(LARGE(H67:J67,1)&gt;LARGE(H67:J67,2), INDEX($H$1:$J$1,1,MATCH(MAX(H67:J67), H67:J67,0)), "Tie")</f>
        <v>GOP</v>
      </c>
      <c r="L67" s="20">
        <f>LARGE(H67:J67,1)</f>
        <v>0.51783099769922614</v>
      </c>
      <c r="M67" s="26">
        <f>L67-LARGE(H67:J67,2)</f>
        <v>6.2591508052708689E-2</v>
      </c>
      <c r="N67" t="str">
        <f>TRIM(K67)&amp;"-"&amp;VLOOKUP(M67,$T$2:$U$5,2,TRUE)</f>
        <v>GOP-2</v>
      </c>
    </row>
    <row r="68" spans="1:14" x14ac:dyDescent="0.25">
      <c r="A68">
        <v>2012</v>
      </c>
      <c r="B68" s="33" t="s">
        <v>34</v>
      </c>
      <c r="C68" s="35">
        <v>1095</v>
      </c>
      <c r="D68" s="38">
        <v>1241</v>
      </c>
      <c r="E68" s="38">
        <v>2420</v>
      </c>
      <c r="F68" t="str">
        <f>VLOOKUP($B68,Counties!$A$3:$J$89,6, FALSE)</f>
        <v>Outstate</v>
      </c>
      <c r="G68" t="str">
        <f>VLOOKUP($B68,Counties!$A$3:$J$89,10, FALSE)</f>
        <v>Extra small</v>
      </c>
      <c r="H68" s="21">
        <f>(E68-(C68+D68))/E68</f>
        <v>3.4710743801652892E-2</v>
      </c>
      <c r="I68" s="21">
        <f>C68/E68</f>
        <v>0.4524793388429752</v>
      </c>
      <c r="J68" s="21">
        <f>D68/E68</f>
        <v>0.51280991735537185</v>
      </c>
      <c r="K68" t="str">
        <f>IF(LARGE(H68:J68,1)&gt;LARGE(H68:J68,2), INDEX($H$1:$J$1,1,MATCH(MAX(H68:J68), H68:J68,0)), "Tie")</f>
        <v>DFL</v>
      </c>
      <c r="L68" s="20">
        <f>LARGE(H68:J68,1)</f>
        <v>0.51280991735537185</v>
      </c>
      <c r="M68" s="26">
        <f>L68-LARGE(H68:J68,2)</f>
        <v>6.0330578512396649E-2</v>
      </c>
      <c r="N68" t="str">
        <f>TRIM(K68)&amp;"-"&amp;VLOOKUP(M68,$T$2:$U$5,2,TRUE)</f>
        <v>DFL-2</v>
      </c>
    </row>
    <row r="69" spans="1:14" x14ac:dyDescent="0.25">
      <c r="A69">
        <v>2012</v>
      </c>
      <c r="B69" s="33" t="s">
        <v>59</v>
      </c>
      <c r="C69" s="35">
        <v>7615</v>
      </c>
      <c r="D69" s="38">
        <v>6773</v>
      </c>
      <c r="E69" s="38">
        <v>14693</v>
      </c>
      <c r="F69" t="str">
        <f>VLOOKUP($B69,Counties!$A$3:$J$89,6, FALSE)</f>
        <v>Outstate</v>
      </c>
      <c r="G69" t="str">
        <f>VLOOKUP($B69,Counties!$A$3:$J$89,10, FALSE)</f>
        <v>Medium</v>
      </c>
      <c r="H69" s="21">
        <f>(E69-(C69+D69))/E69</f>
        <v>2.0758184169332335E-2</v>
      </c>
      <c r="I69" s="21">
        <f>C69/E69</f>
        <v>0.51827400803103518</v>
      </c>
      <c r="J69" s="21">
        <f>D69/E69</f>
        <v>0.46096780779963248</v>
      </c>
      <c r="K69" t="str">
        <f>IF(LARGE(H69:J69,1)&gt;LARGE(H69:J69,2), INDEX($H$1:$J$1,1,MATCH(MAX(H69:J69), H69:J69,0)), "Tie")</f>
        <v>GOP</v>
      </c>
      <c r="L69" s="20">
        <f>LARGE(H69:J69,1)</f>
        <v>0.51827400803103518</v>
      </c>
      <c r="M69" s="26">
        <f>L69-LARGE(H69:J69,2)</f>
        <v>5.7306200231402704E-2</v>
      </c>
      <c r="N69" t="str">
        <f>TRIM(K69)&amp;"-"&amp;VLOOKUP(M69,$T$2:$U$5,2,TRUE)</f>
        <v>GOP-1</v>
      </c>
    </row>
    <row r="70" spans="1:14" x14ac:dyDescent="0.25">
      <c r="A70">
        <v>2012</v>
      </c>
      <c r="B70" s="33" t="s">
        <v>78</v>
      </c>
      <c r="C70" s="35">
        <v>6049</v>
      </c>
      <c r="D70" s="38">
        <v>5415</v>
      </c>
      <c r="E70" s="38">
        <v>11763</v>
      </c>
      <c r="F70" t="str">
        <f>VLOOKUP($B70,Counties!$A$3:$J$89,6, FALSE)</f>
        <v>Outstate</v>
      </c>
      <c r="G70" t="str">
        <f>VLOOKUP($B70,Counties!$A$3:$J$89,10, FALSE)</f>
        <v>Small</v>
      </c>
      <c r="H70" s="21">
        <f>(E70-(C70+D70))/E70</f>
        <v>2.5418685709427867E-2</v>
      </c>
      <c r="I70" s="21">
        <f>C70/E70</f>
        <v>0.51423956473688681</v>
      </c>
      <c r="J70" s="21">
        <f>D70/E70</f>
        <v>0.46034174955368529</v>
      </c>
      <c r="K70" t="str">
        <f>IF(LARGE(H70:J70,1)&gt;LARGE(H70:J70,2), INDEX($H$1:$J$1,1,MATCH(MAX(H70:J70), H70:J70,0)), "Tie")</f>
        <v>GOP</v>
      </c>
      <c r="L70" s="20">
        <f>LARGE(H70:J70,1)</f>
        <v>0.51423956473688681</v>
      </c>
      <c r="M70" s="26">
        <f>L70-LARGE(H70:J70,2)</f>
        <v>5.3897815183201525E-2</v>
      </c>
      <c r="N70" t="str">
        <f>TRIM(K70)&amp;"-"&amp;VLOOKUP(M70,$T$2:$U$5,2,TRUE)</f>
        <v>GOP-1</v>
      </c>
    </row>
    <row r="71" spans="1:14" x14ac:dyDescent="0.25">
      <c r="A71">
        <v>2012</v>
      </c>
      <c r="B71" s="33" t="s">
        <v>40</v>
      </c>
      <c r="C71" s="35">
        <v>1595</v>
      </c>
      <c r="D71" s="38">
        <v>1429</v>
      </c>
      <c r="E71" s="38">
        <v>3120</v>
      </c>
      <c r="F71" t="str">
        <f>VLOOKUP($B71,Counties!$A$3:$J$89,6, FALSE)</f>
        <v>Outstate</v>
      </c>
      <c r="G71" t="str">
        <f>VLOOKUP($B71,Counties!$A$3:$J$89,10, FALSE)</f>
        <v>Extra small</v>
      </c>
      <c r="H71" s="21">
        <f>(E71-(C71+D71))/E71</f>
        <v>3.0769230769230771E-2</v>
      </c>
      <c r="I71" s="21">
        <f>C71/E71</f>
        <v>0.51121794871794868</v>
      </c>
      <c r="J71" s="21">
        <f>D71/E71</f>
        <v>0.4580128205128205</v>
      </c>
      <c r="K71" t="str">
        <f>IF(LARGE(H71:J71,1)&gt;LARGE(H71:J71,2), INDEX($H$1:$J$1,1,MATCH(MAX(H71:J71), H71:J71,0)), "Tie")</f>
        <v>GOP</v>
      </c>
      <c r="L71" s="20">
        <f>LARGE(H71:J71,1)</f>
        <v>0.51121794871794868</v>
      </c>
      <c r="M71" s="26">
        <f>L71-LARGE(H71:J71,2)</f>
        <v>5.3205128205128183E-2</v>
      </c>
      <c r="N71" t="str">
        <f>TRIM(K71)&amp;"-"&amp;VLOOKUP(M71,$T$2:$U$5,2,TRUE)</f>
        <v>GOP-1</v>
      </c>
    </row>
    <row r="72" spans="1:14" x14ac:dyDescent="0.25">
      <c r="A72">
        <v>2012</v>
      </c>
      <c r="B72" s="33" t="s">
        <v>77</v>
      </c>
      <c r="C72" s="35">
        <v>861</v>
      </c>
      <c r="D72" s="38">
        <v>943</v>
      </c>
      <c r="E72" s="38">
        <v>1847</v>
      </c>
      <c r="F72" t="str">
        <f>VLOOKUP($B72,Counties!$A$3:$J$89,6, FALSE)</f>
        <v>Outstate</v>
      </c>
      <c r="G72" t="str">
        <f>VLOOKUP($B72,Counties!$A$3:$J$89,10, FALSE)</f>
        <v>Extra small</v>
      </c>
      <c r="H72" s="21">
        <f>(E72-(C72+D72))/E72</f>
        <v>2.3280996210070383E-2</v>
      </c>
      <c r="I72" s="21">
        <f>C72/E72</f>
        <v>0.46616134271792098</v>
      </c>
      <c r="J72" s="21">
        <f>D72/E72</f>
        <v>0.51055766107200862</v>
      </c>
      <c r="K72" t="str">
        <f>IF(LARGE(H72:J72,1)&gt;LARGE(H72:J72,2), INDEX($H$1:$J$1,1,MATCH(MAX(H72:J72), H72:J72,0)), "Tie")</f>
        <v>DFL</v>
      </c>
      <c r="L72" s="20">
        <f>LARGE(H72:J72,1)</f>
        <v>0.51055766107200862</v>
      </c>
      <c r="M72" s="26">
        <f>L72-LARGE(H72:J72,2)</f>
        <v>4.4396318354087638E-2</v>
      </c>
      <c r="N72" t="str">
        <f>TRIM(K72)&amp;"-"&amp;VLOOKUP(M72,$T$2:$U$5,2,TRUE)</f>
        <v>DFL-1</v>
      </c>
    </row>
    <row r="73" spans="1:14" x14ac:dyDescent="0.25">
      <c r="A73">
        <v>2012</v>
      </c>
      <c r="B73" s="33" t="s">
        <v>56</v>
      </c>
      <c r="C73" s="35">
        <v>3305</v>
      </c>
      <c r="D73" s="38">
        <v>3024</v>
      </c>
      <c r="E73" s="38">
        <v>6517</v>
      </c>
      <c r="F73" t="str">
        <f>VLOOKUP($B73,Counties!$A$3:$J$89,6, FALSE)</f>
        <v>Outstate</v>
      </c>
      <c r="G73" t="str">
        <f>VLOOKUP($B73,Counties!$A$3:$J$89,10, FALSE)</f>
        <v>Small</v>
      </c>
      <c r="H73" s="21">
        <f>(E73-(C73+D73))/E73</f>
        <v>2.8847629277274821E-2</v>
      </c>
      <c r="I73" s="21">
        <f>C73/E73</f>
        <v>0.50713518490102805</v>
      </c>
      <c r="J73" s="21">
        <f>D73/E73</f>
        <v>0.4640171858216971</v>
      </c>
      <c r="K73" t="str">
        <f>IF(LARGE(H73:J73,1)&gt;LARGE(H73:J73,2), INDEX($H$1:$J$1,1,MATCH(MAX(H73:J73), H73:J73,0)), "Tie")</f>
        <v>GOP</v>
      </c>
      <c r="L73" s="20">
        <f>LARGE(H73:J73,1)</f>
        <v>0.50713518490102805</v>
      </c>
      <c r="M73" s="26">
        <f>L73-LARGE(H73:J73,2)</f>
        <v>4.3117999079330949E-2</v>
      </c>
      <c r="N73" t="str">
        <f>TRIM(K73)&amp;"-"&amp;VLOOKUP(M73,$T$2:$U$5,2,TRUE)</f>
        <v>GOP-1</v>
      </c>
    </row>
    <row r="74" spans="1:14" x14ac:dyDescent="0.25">
      <c r="A74">
        <v>2012</v>
      </c>
      <c r="B74" s="33" t="s">
        <v>54</v>
      </c>
      <c r="C74" s="35">
        <v>36832</v>
      </c>
      <c r="D74" s="38">
        <v>39338</v>
      </c>
      <c r="E74" s="39">
        <v>78316</v>
      </c>
      <c r="F74" t="str">
        <f>VLOOKUP($B74,Counties!$A$3:$J$89,6, FALSE)</f>
        <v>Rochester-StCloud-Duluth</v>
      </c>
      <c r="G74" t="str">
        <f>VLOOKUP($B74,Counties!$A$3:$J$89,10, FALSE)</f>
        <v>Large</v>
      </c>
      <c r="H74" s="21">
        <f>(E74-(C74+D74))/E74</f>
        <v>2.7401808059655752E-2</v>
      </c>
      <c r="I74" s="21">
        <f>C74/E74</f>
        <v>0.4702998110220134</v>
      </c>
      <c r="J74" s="21">
        <f>D74/E74</f>
        <v>0.5022983809183309</v>
      </c>
      <c r="K74" t="str">
        <f>IF(LARGE(H74:J74,1)&gt;LARGE(H74:J74,2), INDEX($H$1:$J$1,1,MATCH(MAX(H74:J74), H74:J74,0)), "Tie")</f>
        <v>DFL</v>
      </c>
      <c r="L74" s="20">
        <f>LARGE(H74:J74,1)</f>
        <v>0.5022983809183309</v>
      </c>
      <c r="M74" s="26">
        <f>L74-LARGE(H74:J74,2)</f>
        <v>3.1998569896317497E-2</v>
      </c>
      <c r="N74" t="str">
        <f>TRIM(K74)&amp;"-"&amp;VLOOKUP(M74,$T$2:$U$5,2,TRUE)</f>
        <v>DFL-1</v>
      </c>
    </row>
    <row r="75" spans="1:14" x14ac:dyDescent="0.25">
      <c r="A75">
        <v>2012</v>
      </c>
      <c r="B75" s="33" t="s">
        <v>27</v>
      </c>
      <c r="C75" s="35">
        <v>4951</v>
      </c>
      <c r="D75" s="39">
        <v>5281</v>
      </c>
      <c r="E75" s="39">
        <v>10446</v>
      </c>
      <c r="F75" t="str">
        <f>VLOOKUP($B75,Counties!$A$3:$J$89,6, FALSE)</f>
        <v>Outstate</v>
      </c>
      <c r="G75" t="str">
        <f>VLOOKUP($B75,Counties!$A$3:$J$89,10, FALSE)</f>
        <v>Small</v>
      </c>
      <c r="H75" s="21">
        <f>(E75-(C75+D75))/E75</f>
        <v>2.0486310549492629E-2</v>
      </c>
      <c r="I75" s="21">
        <f>C75/E75</f>
        <v>0.47396132490905613</v>
      </c>
      <c r="J75" s="21">
        <f>D75/E75</f>
        <v>0.50555236454145125</v>
      </c>
      <c r="K75" t="str">
        <f>IF(LARGE(H75:J75,1)&gt;LARGE(H75:J75,2), INDEX($H$1:$J$1,1,MATCH(MAX(H75:J75), H75:J75,0)), "Tie")</f>
        <v>DFL</v>
      </c>
      <c r="L75" s="20">
        <f>LARGE(H75:J75,1)</f>
        <v>0.50555236454145125</v>
      </c>
      <c r="M75" s="26">
        <f>L75-LARGE(H75:J75,2)</f>
        <v>3.1591039632395124E-2</v>
      </c>
      <c r="N75" t="str">
        <f>TRIM(K75)&amp;"-"&amp;VLOOKUP(M75,$T$2:$U$5,2,TRUE)</f>
        <v>DFL-1</v>
      </c>
    </row>
    <row r="76" spans="1:14" x14ac:dyDescent="0.25">
      <c r="A76">
        <v>2012</v>
      </c>
      <c r="B76" s="33" t="s">
        <v>24</v>
      </c>
      <c r="C76" s="35">
        <v>12986</v>
      </c>
      <c r="D76" s="38">
        <v>12212</v>
      </c>
      <c r="E76" s="39">
        <v>25801</v>
      </c>
      <c r="F76" t="str">
        <f>VLOOKUP($B76,Counties!$A$3:$J$89,6, FALSE)</f>
        <v>Outer suburbs</v>
      </c>
      <c r="G76" t="str">
        <f>VLOOKUP($B76,Counties!$A$3:$J$89,10, FALSE)</f>
        <v>Medium</v>
      </c>
      <c r="H76" s="21">
        <f>(E76-(C76+D76))/E76</f>
        <v>2.3371187163288246E-2</v>
      </c>
      <c r="I76" s="21">
        <f>C76/E76</f>
        <v>0.5033138250455409</v>
      </c>
      <c r="J76" s="21">
        <f>D76/E76</f>
        <v>0.47331498779117087</v>
      </c>
      <c r="K76" t="str">
        <f>IF(LARGE(H76:J76,1)&gt;LARGE(H76:J76,2), INDEX($H$1:$J$1,1,MATCH(MAX(H76:J76), H76:J76,0)), "Tie")</f>
        <v>GOP</v>
      </c>
      <c r="L76" s="20">
        <f>LARGE(H76:J76,1)</f>
        <v>0.5033138250455409</v>
      </c>
      <c r="M76" s="26">
        <f>L76-LARGE(H76:J76,2)</f>
        <v>2.9998837254370025E-2</v>
      </c>
      <c r="N76" t="str">
        <f>TRIM(K76)&amp;"-"&amp;VLOOKUP(M76,$T$2:$U$5,2,TRUE)</f>
        <v>GOP-1</v>
      </c>
    </row>
    <row r="77" spans="1:14" x14ac:dyDescent="0.25">
      <c r="A77">
        <v>2012</v>
      </c>
      <c r="B77" s="33" t="s">
        <v>18</v>
      </c>
      <c r="C77" s="35">
        <v>109516</v>
      </c>
      <c r="D77" s="38">
        <v>116255</v>
      </c>
      <c r="E77" s="39">
        <v>230821</v>
      </c>
      <c r="F77" t="str">
        <f>VLOOKUP($B77,Counties!$A$3:$J$89,6, FALSE)</f>
        <v>Rest of 7 county</v>
      </c>
      <c r="G77" t="str">
        <f>VLOOKUP($B77,Counties!$A$3:$J$89,10, FALSE)</f>
        <v>Large</v>
      </c>
      <c r="H77" s="21">
        <f>(E77-(C77+D77))/E77</f>
        <v>2.1878425273263696E-2</v>
      </c>
      <c r="I77" s="21">
        <f>C77/E77</f>
        <v>0.47446289549044496</v>
      </c>
      <c r="J77" s="21">
        <f>D77/E77</f>
        <v>0.50365867923629137</v>
      </c>
      <c r="K77" t="str">
        <f>IF(LARGE(H77:J77,1)&gt;LARGE(H77:J77,2), INDEX($H$1:$J$1,1,MATCH(MAX(H77:J77), H77:J77,0)), "Tie")</f>
        <v>DFL</v>
      </c>
      <c r="L77" s="20">
        <f>LARGE(H77:J77,1)</f>
        <v>0.50365867923629137</v>
      </c>
      <c r="M77" s="26">
        <f>L77-LARGE(H77:J77,2)</f>
        <v>2.9195783745846415E-2</v>
      </c>
      <c r="N77" t="str">
        <f>TRIM(K77)&amp;"-"&amp;VLOOKUP(M77,$T$2:$U$5,2,TRUE)</f>
        <v>DFL-1</v>
      </c>
    </row>
    <row r="78" spans="1:14" x14ac:dyDescent="0.25">
      <c r="A78">
        <v>2012</v>
      </c>
      <c r="B78" s="33" t="s">
        <v>25</v>
      </c>
      <c r="C78" s="35">
        <v>1748</v>
      </c>
      <c r="D78" s="38">
        <v>1647</v>
      </c>
      <c r="E78" s="39">
        <v>3487</v>
      </c>
      <c r="F78" t="str">
        <f>VLOOKUP($B78,Counties!$A$3:$J$89,6, FALSE)</f>
        <v>Outstate</v>
      </c>
      <c r="G78" t="str">
        <f>VLOOKUP($B78,Counties!$A$3:$J$89,10, FALSE)</f>
        <v>Extra small</v>
      </c>
      <c r="H78" s="21">
        <f>(E78-(C78+D78))/E78</f>
        <v>2.6383710926297679E-2</v>
      </c>
      <c r="I78" s="21">
        <f>C78/E78</f>
        <v>0.50129050759965588</v>
      </c>
      <c r="J78" s="21">
        <f>D78/E78</f>
        <v>0.47232578147404647</v>
      </c>
      <c r="K78" t="str">
        <f>IF(LARGE(H78:J78,1)&gt;LARGE(H78:J78,2), INDEX($H$1:$J$1,1,MATCH(MAX(H78:J78), H78:J78,0)), "Tie")</f>
        <v>GOP</v>
      </c>
      <c r="L78" s="20">
        <f>LARGE(H78:J78,1)</f>
        <v>0.50129050759965588</v>
      </c>
      <c r="M78" s="26">
        <f>L78-LARGE(H78:J78,2)</f>
        <v>2.8964726125609408E-2</v>
      </c>
      <c r="N78" t="str">
        <f>TRIM(K78)&amp;"-"&amp;VLOOKUP(M78,$T$2:$U$5,2,TRUE)</f>
        <v>GOP-1</v>
      </c>
    </row>
    <row r="79" spans="1:14" x14ac:dyDescent="0.25">
      <c r="A79">
        <v>2012</v>
      </c>
      <c r="B79" s="33" t="s">
        <v>1</v>
      </c>
      <c r="C79" s="35">
        <v>93430</v>
      </c>
      <c r="D79" s="38">
        <v>88614</v>
      </c>
      <c r="E79" s="39">
        <v>186465</v>
      </c>
      <c r="F79" t="str">
        <f>VLOOKUP($B79,Counties!$A$3:$J$89,6, FALSE)</f>
        <v>Rest of 7 county</v>
      </c>
      <c r="G79" t="str">
        <f>VLOOKUP($B79,Counties!$A$3:$J$89,10, FALSE)</f>
        <v>Large</v>
      </c>
      <c r="H79" s="21">
        <f>(E79-(C79+D79))/E79</f>
        <v>2.3709543345936234E-2</v>
      </c>
      <c r="I79" s="21">
        <f>C79/E79</f>
        <v>0.5010591800069718</v>
      </c>
      <c r="J79" s="21">
        <f>D79/E79</f>
        <v>0.47523127664709197</v>
      </c>
      <c r="K79" t="str">
        <f>IF(LARGE(H79:J79,1)&gt;LARGE(H79:J79,2), INDEX($H$1:$J$1,1,MATCH(MAX(H79:J79), H79:J79,0)), "Tie")</f>
        <v>GOP</v>
      </c>
      <c r="L79" s="20">
        <f>LARGE(H79:J79,1)</f>
        <v>0.5010591800069718</v>
      </c>
      <c r="M79" s="26">
        <f>L79-LARGE(H79:J79,2)</f>
        <v>2.5827903359879834E-2</v>
      </c>
      <c r="N79" t="str">
        <f>TRIM(K79)&amp;"-"&amp;VLOOKUP(M79,$T$2:$U$5,2,TRUE)</f>
        <v>GOP-1</v>
      </c>
    </row>
    <row r="80" spans="1:14" x14ac:dyDescent="0.25">
      <c r="A80">
        <v>2012</v>
      </c>
      <c r="B80" s="33" t="s">
        <v>60</v>
      </c>
      <c r="C80" s="35">
        <v>3142</v>
      </c>
      <c r="D80" s="38">
        <v>2981</v>
      </c>
      <c r="E80" s="39">
        <v>6246</v>
      </c>
      <c r="F80" t="str">
        <f>VLOOKUP($B80,Counties!$A$3:$J$89,6, FALSE)</f>
        <v>Outstate</v>
      </c>
      <c r="G80" t="str">
        <f>VLOOKUP($B80,Counties!$A$3:$J$89,10, FALSE)</f>
        <v>Small</v>
      </c>
      <c r="H80" s="21">
        <f>(E80-(C80+D80))/E80</f>
        <v>1.9692603266090299E-2</v>
      </c>
      <c r="I80" s="21">
        <f>C80/E80</f>
        <v>0.50304194684598147</v>
      </c>
      <c r="J80" s="21">
        <f>D80/E80</f>
        <v>0.47726544988792829</v>
      </c>
      <c r="K80" t="str">
        <f>IF(LARGE(H80:J80,1)&gt;LARGE(H80:J80,2), INDEX($H$1:$J$1,1,MATCH(MAX(H80:J80), H80:J80,0)), "Tie")</f>
        <v>GOP</v>
      </c>
      <c r="L80" s="20">
        <f>LARGE(H80:J80,1)</f>
        <v>0.50304194684598147</v>
      </c>
      <c r="M80" s="26">
        <f>L80-LARGE(H80:J80,2)</f>
        <v>2.5776496958053174E-2</v>
      </c>
      <c r="N80" t="str">
        <f>TRIM(K80)&amp;"-"&amp;VLOOKUP(M80,$T$2:$U$5,2,TRUE)</f>
        <v>GOP-1</v>
      </c>
    </row>
    <row r="81" spans="1:14" x14ac:dyDescent="0.25">
      <c r="A81">
        <v>2012</v>
      </c>
      <c r="B81" s="33" t="s">
        <v>62</v>
      </c>
      <c r="C81" s="35">
        <v>978</v>
      </c>
      <c r="D81" s="38">
        <v>928</v>
      </c>
      <c r="E81" s="39">
        <v>1975</v>
      </c>
      <c r="F81" t="str">
        <f>VLOOKUP($B81,Counties!$A$3:$J$89,6, FALSE)</f>
        <v>Outstate</v>
      </c>
      <c r="G81" t="str">
        <f>VLOOKUP($B81,Counties!$A$3:$J$89,10, FALSE)</f>
        <v>Extra small</v>
      </c>
      <c r="H81" s="21">
        <f>(E81-(C81+D81))/E81</f>
        <v>3.4936708860759495E-2</v>
      </c>
      <c r="I81" s="21">
        <f>C81/E81</f>
        <v>0.49518987341772153</v>
      </c>
      <c r="J81" s="21">
        <f>D81/E81</f>
        <v>0.46987341772151897</v>
      </c>
      <c r="K81" t="str">
        <f>IF(LARGE(H81:J81,1)&gt;LARGE(H81:J81,2), INDEX($H$1:$J$1,1,MATCH(MAX(H81:J81), H81:J81,0)), "Tie")</f>
        <v>GOP</v>
      </c>
      <c r="L81" s="20">
        <f>LARGE(H81:J81,1)</f>
        <v>0.49518987341772153</v>
      </c>
      <c r="M81" s="26">
        <f>L81-LARGE(H81:J81,2)</f>
        <v>2.5316455696202556E-2</v>
      </c>
      <c r="N81" t="str">
        <f>TRIM(K81)&amp;"-"&amp;VLOOKUP(M81,$T$2:$U$5,2,TRUE)</f>
        <v>GOP-1</v>
      </c>
    </row>
    <row r="82" spans="1:14" x14ac:dyDescent="0.25">
      <c r="A82">
        <v>2012</v>
      </c>
      <c r="B82" s="33" t="s">
        <v>11</v>
      </c>
      <c r="C82" s="35">
        <v>2967</v>
      </c>
      <c r="D82" s="38">
        <v>3083</v>
      </c>
      <c r="E82" s="39">
        <v>6201</v>
      </c>
      <c r="F82" t="str">
        <f>VLOOKUP($B82,Counties!$A$3:$J$89,6, FALSE)</f>
        <v>Outstate</v>
      </c>
      <c r="G82" t="str">
        <f>VLOOKUP($B82,Counties!$A$3:$J$89,10, FALSE)</f>
        <v>Small</v>
      </c>
      <c r="H82" s="21">
        <f>(E82-(C82+D82))/E82</f>
        <v>2.4350911143363973E-2</v>
      </c>
      <c r="I82" s="21">
        <f>C82/E82</f>
        <v>0.4784712143202709</v>
      </c>
      <c r="J82" s="21">
        <f>D82/E82</f>
        <v>0.49717787453636508</v>
      </c>
      <c r="K82" t="str">
        <f>IF(LARGE(H82:J82,1)&gt;LARGE(H82:J82,2), INDEX($H$1:$J$1,1,MATCH(MAX(H82:J82), H82:J82,0)), "Tie")</f>
        <v>DFL</v>
      </c>
      <c r="L82" s="20">
        <f>LARGE(H82:J82,1)</f>
        <v>0.49717787453636508</v>
      </c>
      <c r="M82" s="26">
        <f>L82-LARGE(H82:J82,2)</f>
        <v>1.8706660216094184E-2</v>
      </c>
      <c r="N82" t="str">
        <f>TRIM(K82)&amp;"-"&amp;VLOOKUP(M82,$T$2:$U$5,2,TRUE)</f>
        <v>DFL-1</v>
      </c>
    </row>
    <row r="83" spans="1:14" x14ac:dyDescent="0.25">
      <c r="A83">
        <v>2012</v>
      </c>
      <c r="B83" s="33" t="s">
        <v>5</v>
      </c>
      <c r="C83" s="35">
        <v>1385</v>
      </c>
      <c r="D83" s="38">
        <v>1345</v>
      </c>
      <c r="E83" s="39">
        <v>2789</v>
      </c>
      <c r="F83" t="str">
        <f>VLOOKUP($B83,Counties!$A$3:$J$89,6, FALSE)</f>
        <v>Outstate</v>
      </c>
      <c r="G83" t="str">
        <f>VLOOKUP($B83,Counties!$A$3:$J$89,10, FALSE)</f>
        <v>Extra small</v>
      </c>
      <c r="H83" s="21">
        <f>(E83-(C83+D83))/E83</f>
        <v>2.1154535675869487E-2</v>
      </c>
      <c r="I83" s="21">
        <f>C83/E83</f>
        <v>0.49659376120473286</v>
      </c>
      <c r="J83" s="21">
        <f>D83/E83</f>
        <v>0.48225170311939763</v>
      </c>
      <c r="K83" t="str">
        <f>IF(LARGE(H83:J83,1)&gt;LARGE(H83:J83,2), INDEX($H$1:$J$1,1,MATCH(MAX(H83:J83), H83:J83,0)), "Tie")</f>
        <v>GOP</v>
      </c>
      <c r="L83" s="20">
        <f>LARGE(H83:J83,1)</f>
        <v>0.49659376120473286</v>
      </c>
      <c r="M83" s="26">
        <f>L83-LARGE(H83:J83,2)</f>
        <v>1.434205808533523E-2</v>
      </c>
      <c r="N83" t="str">
        <f>TRIM(K83)&amp;"-"&amp;VLOOKUP(M83,$T$2:$U$5,2,TRUE)</f>
        <v>GOP-1</v>
      </c>
    </row>
    <row r="84" spans="1:14" x14ac:dyDescent="0.25">
      <c r="A84">
        <v>2012</v>
      </c>
      <c r="B84" s="33" t="s">
        <v>0</v>
      </c>
      <c r="C84" s="35">
        <v>4533</v>
      </c>
      <c r="D84" s="38">
        <v>4412</v>
      </c>
      <c r="E84" s="39">
        <v>9142</v>
      </c>
      <c r="F84" t="str">
        <f>VLOOKUP($B84,Counties!$A$3:$J$89,6, FALSE)</f>
        <v>Outstate</v>
      </c>
      <c r="G84" t="str">
        <f>VLOOKUP($B84,Counties!$A$3:$J$89,10, FALSE)</f>
        <v>Small</v>
      </c>
      <c r="H84" s="21">
        <f>(E84-(C84+D84))/E84</f>
        <v>2.1548895208925837E-2</v>
      </c>
      <c r="I84" s="21">
        <f>C84/E84</f>
        <v>0.49584336031502951</v>
      </c>
      <c r="J84" s="21">
        <f>D84/E84</f>
        <v>0.48260774447604465</v>
      </c>
      <c r="K84" t="str">
        <f>IF(LARGE(H84:J84,1)&gt;LARGE(H84:J84,2), INDEX($H$1:$J$1,1,MATCH(MAX(H84:J84), H84:J84,0)), "Tie")</f>
        <v>GOP</v>
      </c>
      <c r="L84" s="20">
        <f>LARGE(H84:J84,1)</f>
        <v>0.49584336031502951</v>
      </c>
      <c r="M84" s="26">
        <f>L84-LARGE(H84:J84,2)</f>
        <v>1.323561583898486E-2</v>
      </c>
      <c r="N84" t="str">
        <f>TRIM(K84)&amp;"-"&amp;VLOOKUP(M84,$T$2:$U$5,2,TRUE)</f>
        <v>GOP-1</v>
      </c>
    </row>
    <row r="85" spans="1:14" x14ac:dyDescent="0.25">
      <c r="A85">
        <v>2012</v>
      </c>
      <c r="B85" s="33" t="s">
        <v>36</v>
      </c>
      <c r="C85" s="35">
        <v>1938</v>
      </c>
      <c r="D85" s="38">
        <v>1974</v>
      </c>
      <c r="E85" s="39">
        <v>3984</v>
      </c>
      <c r="F85" t="str">
        <f>VLOOKUP($B85,Counties!$A$3:$J$89,6, FALSE)</f>
        <v>Outstate</v>
      </c>
      <c r="G85" t="str">
        <f>VLOOKUP($B85,Counties!$A$3:$J$89,10, FALSE)</f>
        <v>Extra small</v>
      </c>
      <c r="H85" s="21">
        <f>(E85-(C85+D85))/E85</f>
        <v>1.8072289156626505E-2</v>
      </c>
      <c r="I85" s="21">
        <f>C85/E85</f>
        <v>0.48644578313253012</v>
      </c>
      <c r="J85" s="21">
        <f>D85/E85</f>
        <v>0.49548192771084337</v>
      </c>
      <c r="K85" t="str">
        <f>IF(LARGE(H85:J85,1)&gt;LARGE(H85:J85,2), INDEX($H$1:$J$1,1,MATCH(MAX(H85:J85), H85:J85,0)), "Tie")</f>
        <v>DFL</v>
      </c>
      <c r="L85" s="20">
        <f>LARGE(H85:J85,1)</f>
        <v>0.49548192771084337</v>
      </c>
      <c r="M85" s="26">
        <f>L85-LARGE(H85:J85,2)</f>
        <v>9.0361445783132543E-3</v>
      </c>
      <c r="N85" t="str">
        <f>TRIM(K85)&amp;"-"&amp;VLOOKUP(M85,$T$2:$U$5,2,TRUE)</f>
        <v>DFL-1</v>
      </c>
    </row>
    <row r="86" spans="1:14" x14ac:dyDescent="0.25">
      <c r="A86">
        <v>2012</v>
      </c>
      <c r="B86" s="33" t="s">
        <v>81</v>
      </c>
      <c r="C86" s="35">
        <v>69137</v>
      </c>
      <c r="D86" s="38">
        <v>70203</v>
      </c>
      <c r="E86" s="39">
        <v>142133</v>
      </c>
      <c r="F86" t="str">
        <f>VLOOKUP($B86,Counties!$A$3:$J$89,6, FALSE)</f>
        <v>Rest of 7 county</v>
      </c>
      <c r="G86" t="str">
        <f>VLOOKUP($B86,Counties!$A$3:$J$89,10, FALSE)</f>
        <v>Large</v>
      </c>
      <c r="H86" s="21">
        <f>(E86-(C86+D86))/E86</f>
        <v>1.9650608936700134E-2</v>
      </c>
      <c r="I86" s="21">
        <f>C86/E86</f>
        <v>0.48642468673707023</v>
      </c>
      <c r="J86" s="21">
        <f>D86/E86</f>
        <v>0.49392470432622965</v>
      </c>
      <c r="K86" t="str">
        <f>IF(LARGE(H86:J86,1)&gt;LARGE(H86:J86,2), INDEX($H$1:$J$1,1,MATCH(MAX(H86:J86), H86:J86,0)), "Tie")</f>
        <v>DFL</v>
      </c>
      <c r="L86" s="20">
        <f>LARGE(H86:J86,1)</f>
        <v>0.49392470432622965</v>
      </c>
      <c r="M86" s="26">
        <f>L86-LARGE(H86:J86,2)</f>
        <v>7.5000175891594134E-3</v>
      </c>
      <c r="N86" t="str">
        <f>TRIM(K86)&amp;"-"&amp;VLOOKUP(M86,$T$2:$U$5,2,TRUE)</f>
        <v>DFL-1</v>
      </c>
    </row>
    <row r="87" spans="1:14" x14ac:dyDescent="0.25">
      <c r="A87">
        <v>2012</v>
      </c>
      <c r="B87" s="33" t="s">
        <v>57</v>
      </c>
      <c r="C87" s="35">
        <v>6845</v>
      </c>
      <c r="D87" s="38">
        <v>6750</v>
      </c>
      <c r="E87" s="39">
        <v>13965</v>
      </c>
      <c r="F87" t="str">
        <f>VLOOKUP($B87,Counties!$A$3:$J$89,6, FALSE)</f>
        <v>Outstate</v>
      </c>
      <c r="G87" t="str">
        <f>VLOOKUP($B87,Counties!$A$3:$J$89,10, FALSE)</f>
        <v>Medium</v>
      </c>
      <c r="H87" s="21">
        <f>(E87-(C87+D87))/E87</f>
        <v>2.6494808449695668E-2</v>
      </c>
      <c r="I87" s="21">
        <f>C87/E87</f>
        <v>0.49015395631936987</v>
      </c>
      <c r="J87" s="21">
        <f>D87/E87</f>
        <v>0.48335123523093448</v>
      </c>
      <c r="K87" t="str">
        <f>IF(LARGE(H87:J87,1)&gt;LARGE(H87:J87,2), INDEX($H$1:$J$1,1,MATCH(MAX(H87:J87), H87:J87,0)), "Tie")</f>
        <v>GOP</v>
      </c>
      <c r="L87" s="20">
        <f>LARGE(H87:J87,1)</f>
        <v>0.49015395631936987</v>
      </c>
      <c r="M87" s="26">
        <f>L87-LARGE(H87:J87,2)</f>
        <v>6.8027210884353817E-3</v>
      </c>
      <c r="N87" t="str">
        <f>TRIM(K87)&amp;"-"&amp;VLOOKUP(M87,$T$2:$U$5,2,TRUE)</f>
        <v>GOP-1</v>
      </c>
    </row>
    <row r="88" spans="1:14" x14ac:dyDescent="0.25">
      <c r="A88">
        <v>2012</v>
      </c>
      <c r="B88" s="33" t="s">
        <v>82</v>
      </c>
      <c r="C88" s="35">
        <v>2517</v>
      </c>
      <c r="D88" s="38">
        <v>2494</v>
      </c>
      <c r="E88" s="39">
        <v>5144</v>
      </c>
      <c r="F88" t="str">
        <f>VLOOKUP($B88,Counties!$A$3:$J$89,6, FALSE)</f>
        <v>Outstate</v>
      </c>
      <c r="G88" t="str">
        <f>VLOOKUP($B88,Counties!$A$3:$J$89,10, FALSE)</f>
        <v>Small</v>
      </c>
      <c r="H88" s="21">
        <f>(E88-(C88+D88))/E88</f>
        <v>2.5855365474339035E-2</v>
      </c>
      <c r="I88" s="21">
        <f>C88/E88</f>
        <v>0.48930793157076208</v>
      </c>
      <c r="J88" s="21">
        <f>D88/E88</f>
        <v>0.48483670295489889</v>
      </c>
      <c r="K88" t="str">
        <f>IF(LARGE(H88:J88,1)&gt;LARGE(H88:J88,2), INDEX($H$1:$J$1,1,MATCH(MAX(H88:J88), H88:J88,0)), "Tie")</f>
        <v>GOP</v>
      </c>
      <c r="L88" s="20">
        <f>LARGE(H88:J88,1)</f>
        <v>0.48930793157076208</v>
      </c>
      <c r="M88" s="26">
        <f>L88-LARGE(H88:J88,2)</f>
        <v>4.4712286158631875E-3</v>
      </c>
      <c r="N88" t="str">
        <f>TRIM(K88)&amp;"-"&amp;VLOOKUP(M88,$T$2:$U$5,2,TRUE)</f>
        <v>GOP-1</v>
      </c>
    </row>
    <row r="89" spans="1:14" x14ac:dyDescent="0.25">
      <c r="A89">
        <v>2008</v>
      </c>
      <c r="B89" s="3" t="s">
        <v>91</v>
      </c>
      <c r="C89" s="36">
        <v>4589</v>
      </c>
      <c r="D89" s="40">
        <v>4595</v>
      </c>
      <c r="E89" s="41">
        <v>9410</v>
      </c>
      <c r="F89" t="str">
        <f>VLOOKUP($B89,Counties!$A$3:$J$89,6, FALSE)</f>
        <v>Outstate</v>
      </c>
      <c r="G89" t="str">
        <f>VLOOKUP($B89,Counties!$A$3:$J$89,10, FALSE)</f>
        <v>Small</v>
      </c>
      <c r="H89" s="21">
        <f>(E89-(C89+D89))/E89</f>
        <v>2.4017003188097769E-2</v>
      </c>
      <c r="I89" s="21">
        <f>C89/E89</f>
        <v>0.48767268862911795</v>
      </c>
      <c r="J89" s="21">
        <f>D89/E89</f>
        <v>0.48831030818278426</v>
      </c>
      <c r="K89" t="str">
        <f>IF(LARGE(H89:J89,1)&gt;LARGE(H89:J89,2), INDEX($H$1:$J$1,1,MATCH(MAX(H89:J89), H89:J89,0)), "Tie")</f>
        <v>DFL</v>
      </c>
      <c r="L89" s="20">
        <f>LARGE(H89:J89,1)</f>
        <v>0.48831030818278426</v>
      </c>
      <c r="M89" s="26">
        <f>L89-LARGE(H89:J89,2)</f>
        <v>6.3761955366631318E-4</v>
      </c>
      <c r="N89" t="str">
        <f>TRIM(K89)&amp;"-"&amp;VLOOKUP(M89,$T$2:$U$5,2,TRUE)</f>
        <v>DFL-1</v>
      </c>
    </row>
    <row r="90" spans="1:14" x14ac:dyDescent="0.25">
      <c r="A90">
        <v>2008</v>
      </c>
      <c r="B90" s="4" t="s">
        <v>92</v>
      </c>
      <c r="C90" s="37">
        <v>91357</v>
      </c>
      <c r="D90" s="38">
        <v>86976</v>
      </c>
      <c r="E90" s="42">
        <v>182224</v>
      </c>
      <c r="F90" t="str">
        <f>VLOOKUP($B90,Counties!$A$3:$J$89,6, FALSE)</f>
        <v>Rest of 7 county</v>
      </c>
      <c r="G90" t="str">
        <f>VLOOKUP($B90,Counties!$A$3:$J$89,10, FALSE)</f>
        <v>Large</v>
      </c>
      <c r="H90" s="21">
        <f>(E90-(C90+D90))/E90</f>
        <v>2.1352840460093073E-2</v>
      </c>
      <c r="I90" s="21">
        <f>C90/E90</f>
        <v>0.50134449907805778</v>
      </c>
      <c r="J90" s="21">
        <f>D90/E90</f>
        <v>0.47730266046184916</v>
      </c>
      <c r="K90" t="str">
        <f>IF(LARGE(H90:J90,1)&gt;LARGE(H90:J90,2), INDEX($H$1:$J$1,1,MATCH(MAX(H90:J90), H90:J90,0)), "Tie")</f>
        <v>GOP</v>
      </c>
      <c r="L90" s="20">
        <f>LARGE(H90:J90,1)</f>
        <v>0.50134449907805778</v>
      </c>
      <c r="M90" s="26">
        <f>L90-LARGE(H90:J90,2)</f>
        <v>2.4041838616208622E-2</v>
      </c>
      <c r="N90" t="str">
        <f>TRIM(K90)&amp;"-"&amp;VLOOKUP(M90,$T$2:$U$5,2,TRUE)</f>
        <v>GOP-1</v>
      </c>
    </row>
    <row r="91" spans="1:14" x14ac:dyDescent="0.25">
      <c r="A91">
        <v>2008</v>
      </c>
      <c r="B91" s="4" t="s">
        <v>93</v>
      </c>
      <c r="C91" s="37">
        <v>8851</v>
      </c>
      <c r="D91" s="38">
        <v>7687</v>
      </c>
      <c r="E91" s="42">
        <v>16965</v>
      </c>
      <c r="F91" t="str">
        <f>VLOOKUP($B91,Counties!$A$3:$J$89,6, FALSE)</f>
        <v>Outstate</v>
      </c>
      <c r="G91" t="str">
        <f>VLOOKUP($B91,Counties!$A$3:$J$89,10, FALSE)</f>
        <v>Medium</v>
      </c>
      <c r="H91" s="21">
        <f>(E91-(C91+D91))/E91</f>
        <v>2.5169466548776893E-2</v>
      </c>
      <c r="I91" s="21">
        <f>C91/E91</f>
        <v>0.52172119068670797</v>
      </c>
      <c r="J91" s="21">
        <f>D91/E91</f>
        <v>0.4531093427645152</v>
      </c>
      <c r="K91" t="str">
        <f>IF(LARGE(H91:J91,1)&gt;LARGE(H91:J91,2), INDEX($H$1:$J$1,1,MATCH(MAX(H91:J91), H91:J91,0)), "Tie")</f>
        <v>GOP</v>
      </c>
      <c r="L91" s="20">
        <f>LARGE(H91:J91,1)</f>
        <v>0.52172119068670797</v>
      </c>
      <c r="M91" s="26">
        <f>L91-LARGE(H91:J91,2)</f>
        <v>6.861184792219277E-2</v>
      </c>
      <c r="N91" t="str">
        <f>TRIM(K91)&amp;"-"&amp;VLOOKUP(M91,$T$2:$U$5,2,TRUE)</f>
        <v>GOP-2</v>
      </c>
    </row>
    <row r="92" spans="1:14" x14ac:dyDescent="0.25">
      <c r="A92">
        <v>2008</v>
      </c>
      <c r="B92" s="4" t="s">
        <v>94</v>
      </c>
      <c r="C92" s="37">
        <v>9762</v>
      </c>
      <c r="D92" s="38">
        <v>12019</v>
      </c>
      <c r="E92" s="42">
        <v>22236</v>
      </c>
      <c r="F92" t="str">
        <f>VLOOKUP($B92,Counties!$A$3:$J$89,6, FALSE)</f>
        <v>Outstate</v>
      </c>
      <c r="G92" t="str">
        <f>VLOOKUP($B92,Counties!$A$3:$J$89,10, FALSE)</f>
        <v>Medium</v>
      </c>
      <c r="H92" s="21">
        <f>(E92-(C92+D92))/E92</f>
        <v>2.0462313365713258E-2</v>
      </c>
      <c r="I92" s="21">
        <f>C92/E92</f>
        <v>0.43901780895844578</v>
      </c>
      <c r="J92" s="21">
        <f>D92/E92</f>
        <v>0.54051987767584098</v>
      </c>
      <c r="K92" t="str">
        <f>IF(LARGE(H92:J92,1)&gt;LARGE(H92:J92,2), INDEX($H$1:$J$1,1,MATCH(MAX(H92:J92), H92:J92,0)), "Tie")</f>
        <v>DFL</v>
      </c>
      <c r="L92" s="20">
        <f>LARGE(H92:J92,1)</f>
        <v>0.54051987767584098</v>
      </c>
      <c r="M92" s="26">
        <f>L92-LARGE(H92:J92,2)</f>
        <v>0.1015020687173952</v>
      </c>
      <c r="N92" t="str">
        <f>TRIM(K92)&amp;"-"&amp;VLOOKUP(M92,$T$2:$U$5,2,TRUE)</f>
        <v>DFL-3</v>
      </c>
    </row>
    <row r="93" spans="1:14" x14ac:dyDescent="0.25">
      <c r="A93">
        <v>2008</v>
      </c>
      <c r="B93" s="4" t="s">
        <v>95</v>
      </c>
      <c r="C93" s="37">
        <v>10338</v>
      </c>
      <c r="D93" s="38">
        <v>8454</v>
      </c>
      <c r="E93" s="42">
        <v>19339</v>
      </c>
      <c r="F93" t="str">
        <f>VLOOKUP($B93,Counties!$A$3:$J$89,6, FALSE)</f>
        <v>Outer suburbs</v>
      </c>
      <c r="G93" t="str">
        <f>VLOOKUP($B93,Counties!$A$3:$J$89,10, FALSE)</f>
        <v>Medium</v>
      </c>
      <c r="H93" s="21">
        <f>(E93-(C93+D93))/E93</f>
        <v>2.8284813072030613E-2</v>
      </c>
      <c r="I93" s="21">
        <f>C93/E93</f>
        <v>0.53456745436682351</v>
      </c>
      <c r="J93" s="21">
        <f>D93/E93</f>
        <v>0.43714773256114586</v>
      </c>
      <c r="K93" t="str">
        <f>IF(LARGE(H93:J93,1)&gt;LARGE(H93:J93,2), INDEX($H$1:$J$1,1,MATCH(MAX(H93:J93), H93:J93,0)), "Tie")</f>
        <v>GOP</v>
      </c>
      <c r="L93" s="20">
        <f>LARGE(H93:J93,1)</f>
        <v>0.53456745436682351</v>
      </c>
      <c r="M93" s="26">
        <f>L93-LARGE(H93:J93,2)</f>
        <v>9.741972180567765E-2</v>
      </c>
      <c r="N93" t="str">
        <f>TRIM(K93)&amp;"-"&amp;VLOOKUP(M93,$T$2:$U$5,2,TRUE)</f>
        <v>GOP-2</v>
      </c>
    </row>
    <row r="94" spans="1:14" x14ac:dyDescent="0.25">
      <c r="A94">
        <v>2008</v>
      </c>
      <c r="B94" s="4" t="s">
        <v>96</v>
      </c>
      <c r="C94" s="37">
        <v>1362</v>
      </c>
      <c r="D94" s="38">
        <v>1552</v>
      </c>
      <c r="E94" s="42">
        <v>2990</v>
      </c>
      <c r="F94" t="str">
        <f>VLOOKUP($B94,Counties!$A$3:$J$89,6, FALSE)</f>
        <v>Outstate</v>
      </c>
      <c r="G94" t="str">
        <f>VLOOKUP($B94,Counties!$A$3:$J$89,10, FALSE)</f>
        <v>Extra small</v>
      </c>
      <c r="H94" s="21">
        <f>(E94-(C94+D94))/E94</f>
        <v>2.5418060200668897E-2</v>
      </c>
      <c r="I94" s="21">
        <f>C94/E94</f>
        <v>0.45551839464882943</v>
      </c>
      <c r="J94" s="21">
        <f>D94/E94</f>
        <v>0.51906354515050168</v>
      </c>
      <c r="K94" t="str">
        <f>IF(LARGE(H94:J94,1)&gt;LARGE(H94:J94,2), INDEX($H$1:$J$1,1,MATCH(MAX(H94:J94), H94:J94,0)), "Tie")</f>
        <v>DFL</v>
      </c>
      <c r="L94" s="20">
        <f>LARGE(H94:J94,1)</f>
        <v>0.51906354515050168</v>
      </c>
      <c r="M94" s="26">
        <f>L94-LARGE(H94:J94,2)</f>
        <v>6.3545150501672254E-2</v>
      </c>
      <c r="N94" t="str">
        <f>TRIM(K94)&amp;"-"&amp;VLOOKUP(M94,$T$2:$U$5,2,TRUE)</f>
        <v>DFL-2</v>
      </c>
    </row>
    <row r="95" spans="1:14" x14ac:dyDescent="0.25">
      <c r="A95">
        <v>2008</v>
      </c>
      <c r="B95" s="4" t="s">
        <v>97</v>
      </c>
      <c r="C95" s="37">
        <v>14782</v>
      </c>
      <c r="D95" s="38">
        <v>19325</v>
      </c>
      <c r="E95" s="42">
        <v>35070</v>
      </c>
      <c r="F95" t="str">
        <f>VLOOKUP($B95,Counties!$A$3:$J$89,6, FALSE)</f>
        <v>Outstate</v>
      </c>
      <c r="G95" t="str">
        <f>VLOOKUP($B95,Counties!$A$3:$J$89,10, FALSE)</f>
        <v>Medium</v>
      </c>
      <c r="H95" s="21">
        <f>(E95-(C95+D95))/E95</f>
        <v>2.7459366980325063E-2</v>
      </c>
      <c r="I95" s="21">
        <f>C95/E95</f>
        <v>0.42149985742800117</v>
      </c>
      <c r="J95" s="21">
        <f>D95/E95</f>
        <v>0.55104077559167375</v>
      </c>
      <c r="K95" t="str">
        <f>IF(LARGE(H95:J95,1)&gt;LARGE(H95:J95,2), INDEX($H$1:$J$1,1,MATCH(MAX(H95:J95), H95:J95,0)), "Tie")</f>
        <v>DFL</v>
      </c>
      <c r="L95" s="20">
        <f>LARGE(H95:J95,1)</f>
        <v>0.55104077559167375</v>
      </c>
      <c r="M95" s="26">
        <f>L95-LARGE(H95:J95,2)</f>
        <v>0.12954091816367258</v>
      </c>
      <c r="N95" t="str">
        <f>TRIM(K95)&amp;"-"&amp;VLOOKUP(M95,$T$2:$U$5,2,TRUE)</f>
        <v>DFL-3</v>
      </c>
    </row>
    <row r="96" spans="1:14" x14ac:dyDescent="0.25">
      <c r="A96">
        <v>2008</v>
      </c>
      <c r="B96" s="4" t="s">
        <v>98</v>
      </c>
      <c r="C96" s="37">
        <v>7456</v>
      </c>
      <c r="D96" s="38">
        <v>5809</v>
      </c>
      <c r="E96" s="42">
        <v>13620</v>
      </c>
      <c r="F96" t="str">
        <f>VLOOKUP($B96,Counties!$A$3:$J$89,6, FALSE)</f>
        <v>Outstate</v>
      </c>
      <c r="G96" t="str">
        <f>VLOOKUP($B96,Counties!$A$3:$J$89,10, FALSE)</f>
        <v>Medium</v>
      </c>
      <c r="H96" s="21">
        <f>(E96-(C96+D96))/E96</f>
        <v>2.6064610866372982E-2</v>
      </c>
      <c r="I96" s="21">
        <f>C96/E96</f>
        <v>0.54743024963289277</v>
      </c>
      <c r="J96" s="21">
        <f>D96/E96</f>
        <v>0.42650513950073421</v>
      </c>
      <c r="K96" t="str">
        <f>IF(LARGE(H96:J96,1)&gt;LARGE(H96:J96,2), INDEX($H$1:$J$1,1,MATCH(MAX(H96:J96), H96:J96,0)), "Tie")</f>
        <v>GOP</v>
      </c>
      <c r="L96" s="20">
        <f>LARGE(H96:J96,1)</f>
        <v>0.54743024963289277</v>
      </c>
      <c r="M96" s="26">
        <f>L96-LARGE(H96:J96,2)</f>
        <v>0.12092511013215856</v>
      </c>
      <c r="N96" t="str">
        <f>TRIM(K96)&amp;"-"&amp;VLOOKUP(M96,$T$2:$U$5,2,TRUE)</f>
        <v>GOP-3</v>
      </c>
    </row>
    <row r="97" spans="1:14" x14ac:dyDescent="0.25">
      <c r="A97">
        <v>2008</v>
      </c>
      <c r="B97" s="31" t="s">
        <v>99</v>
      </c>
      <c r="C97" s="37">
        <v>6549</v>
      </c>
      <c r="D97" s="38">
        <v>11501</v>
      </c>
      <c r="E97" s="42">
        <v>18449</v>
      </c>
      <c r="F97" t="str">
        <f>VLOOKUP($B97,Counties!$A$3:$J$89,6, FALSE)</f>
        <v>Outstate</v>
      </c>
      <c r="G97" t="str">
        <f>VLOOKUP($B97,Counties!$A$3:$J$89,10, FALSE)</f>
        <v>Medium</v>
      </c>
      <c r="H97" s="21">
        <f>(E97-(C97+D97))/E97</f>
        <v>2.1627188465499485E-2</v>
      </c>
      <c r="I97" s="21">
        <f>C97/E97</f>
        <v>0.35497858962545398</v>
      </c>
      <c r="J97" s="21">
        <f>D97/E97</f>
        <v>0.62339422190904659</v>
      </c>
      <c r="K97" t="str">
        <f>IF(LARGE(H97:J97,1)&gt;LARGE(H97:J97,2), INDEX($H$1:$J$1,1,MATCH(MAX(H97:J97), H97:J97,0)), "Tie")</f>
        <v>DFL</v>
      </c>
      <c r="L97" s="20">
        <f>LARGE(H97:J97,1)</f>
        <v>0.62339422190904659</v>
      </c>
      <c r="M97" s="26">
        <f>L97-LARGE(H97:J97,2)</f>
        <v>0.26841563228359261</v>
      </c>
      <c r="N97" t="str">
        <f>TRIM(K97)&amp;"-"&amp;VLOOKUP(M97,$T$2:$U$5,2,TRUE)</f>
        <v>DFL-4</v>
      </c>
    </row>
    <row r="98" spans="1:14" x14ac:dyDescent="0.25">
      <c r="A98">
        <v>2008</v>
      </c>
      <c r="B98" s="4" t="s">
        <v>100</v>
      </c>
      <c r="C98" s="37">
        <v>28156</v>
      </c>
      <c r="D98" s="38">
        <v>20654</v>
      </c>
      <c r="E98" s="42">
        <v>49683</v>
      </c>
      <c r="F98" t="str">
        <f>VLOOKUP($B98,Counties!$A$3:$J$89,6, FALSE)</f>
        <v>Rest of 7 county</v>
      </c>
      <c r="G98" t="str">
        <f>VLOOKUP($B98,Counties!$A$3:$J$89,10, FALSE)</f>
        <v>Medium</v>
      </c>
      <c r="H98" s="21">
        <f>(E98-(C98+D98))/E98</f>
        <v>1.7571402693074091E-2</v>
      </c>
      <c r="I98" s="21">
        <f>C98/E98</f>
        <v>0.56671296016746175</v>
      </c>
      <c r="J98" s="21">
        <f>D98/E98</f>
        <v>0.41571563713946419</v>
      </c>
      <c r="K98" t="str">
        <f>IF(LARGE(H98:J98,1)&gt;LARGE(H98:J98,2), INDEX($H$1:$J$1,1,MATCH(MAX(H98:J98), H98:J98,0)), "Tie")</f>
        <v>GOP</v>
      </c>
      <c r="L98" s="20">
        <f>LARGE(H98:J98,1)</f>
        <v>0.56671296016746175</v>
      </c>
      <c r="M98" s="26">
        <f>L98-LARGE(H98:J98,2)</f>
        <v>0.15099732302799757</v>
      </c>
      <c r="N98" t="str">
        <f>TRIM(K98)&amp;"-"&amp;VLOOKUP(M98,$T$2:$U$5,2,TRUE)</f>
        <v>GOP-3</v>
      </c>
    </row>
    <row r="99" spans="1:14" x14ac:dyDescent="0.25">
      <c r="A99">
        <v>2008</v>
      </c>
      <c r="B99" s="4" t="s">
        <v>101</v>
      </c>
      <c r="C99" s="37">
        <v>8660</v>
      </c>
      <c r="D99" s="38">
        <v>7276</v>
      </c>
      <c r="E99" s="42">
        <v>16307</v>
      </c>
      <c r="F99" t="str">
        <f>VLOOKUP($B99,Counties!$A$3:$J$89,6, FALSE)</f>
        <v>Outstate</v>
      </c>
      <c r="G99" t="str">
        <f>VLOOKUP($B99,Counties!$A$3:$J$89,10, FALSE)</f>
        <v>Medium</v>
      </c>
      <c r="H99" s="21">
        <f>(E99-(C99+D99))/E99</f>
        <v>2.2750965842889558E-2</v>
      </c>
      <c r="I99" s="21">
        <f>C99/E99</f>
        <v>0.53106028086097989</v>
      </c>
      <c r="J99" s="21">
        <f>D99/E99</f>
        <v>0.4461887532961305</v>
      </c>
      <c r="K99" t="str">
        <f>IF(LARGE(H99:J99,1)&gt;LARGE(H99:J99,2), INDEX($H$1:$J$1,1,MATCH(MAX(H99:J99), H99:J99,0)), "Tie")</f>
        <v>GOP</v>
      </c>
      <c r="L99" s="20">
        <f>LARGE(H99:J99,1)</f>
        <v>0.53106028086097989</v>
      </c>
      <c r="M99" s="26">
        <f>L99-LARGE(H99:J99,2)</f>
        <v>8.4871527564849392E-2</v>
      </c>
      <c r="N99" t="str">
        <f>TRIM(K99)&amp;"-"&amp;VLOOKUP(M99,$T$2:$U$5,2,TRUE)</f>
        <v>GOP-2</v>
      </c>
    </row>
    <row r="100" spans="1:14" x14ac:dyDescent="0.25">
      <c r="A100">
        <v>2008</v>
      </c>
      <c r="B100" s="4" t="s">
        <v>102</v>
      </c>
      <c r="C100" s="37">
        <v>2907</v>
      </c>
      <c r="D100" s="38">
        <v>3280</v>
      </c>
      <c r="E100" s="42">
        <v>6356</v>
      </c>
      <c r="F100" t="str">
        <f>VLOOKUP($B100,Counties!$A$3:$J$89,6, FALSE)</f>
        <v>Outstate</v>
      </c>
      <c r="G100" t="str">
        <f>VLOOKUP($B100,Counties!$A$3:$J$89,10, FALSE)</f>
        <v>Small</v>
      </c>
      <c r="H100" s="21">
        <f>(E100-(C100+D100))/E100</f>
        <v>2.658904971680302E-2</v>
      </c>
      <c r="I100" s="21">
        <f>C100/E100</f>
        <v>0.45736312146003777</v>
      </c>
      <c r="J100" s="21">
        <f>D100/E100</f>
        <v>0.51604782882315925</v>
      </c>
      <c r="K100" t="str">
        <f>IF(LARGE(H100:J100,1)&gt;LARGE(H100:J100,2), INDEX($H$1:$J$1,1,MATCH(MAX(H100:J100), H100:J100,0)), "Tie")</f>
        <v>DFL</v>
      </c>
      <c r="L100" s="20">
        <f>LARGE(H100:J100,1)</f>
        <v>0.51604782882315925</v>
      </c>
      <c r="M100" s="26">
        <f>L100-LARGE(H100:J100,2)</f>
        <v>5.868470736312148E-2</v>
      </c>
      <c r="N100" t="str">
        <f>TRIM(K100)&amp;"-"&amp;VLOOKUP(M100,$T$2:$U$5,2,TRUE)</f>
        <v>DFL-1</v>
      </c>
    </row>
    <row r="101" spans="1:14" x14ac:dyDescent="0.25">
      <c r="A101">
        <v>2008</v>
      </c>
      <c r="B101" s="4" t="s">
        <v>103</v>
      </c>
      <c r="C101" s="37">
        <v>15789</v>
      </c>
      <c r="D101" s="38">
        <v>12783</v>
      </c>
      <c r="E101" s="42">
        <v>29305</v>
      </c>
      <c r="F101" t="str">
        <f>VLOOKUP($B101,Counties!$A$3:$J$89,6, FALSE)</f>
        <v>Outer suburbs</v>
      </c>
      <c r="G101" t="str">
        <f>VLOOKUP($B101,Counties!$A$3:$J$89,10, FALSE)</f>
        <v>Medium</v>
      </c>
      <c r="H101" s="21">
        <f>(E101-(C101+D101))/E101</f>
        <v>2.5012796451117557E-2</v>
      </c>
      <c r="I101" s="21">
        <f>C101/E101</f>
        <v>0.53878177785360859</v>
      </c>
      <c r="J101" s="21">
        <f>D101/E101</f>
        <v>0.43620542569527382</v>
      </c>
      <c r="K101" t="str">
        <f>IF(LARGE(H101:J101,1)&gt;LARGE(H101:J101,2), INDEX($H$1:$J$1,1,MATCH(MAX(H101:J101), H101:J101,0)), "Tie")</f>
        <v>GOP</v>
      </c>
      <c r="L101" s="20">
        <f>LARGE(H101:J101,1)</f>
        <v>0.53878177785360859</v>
      </c>
      <c r="M101" s="26">
        <f>L101-LARGE(H101:J101,2)</f>
        <v>0.10257635215833477</v>
      </c>
      <c r="N101" t="str">
        <f>TRIM(K101)&amp;"-"&amp;VLOOKUP(M101,$T$2:$U$5,2,TRUE)</f>
        <v>GOP-3</v>
      </c>
    </row>
    <row r="102" spans="1:14" x14ac:dyDescent="0.25">
      <c r="A102">
        <v>2008</v>
      </c>
      <c r="B102" s="4" t="s">
        <v>104</v>
      </c>
      <c r="C102" s="37">
        <v>11978</v>
      </c>
      <c r="D102" s="38">
        <v>16666</v>
      </c>
      <c r="E102" s="42">
        <v>29259</v>
      </c>
      <c r="F102" t="str">
        <f>VLOOKUP($B102,Counties!$A$3:$J$89,6, FALSE)</f>
        <v>Outstate</v>
      </c>
      <c r="G102" t="str">
        <f>VLOOKUP($B102,Counties!$A$3:$J$89,10, FALSE)</f>
        <v>Medium</v>
      </c>
      <c r="H102" s="21">
        <f>(E102-(C102+D102))/E102</f>
        <v>2.1019173587614067E-2</v>
      </c>
      <c r="I102" s="21">
        <f>C102/E102</f>
        <v>0.40937831094705901</v>
      </c>
      <c r="J102" s="21">
        <f>D102/E102</f>
        <v>0.56960251546532692</v>
      </c>
      <c r="K102" t="str">
        <f>IF(LARGE(H102:J102,1)&gt;LARGE(H102:J102,2), INDEX($H$1:$J$1,1,MATCH(MAX(H102:J102), H102:J102,0)), "Tie")</f>
        <v>DFL</v>
      </c>
      <c r="L102" s="20">
        <f>LARGE(H102:J102,1)</f>
        <v>0.56960251546532692</v>
      </c>
      <c r="M102" s="26">
        <f>L102-LARGE(H102:J102,2)</f>
        <v>0.16022420451826791</v>
      </c>
      <c r="N102" t="str">
        <f>TRIM(K102)&amp;"-"&amp;VLOOKUP(M102,$T$2:$U$5,2,TRUE)</f>
        <v>DFL-3</v>
      </c>
    </row>
    <row r="103" spans="1:14" x14ac:dyDescent="0.25">
      <c r="A103">
        <v>2008</v>
      </c>
      <c r="B103" s="4" t="s">
        <v>105</v>
      </c>
      <c r="C103" s="37">
        <v>2291</v>
      </c>
      <c r="D103" s="38">
        <v>1877</v>
      </c>
      <c r="E103" s="42">
        <v>4261</v>
      </c>
      <c r="F103" t="str">
        <f>VLOOKUP($B103,Counties!$A$3:$J$89,6, FALSE)</f>
        <v>Outstate</v>
      </c>
      <c r="G103" t="str">
        <f>VLOOKUP($B103,Counties!$A$3:$J$89,10, FALSE)</f>
        <v>Extra small</v>
      </c>
      <c r="H103" s="21">
        <f>(E103-(C103+D103))/E103</f>
        <v>2.1825862473597746E-2</v>
      </c>
      <c r="I103" s="21">
        <f>C103/E103</f>
        <v>0.53766721426895092</v>
      </c>
      <c r="J103" s="21">
        <f>D103/E103</f>
        <v>0.44050692325745128</v>
      </c>
      <c r="K103" t="str">
        <f>IF(LARGE(H103:J103,1)&gt;LARGE(H103:J103,2), INDEX($H$1:$J$1,1,MATCH(MAX(H103:J103), H103:J103,0)), "Tie")</f>
        <v>GOP</v>
      </c>
      <c r="L103" s="20">
        <f>LARGE(H103:J103,1)</f>
        <v>0.53766721426895092</v>
      </c>
      <c r="M103" s="26">
        <f>L103-LARGE(H103:J103,2)</f>
        <v>9.7160291011499644E-2</v>
      </c>
      <c r="N103" t="str">
        <f>TRIM(K103)&amp;"-"&amp;VLOOKUP(M103,$T$2:$U$5,2,TRUE)</f>
        <v>GOP-2</v>
      </c>
    </row>
    <row r="104" spans="1:14" x14ac:dyDescent="0.25">
      <c r="A104">
        <v>2008</v>
      </c>
      <c r="B104" s="31" t="s">
        <v>106</v>
      </c>
      <c r="C104" s="37">
        <v>1240</v>
      </c>
      <c r="D104" s="38">
        <v>2019</v>
      </c>
      <c r="E104" s="42">
        <v>3348</v>
      </c>
      <c r="F104" t="str">
        <f>VLOOKUP($B104,Counties!$A$3:$J$89,6, FALSE)</f>
        <v>Outstate</v>
      </c>
      <c r="G104" t="str">
        <f>VLOOKUP($B104,Counties!$A$3:$J$89,10, FALSE)</f>
        <v>Extra small</v>
      </c>
      <c r="H104" s="21">
        <f>(E104-(C104+D104))/E104</f>
        <v>2.6583034647550775E-2</v>
      </c>
      <c r="I104" s="21">
        <f>C104/E104</f>
        <v>0.37037037037037035</v>
      </c>
      <c r="J104" s="21">
        <f>D104/E104</f>
        <v>0.6030465949820788</v>
      </c>
      <c r="K104" t="str">
        <f>IF(LARGE(H104:J104,1)&gt;LARGE(H104:J104,2), INDEX($H$1:$J$1,1,MATCH(MAX(H104:J104), H104:J104,0)), "Tie")</f>
        <v>DFL</v>
      </c>
      <c r="L104" s="20">
        <f>LARGE(H104:J104,1)</f>
        <v>0.6030465949820788</v>
      </c>
      <c r="M104" s="26">
        <f>L104-LARGE(H104:J104,2)</f>
        <v>0.23267622461170845</v>
      </c>
      <c r="N104" t="str">
        <f>TRIM(K104)&amp;"-"&amp;VLOOKUP(M104,$T$2:$U$5,2,TRUE)</f>
        <v>DFL-4</v>
      </c>
    </row>
    <row r="105" spans="1:14" x14ac:dyDescent="0.25">
      <c r="A105">
        <v>2008</v>
      </c>
      <c r="B105" s="4" t="s">
        <v>107</v>
      </c>
      <c r="C105" s="37">
        <v>3157</v>
      </c>
      <c r="D105" s="38">
        <v>2759</v>
      </c>
      <c r="E105" s="42">
        <v>6036</v>
      </c>
      <c r="F105" t="str">
        <f>VLOOKUP($B105,Counties!$A$3:$J$89,6, FALSE)</f>
        <v>Outstate</v>
      </c>
      <c r="G105" t="str">
        <f>VLOOKUP($B105,Counties!$A$3:$J$89,10, FALSE)</f>
        <v>Small</v>
      </c>
      <c r="H105" s="21">
        <f>(E105-(C105+D105))/E105</f>
        <v>1.9880715705765408E-2</v>
      </c>
      <c r="I105" s="21">
        <f>C105/E105</f>
        <v>0.52302849569251164</v>
      </c>
      <c r="J105" s="21">
        <f>D105/E105</f>
        <v>0.45709078860172297</v>
      </c>
      <c r="K105" t="str">
        <f>IF(LARGE(H105:J105,1)&gt;LARGE(H105:J105,2), INDEX($H$1:$J$1,1,MATCH(MAX(H105:J105), H105:J105,0)), "Tie")</f>
        <v>GOP</v>
      </c>
      <c r="L105" s="20">
        <f>LARGE(H105:J105,1)</f>
        <v>0.52302849569251164</v>
      </c>
      <c r="M105" s="26">
        <f>L105-LARGE(H105:J105,2)</f>
        <v>6.5937707090788666E-2</v>
      </c>
      <c r="N105" t="str">
        <f>TRIM(K105)&amp;"-"&amp;VLOOKUP(M105,$T$2:$U$5,2,TRUE)</f>
        <v>GOP-2</v>
      </c>
    </row>
    <row r="106" spans="1:14" x14ac:dyDescent="0.25">
      <c r="A106">
        <v>2008</v>
      </c>
      <c r="B106" s="4" t="s">
        <v>108</v>
      </c>
      <c r="C106" s="37">
        <v>18567</v>
      </c>
      <c r="D106" s="38">
        <v>15859</v>
      </c>
      <c r="E106" s="42">
        <v>35165</v>
      </c>
      <c r="F106" t="str">
        <f>VLOOKUP($B106,Counties!$A$3:$J$89,6, FALSE)</f>
        <v>Outstate</v>
      </c>
      <c r="G106" t="str">
        <f>VLOOKUP($B106,Counties!$A$3:$J$89,10, FALSE)</f>
        <v>Medium</v>
      </c>
      <c r="H106" s="21">
        <f>(E106-(C106+D106))/E106</f>
        <v>2.1015213991184417E-2</v>
      </c>
      <c r="I106" s="21">
        <f>C106/E106</f>
        <v>0.52799658751599599</v>
      </c>
      <c r="J106" s="21">
        <f>D106/E106</f>
        <v>0.45098819849281957</v>
      </c>
      <c r="K106" t="str">
        <f>IF(LARGE(H106:J106,1)&gt;LARGE(H106:J106,2), INDEX($H$1:$J$1,1,MATCH(MAX(H106:J106), H106:J106,0)), "Tie")</f>
        <v>GOP</v>
      </c>
      <c r="L106" s="20">
        <f>LARGE(H106:J106,1)</f>
        <v>0.52799658751599599</v>
      </c>
      <c r="M106" s="26">
        <f>L106-LARGE(H106:J106,2)</f>
        <v>7.7008389023176416E-2</v>
      </c>
      <c r="N106" t="str">
        <f>TRIM(K106)&amp;"-"&amp;VLOOKUP(M106,$T$2:$U$5,2,TRUE)</f>
        <v>GOP-2</v>
      </c>
    </row>
    <row r="107" spans="1:14" x14ac:dyDescent="0.25">
      <c r="A107">
        <v>2008</v>
      </c>
      <c r="B107" s="4" t="s">
        <v>109</v>
      </c>
      <c r="C107" s="37">
        <v>104364</v>
      </c>
      <c r="D107" s="38">
        <v>116778</v>
      </c>
      <c r="E107" s="42">
        <v>225472</v>
      </c>
      <c r="F107" t="str">
        <f>VLOOKUP($B107,Counties!$A$3:$J$89,6, FALSE)</f>
        <v>Rest of 7 county</v>
      </c>
      <c r="G107" t="str">
        <f>VLOOKUP($B107,Counties!$A$3:$J$89,10, FALSE)</f>
        <v>Large</v>
      </c>
      <c r="H107" s="21">
        <f>(E107-(C107+D107))/E107</f>
        <v>1.9204158387737723E-2</v>
      </c>
      <c r="I107" s="21">
        <f>C107/E107</f>
        <v>0.46286900369003692</v>
      </c>
      <c r="J107" s="21">
        <f>D107/E107</f>
        <v>0.51792683792222538</v>
      </c>
      <c r="K107" t="str">
        <f>IF(LARGE(H107:J107,1)&gt;LARGE(H107:J107,2), INDEX($H$1:$J$1,1,MATCH(MAX(H107:J107), H107:J107,0)), "Tie")</f>
        <v>DFL</v>
      </c>
      <c r="L107" s="20">
        <f>LARGE(H107:J107,1)</f>
        <v>0.51792683792222538</v>
      </c>
      <c r="M107" s="26">
        <f>L107-LARGE(H107:J107,2)</f>
        <v>5.5057834232188463E-2</v>
      </c>
      <c r="N107" t="str">
        <f>TRIM(K107)&amp;"-"&amp;VLOOKUP(M107,$T$2:$U$5,2,TRUE)</f>
        <v>DFL-1</v>
      </c>
    </row>
    <row r="108" spans="1:14" x14ac:dyDescent="0.25">
      <c r="A108">
        <v>2008</v>
      </c>
      <c r="B108" s="4" t="s">
        <v>110</v>
      </c>
      <c r="C108" s="37">
        <v>5468</v>
      </c>
      <c r="D108" s="38">
        <v>4463</v>
      </c>
      <c r="E108" s="42">
        <v>10213</v>
      </c>
      <c r="F108" t="str">
        <f>VLOOKUP($B108,Counties!$A$3:$J$89,6, FALSE)</f>
        <v>Outstate</v>
      </c>
      <c r="G108" t="str">
        <f>VLOOKUP($B108,Counties!$A$3:$J$89,10, FALSE)</f>
        <v>Small</v>
      </c>
      <c r="H108" s="21">
        <f>(E108-(C108+D108))/E108</f>
        <v>2.7611867228042691E-2</v>
      </c>
      <c r="I108" s="21">
        <f>C108/E108</f>
        <v>0.53539606384020366</v>
      </c>
      <c r="J108" s="21">
        <f>D108/E108</f>
        <v>0.43699206893175363</v>
      </c>
      <c r="K108" t="str">
        <f>IF(LARGE(H108:J108,1)&gt;LARGE(H108:J108,2), INDEX($H$1:$J$1,1,MATCH(MAX(H108:J108), H108:J108,0)), "Tie")</f>
        <v>GOP</v>
      </c>
      <c r="L108" s="20">
        <f>LARGE(H108:J108,1)</f>
        <v>0.53539606384020366</v>
      </c>
      <c r="M108" s="26">
        <f>L108-LARGE(H108:J108,2)</f>
        <v>9.8403994908450032E-2</v>
      </c>
      <c r="N108" t="str">
        <f>TRIM(K108)&amp;"-"&amp;VLOOKUP(M108,$T$2:$U$5,2,TRUE)</f>
        <v>GOP-2</v>
      </c>
    </row>
    <row r="109" spans="1:14" x14ac:dyDescent="0.25">
      <c r="A109">
        <v>2008</v>
      </c>
      <c r="B109" s="4" t="s">
        <v>111</v>
      </c>
      <c r="C109" s="37">
        <v>11241</v>
      </c>
      <c r="D109" s="38">
        <v>9256</v>
      </c>
      <c r="E109" s="42">
        <v>20918</v>
      </c>
      <c r="F109" t="str">
        <f>VLOOKUP($B109,Counties!$A$3:$J$89,6, FALSE)</f>
        <v>Outstate</v>
      </c>
      <c r="G109" t="str">
        <f>VLOOKUP($B109,Counties!$A$3:$J$89,10, FALSE)</f>
        <v>Medium</v>
      </c>
      <c r="H109" s="21">
        <f>(E109-(C109+D109))/E109</f>
        <v>2.0126207094368485E-2</v>
      </c>
      <c r="I109" s="21">
        <f>C109/E109</f>
        <v>0.53738407113490771</v>
      </c>
      <c r="J109" s="21">
        <f>D109/E109</f>
        <v>0.44248972177072377</v>
      </c>
      <c r="K109" t="str">
        <f>IF(LARGE(H109:J109,1)&gt;LARGE(H109:J109,2), INDEX($H$1:$J$1,1,MATCH(MAX(H109:J109), H109:J109,0)), "Tie")</f>
        <v>GOP</v>
      </c>
      <c r="L109" s="20">
        <f>LARGE(H109:J109,1)</f>
        <v>0.53738407113490771</v>
      </c>
      <c r="M109" s="26">
        <f>L109-LARGE(H109:J109,2)</f>
        <v>9.489434936418395E-2</v>
      </c>
      <c r="N109" t="str">
        <f>TRIM(K109)&amp;"-"&amp;VLOOKUP(M109,$T$2:$U$5,2,TRUE)</f>
        <v>GOP-2</v>
      </c>
    </row>
    <row r="110" spans="1:14" x14ac:dyDescent="0.25">
      <c r="A110">
        <v>2008</v>
      </c>
      <c r="B110" s="4" t="s">
        <v>112</v>
      </c>
      <c r="C110" s="37">
        <v>4196</v>
      </c>
      <c r="D110" s="38">
        <v>3736</v>
      </c>
      <c r="E110" s="42">
        <v>8152</v>
      </c>
      <c r="F110" t="str">
        <f>VLOOKUP($B110,Counties!$A$3:$J$89,6, FALSE)</f>
        <v>Outstate</v>
      </c>
      <c r="G110" t="str">
        <f>VLOOKUP($B110,Counties!$A$3:$J$89,10, FALSE)</f>
        <v>Small</v>
      </c>
      <c r="H110" s="21">
        <f>(E110-(C110+D110))/E110</f>
        <v>2.6987242394504417E-2</v>
      </c>
      <c r="I110" s="21">
        <f>C110/E110</f>
        <v>0.51472031403336604</v>
      </c>
      <c r="J110" s="21">
        <f>D110/E110</f>
        <v>0.45829244357212956</v>
      </c>
      <c r="K110" t="str">
        <f>IF(LARGE(H110:J110,1)&gt;LARGE(H110:J110,2), INDEX($H$1:$J$1,1,MATCH(MAX(H110:J110), H110:J110,0)), "Tie")</f>
        <v>GOP</v>
      </c>
      <c r="L110" s="20">
        <f>LARGE(H110:J110,1)</f>
        <v>0.51472031403336604</v>
      </c>
      <c r="M110" s="26">
        <f>L110-LARGE(H110:J110,2)</f>
        <v>5.6427870461236485E-2</v>
      </c>
      <c r="N110" t="str">
        <f>TRIM(K110)&amp;"-"&amp;VLOOKUP(M110,$T$2:$U$5,2,TRUE)</f>
        <v>GOP-1</v>
      </c>
    </row>
    <row r="111" spans="1:14" x14ac:dyDescent="0.25">
      <c r="A111">
        <v>2008</v>
      </c>
      <c r="B111" s="4" t="s">
        <v>113</v>
      </c>
      <c r="C111" s="37">
        <v>4993</v>
      </c>
      <c r="D111" s="38">
        <v>5921</v>
      </c>
      <c r="E111" s="42">
        <v>11234</v>
      </c>
      <c r="F111" t="str">
        <f>VLOOKUP($B111,Counties!$A$3:$J$89,6, FALSE)</f>
        <v>Outstate</v>
      </c>
      <c r="G111" t="str">
        <f>VLOOKUP($B111,Counties!$A$3:$J$89,10, FALSE)</f>
        <v>Small</v>
      </c>
      <c r="H111" s="21">
        <f>(E111-(C111+D111))/E111</f>
        <v>2.848495638241054E-2</v>
      </c>
      <c r="I111" s="21">
        <f>C111/E111</f>
        <v>0.44445433505429943</v>
      </c>
      <c r="J111" s="21">
        <f>D111/E111</f>
        <v>0.52706070856329001</v>
      </c>
      <c r="K111" t="str">
        <f>IF(LARGE(H111:J111,1)&gt;LARGE(H111:J111,2), INDEX($H$1:$J$1,1,MATCH(MAX(H111:J111), H111:J111,0)), "Tie")</f>
        <v>DFL</v>
      </c>
      <c r="L111" s="20">
        <f>LARGE(H111:J111,1)</f>
        <v>0.52706070856329001</v>
      </c>
      <c r="M111" s="26">
        <f>L111-LARGE(H111:J111,2)</f>
        <v>8.2606373508990583E-2</v>
      </c>
      <c r="N111" t="str">
        <f>TRIM(K111)&amp;"-"&amp;VLOOKUP(M111,$T$2:$U$5,2,TRUE)</f>
        <v>DFL-2</v>
      </c>
    </row>
    <row r="112" spans="1:14" x14ac:dyDescent="0.25">
      <c r="A112">
        <v>2008</v>
      </c>
      <c r="B112" s="4" t="s">
        <v>114</v>
      </c>
      <c r="C112" s="37">
        <v>6955</v>
      </c>
      <c r="D112" s="38">
        <v>9915</v>
      </c>
      <c r="E112" s="42">
        <v>17280</v>
      </c>
      <c r="F112" t="str">
        <f>VLOOKUP($B112,Counties!$A$3:$J$89,6, FALSE)</f>
        <v>Outstate</v>
      </c>
      <c r="G112" t="str">
        <f>VLOOKUP($B112,Counties!$A$3:$J$89,10, FALSE)</f>
        <v>Medium</v>
      </c>
      <c r="H112" s="21">
        <f>(E112-(C112+D112))/E112</f>
        <v>2.3726851851851853E-2</v>
      </c>
      <c r="I112" s="21">
        <f>C112/E112</f>
        <v>0.40248842592592593</v>
      </c>
      <c r="J112" s="21">
        <f>D112/E112</f>
        <v>0.57378472222222221</v>
      </c>
      <c r="K112" t="str">
        <f>IF(LARGE(H112:J112,1)&gt;LARGE(H112:J112,2), INDEX($H$1:$J$1,1,MATCH(MAX(H112:J112), H112:J112,0)), "Tie")</f>
        <v>DFL</v>
      </c>
      <c r="L112" s="20">
        <f>LARGE(H112:J112,1)</f>
        <v>0.57378472222222221</v>
      </c>
      <c r="M112" s="26">
        <f>L112-LARGE(H112:J112,2)</f>
        <v>0.17129629629629628</v>
      </c>
      <c r="N112" t="str">
        <f>TRIM(K112)&amp;"-"&amp;VLOOKUP(M112,$T$2:$U$5,2,TRUE)</f>
        <v>DFL-3</v>
      </c>
    </row>
    <row r="113" spans="1:14" x14ac:dyDescent="0.25">
      <c r="A113">
        <v>2008</v>
      </c>
      <c r="B113" s="4" t="s">
        <v>115</v>
      </c>
      <c r="C113" s="37">
        <v>12775</v>
      </c>
      <c r="D113" s="38">
        <v>12420</v>
      </c>
      <c r="E113" s="42">
        <v>25795</v>
      </c>
      <c r="F113" t="str">
        <f>VLOOKUP($B113,Counties!$A$3:$J$89,6, FALSE)</f>
        <v>Outer suburbs</v>
      </c>
      <c r="G113" t="str">
        <f>VLOOKUP($B113,Counties!$A$3:$J$89,10, FALSE)</f>
        <v>Medium</v>
      </c>
      <c r="H113" s="21">
        <f>(E113-(C113+D113))/E113</f>
        <v>2.3260321767784455E-2</v>
      </c>
      <c r="I113" s="21">
        <f>C113/E113</f>
        <v>0.49525101763907736</v>
      </c>
      <c r="J113" s="21">
        <f>D113/E113</f>
        <v>0.48148866059313822</v>
      </c>
      <c r="K113" t="str">
        <f>IF(LARGE(H113:J113,1)&gt;LARGE(H113:J113,2), INDEX($H$1:$J$1,1,MATCH(MAX(H113:J113), H113:J113,0)), "Tie")</f>
        <v>GOP</v>
      </c>
      <c r="L113" s="20">
        <f>LARGE(H113:J113,1)</f>
        <v>0.49525101763907736</v>
      </c>
      <c r="M113" s="26">
        <f>L113-LARGE(H113:J113,2)</f>
        <v>1.3762357045939144E-2</v>
      </c>
      <c r="N113" t="str">
        <f>TRIM(K113)&amp;"-"&amp;VLOOKUP(M113,$T$2:$U$5,2,TRUE)</f>
        <v>GOP-1</v>
      </c>
    </row>
    <row r="114" spans="1:14" x14ac:dyDescent="0.25">
      <c r="A114">
        <v>2008</v>
      </c>
      <c r="B114" s="4" t="s">
        <v>116</v>
      </c>
      <c r="C114" s="37">
        <v>1646</v>
      </c>
      <c r="D114" s="38">
        <v>1850</v>
      </c>
      <c r="E114" s="42">
        <v>3605</v>
      </c>
      <c r="F114" t="str">
        <f>VLOOKUP($B114,Counties!$A$3:$J$89,6, FALSE)</f>
        <v>Outstate</v>
      </c>
      <c r="G114" t="str">
        <f>VLOOKUP($B114,Counties!$A$3:$J$89,10, FALSE)</f>
        <v>Extra small</v>
      </c>
      <c r="H114" s="21">
        <f>(E114-(C114+D114))/E114</f>
        <v>3.0235783633841887E-2</v>
      </c>
      <c r="I114" s="21">
        <f>C114/E114</f>
        <v>0.45658807212205271</v>
      </c>
      <c r="J114" s="21">
        <f>D114/E114</f>
        <v>0.5131761442441054</v>
      </c>
      <c r="K114" t="str">
        <f>IF(LARGE(H114:J114,1)&gt;LARGE(H114:J114,2), INDEX($H$1:$J$1,1,MATCH(MAX(H114:J114), H114:J114,0)), "Tie")</f>
        <v>DFL</v>
      </c>
      <c r="L114" s="20">
        <f>LARGE(H114:J114,1)</f>
        <v>0.5131761442441054</v>
      </c>
      <c r="M114" s="26">
        <f>L114-LARGE(H114:J114,2)</f>
        <v>5.6588072122052691E-2</v>
      </c>
      <c r="N114" t="str">
        <f>TRIM(K114)&amp;"-"&amp;VLOOKUP(M114,$T$2:$U$5,2,TRUE)</f>
        <v>DFL-1</v>
      </c>
    </row>
    <row r="115" spans="1:14" x14ac:dyDescent="0.25">
      <c r="A115">
        <v>2008</v>
      </c>
      <c r="B115" s="31" t="s">
        <v>117</v>
      </c>
      <c r="C115" s="37">
        <v>231054</v>
      </c>
      <c r="D115" s="38">
        <v>420958</v>
      </c>
      <c r="E115" s="42">
        <v>663780</v>
      </c>
      <c r="F115" t="str">
        <f>VLOOKUP($B115,Counties!$A$3:$J$89,6, FALSE)</f>
        <v>Hennepin/Ramsey</v>
      </c>
      <c r="G115" t="str">
        <f>VLOOKUP($B115,Counties!$A$3:$J$89,10, FALSE)</f>
        <v>Extra large</v>
      </c>
      <c r="H115" s="21">
        <f>(E115-(C115+D115))/E115</f>
        <v>1.7728765554852512E-2</v>
      </c>
      <c r="I115" s="21">
        <f>C115/E115</f>
        <v>0.34808822200126549</v>
      </c>
      <c r="J115" s="21">
        <f>D115/E115</f>
        <v>0.63418301244388198</v>
      </c>
      <c r="K115" t="str">
        <f>IF(LARGE(H115:J115,1)&gt;LARGE(H115:J115,2), INDEX($H$1:$J$1,1,MATCH(MAX(H115:J115), H115:J115,0)), "Tie")</f>
        <v>DFL</v>
      </c>
      <c r="L115" s="20">
        <f>LARGE(H115:J115,1)</f>
        <v>0.63418301244388198</v>
      </c>
      <c r="M115" s="26">
        <f>L115-LARGE(H115:J115,2)</f>
        <v>0.28609479044261649</v>
      </c>
      <c r="N115" t="str">
        <f>TRIM(K115)&amp;"-"&amp;VLOOKUP(M115,$T$2:$U$5,2,TRUE)</f>
        <v>DFL-4</v>
      </c>
    </row>
    <row r="116" spans="1:14" x14ac:dyDescent="0.25">
      <c r="A116">
        <v>2008</v>
      </c>
      <c r="B116" s="4" t="s">
        <v>118</v>
      </c>
      <c r="C116" s="37">
        <v>4743</v>
      </c>
      <c r="D116" s="38">
        <v>5906</v>
      </c>
      <c r="E116" s="42">
        <v>10883</v>
      </c>
      <c r="F116" t="str">
        <f>VLOOKUP($B116,Counties!$A$3:$J$89,6, FALSE)</f>
        <v>Outstate</v>
      </c>
      <c r="G116" t="str">
        <f>VLOOKUP($B116,Counties!$A$3:$J$89,10, FALSE)</f>
        <v>Small</v>
      </c>
      <c r="H116" s="21">
        <f>(E116-(C116+D116))/E116</f>
        <v>2.1501424239639806E-2</v>
      </c>
      <c r="I116" s="21">
        <f>C116/E116</f>
        <v>0.43581732978039145</v>
      </c>
      <c r="J116" s="21">
        <f>D116/E116</f>
        <v>0.54268124597996881</v>
      </c>
      <c r="K116" t="str">
        <f>IF(LARGE(H116:J116,1)&gt;LARGE(H116:J116,2), INDEX($H$1:$J$1,1,MATCH(MAX(H116:J116), H116:J116,0)), "Tie")</f>
        <v>DFL</v>
      </c>
      <c r="L116" s="20">
        <f>LARGE(H116:J116,1)</f>
        <v>0.54268124597996881</v>
      </c>
      <c r="M116" s="26">
        <f>L116-LARGE(H116:J116,2)</f>
        <v>0.10686391619957736</v>
      </c>
      <c r="N116" t="str">
        <f>TRIM(K116)&amp;"-"&amp;VLOOKUP(M116,$T$2:$U$5,2,TRUE)</f>
        <v>DFL-3</v>
      </c>
    </row>
    <row r="117" spans="1:14" x14ac:dyDescent="0.25">
      <c r="A117">
        <v>2008</v>
      </c>
      <c r="B117" s="4" t="s">
        <v>119</v>
      </c>
      <c r="C117" s="37">
        <v>6558</v>
      </c>
      <c r="D117" s="38">
        <v>4872</v>
      </c>
      <c r="E117" s="42">
        <v>11638</v>
      </c>
      <c r="F117" t="str">
        <f>VLOOKUP($B117,Counties!$A$3:$J$89,6, FALSE)</f>
        <v>Outstate</v>
      </c>
      <c r="G117" t="str">
        <f>VLOOKUP($B117,Counties!$A$3:$J$89,10, FALSE)</f>
        <v>Small</v>
      </c>
      <c r="H117" s="21">
        <f>(E117-(C117+D117))/E117</f>
        <v>1.7872486681560405E-2</v>
      </c>
      <c r="I117" s="21">
        <f>C117/E117</f>
        <v>0.56349888296958239</v>
      </c>
      <c r="J117" s="21">
        <f>D117/E117</f>
        <v>0.41862863034885717</v>
      </c>
      <c r="K117" t="str">
        <f>IF(LARGE(H117:J117,1)&gt;LARGE(H117:J117,2), INDEX($H$1:$J$1,1,MATCH(MAX(H117:J117), H117:J117,0)), "Tie")</f>
        <v>GOP</v>
      </c>
      <c r="L117" s="20">
        <f>LARGE(H117:J117,1)</f>
        <v>0.56349888296958239</v>
      </c>
      <c r="M117" s="26">
        <f>L117-LARGE(H117:J117,2)</f>
        <v>0.14487025262072523</v>
      </c>
      <c r="N117" t="str">
        <f>TRIM(K117)&amp;"-"&amp;VLOOKUP(M117,$T$2:$U$5,2,TRUE)</f>
        <v>GOP-3</v>
      </c>
    </row>
    <row r="118" spans="1:14" x14ac:dyDescent="0.25">
      <c r="A118">
        <v>2008</v>
      </c>
      <c r="B118" s="4" t="s">
        <v>120</v>
      </c>
      <c r="C118" s="37">
        <v>11324</v>
      </c>
      <c r="D118" s="38">
        <v>8248</v>
      </c>
      <c r="E118" s="42">
        <v>20053</v>
      </c>
      <c r="F118" t="str">
        <f>VLOOKUP($B118,Counties!$A$3:$J$89,6, FALSE)</f>
        <v>Outer suburbs</v>
      </c>
      <c r="G118" t="str">
        <f>VLOOKUP($B118,Counties!$A$3:$J$89,10, FALSE)</f>
        <v>Medium</v>
      </c>
      <c r="H118" s="21">
        <f>(E118-(C118+D118))/E118</f>
        <v>2.398643594474642E-2</v>
      </c>
      <c r="I118" s="21">
        <f>C118/E118</f>
        <v>0.56470353563057896</v>
      </c>
      <c r="J118" s="21">
        <f>D118/E118</f>
        <v>0.41131002842467462</v>
      </c>
      <c r="K118" t="str">
        <f>IF(LARGE(H118:J118,1)&gt;LARGE(H118:J118,2), INDEX($H$1:$J$1,1,MATCH(MAX(H118:J118), H118:J118,0)), "Tie")</f>
        <v>GOP</v>
      </c>
      <c r="L118" s="20">
        <f>LARGE(H118:J118,1)</f>
        <v>0.56470353563057896</v>
      </c>
      <c r="M118" s="26">
        <f>L118-LARGE(H118:J118,2)</f>
        <v>0.15339350720590433</v>
      </c>
      <c r="N118" t="str">
        <f>TRIM(K118)&amp;"-"&amp;VLOOKUP(M118,$T$2:$U$5,2,TRUE)</f>
        <v>GOP-3</v>
      </c>
    </row>
    <row r="119" spans="1:14" x14ac:dyDescent="0.25">
      <c r="A119">
        <v>2008</v>
      </c>
      <c r="B119" s="4" t="s">
        <v>121</v>
      </c>
      <c r="C119" s="37">
        <v>10309</v>
      </c>
      <c r="D119" s="38">
        <v>13460</v>
      </c>
      <c r="E119" s="42">
        <v>24395</v>
      </c>
      <c r="F119" t="str">
        <f>VLOOKUP($B119,Counties!$A$3:$J$89,6, FALSE)</f>
        <v>Outstate</v>
      </c>
      <c r="G119" t="str">
        <f>VLOOKUP($B119,Counties!$A$3:$J$89,10, FALSE)</f>
        <v>Medium</v>
      </c>
      <c r="H119" s="21">
        <f>(E119-(C119+D119))/E119</f>
        <v>2.5660996105759375E-2</v>
      </c>
      <c r="I119" s="21">
        <f>C119/E119</f>
        <v>0.42258659561385531</v>
      </c>
      <c r="J119" s="21">
        <f>D119/E119</f>
        <v>0.5517524082803853</v>
      </c>
      <c r="K119" t="str">
        <f>IF(LARGE(H119:J119,1)&gt;LARGE(H119:J119,2), INDEX($H$1:$J$1,1,MATCH(MAX(H119:J119), H119:J119,0)), "Tie")</f>
        <v>DFL</v>
      </c>
      <c r="L119" s="20">
        <f>LARGE(H119:J119,1)</f>
        <v>0.5517524082803853</v>
      </c>
      <c r="M119" s="26">
        <f>L119-LARGE(H119:J119,2)</f>
        <v>0.12916581266652999</v>
      </c>
      <c r="N119" t="str">
        <f>TRIM(K119)&amp;"-"&amp;VLOOKUP(M119,$T$2:$U$5,2,TRUE)</f>
        <v>DFL-3</v>
      </c>
    </row>
    <row r="120" spans="1:14" x14ac:dyDescent="0.25">
      <c r="A120">
        <v>2008</v>
      </c>
      <c r="B120" s="4" t="s">
        <v>122</v>
      </c>
      <c r="C120" s="37">
        <v>2858</v>
      </c>
      <c r="D120" s="38">
        <v>2618</v>
      </c>
      <c r="E120" s="42">
        <v>5623</v>
      </c>
      <c r="F120" t="str">
        <f>VLOOKUP($B120,Counties!$A$3:$J$89,6, FALSE)</f>
        <v>Outstate</v>
      </c>
      <c r="G120" t="str">
        <f>VLOOKUP($B120,Counties!$A$3:$J$89,10, FALSE)</f>
        <v>Small</v>
      </c>
      <c r="H120" s="21">
        <f>(E120-(C120+D120))/E120</f>
        <v>2.6142628490129823E-2</v>
      </c>
      <c r="I120" s="21">
        <f>C120/E120</f>
        <v>0.50826960697136758</v>
      </c>
      <c r="J120" s="21">
        <f>D120/E120</f>
        <v>0.46558776453850259</v>
      </c>
      <c r="K120" t="str">
        <f>IF(LARGE(H120:J120,1)&gt;LARGE(H120:J120,2), INDEX($H$1:$J$1,1,MATCH(MAX(H120:J120), H120:J120,0)), "Tie")</f>
        <v>GOP</v>
      </c>
      <c r="L120" s="20">
        <f>LARGE(H120:J120,1)</f>
        <v>0.50826960697136758</v>
      </c>
      <c r="M120" s="26">
        <f>L120-LARGE(H120:J120,2)</f>
        <v>4.2681842432864991E-2</v>
      </c>
      <c r="N120" t="str">
        <f>TRIM(K120)&amp;"-"&amp;VLOOKUP(M120,$T$2:$U$5,2,TRUE)</f>
        <v>GOP-1</v>
      </c>
    </row>
    <row r="121" spans="1:14" x14ac:dyDescent="0.25">
      <c r="A121">
        <v>2008</v>
      </c>
      <c r="B121" s="4" t="s">
        <v>123</v>
      </c>
      <c r="C121" s="37">
        <v>4479</v>
      </c>
      <c r="D121" s="38">
        <v>3743</v>
      </c>
      <c r="E121" s="42">
        <v>8499</v>
      </c>
      <c r="F121" t="str">
        <f>VLOOKUP($B121,Counties!$A$3:$J$89,6, FALSE)</f>
        <v>Outstate</v>
      </c>
      <c r="G121" t="str">
        <f>VLOOKUP($B121,Counties!$A$3:$J$89,10, FALSE)</f>
        <v>Small</v>
      </c>
      <c r="H121" s="21">
        <f>(E121-(C121+D121))/E121</f>
        <v>3.2592069655253561E-2</v>
      </c>
      <c r="I121" s="21">
        <f>C121/E121</f>
        <v>0.52700317684433462</v>
      </c>
      <c r="J121" s="21">
        <f>D121/E121</f>
        <v>0.44040475350041181</v>
      </c>
      <c r="K121" t="str">
        <f>IF(LARGE(H121:J121,1)&gt;LARGE(H121:J121,2), INDEX($H$1:$J$1,1,MATCH(MAX(H121:J121), H121:J121,0)), "Tie")</f>
        <v>GOP</v>
      </c>
      <c r="L121" s="20">
        <f>LARGE(H121:J121,1)</f>
        <v>0.52700317684433462</v>
      </c>
      <c r="M121" s="26">
        <f>L121-LARGE(H121:J121,2)</f>
        <v>8.6598423343922815E-2</v>
      </c>
      <c r="N121" t="str">
        <f>TRIM(K121)&amp;"-"&amp;VLOOKUP(M121,$T$2:$U$5,2,TRUE)</f>
        <v>GOP-2</v>
      </c>
    </row>
    <row r="122" spans="1:14" x14ac:dyDescent="0.25">
      <c r="A122">
        <v>2008</v>
      </c>
      <c r="B122" s="4" t="s">
        <v>124</v>
      </c>
      <c r="C122" s="37">
        <v>11319</v>
      </c>
      <c r="D122" s="38">
        <v>10125</v>
      </c>
      <c r="E122" s="42">
        <v>21895</v>
      </c>
      <c r="F122" t="str">
        <f>VLOOKUP($B122,Counties!$A$3:$J$89,6, FALSE)</f>
        <v>Outstate</v>
      </c>
      <c r="G122" t="str">
        <f>VLOOKUP($B122,Counties!$A$3:$J$89,10, FALSE)</f>
        <v>Medium</v>
      </c>
      <c r="H122" s="21">
        <f>(E122-(C122+D122))/E122</f>
        <v>2.0598310116464947E-2</v>
      </c>
      <c r="I122" s="21">
        <f>C122/E122</f>
        <v>0.51696734414249834</v>
      </c>
      <c r="J122" s="21">
        <f>D122/E122</f>
        <v>0.46243434574103676</v>
      </c>
      <c r="K122" t="str">
        <f>IF(LARGE(H122:J122,1)&gt;LARGE(H122:J122,2), INDEX($H$1:$J$1,1,MATCH(MAX(H122:J122), H122:J122,0)), "Tie")</f>
        <v>GOP</v>
      </c>
      <c r="L122" s="20">
        <f>LARGE(H122:J122,1)</f>
        <v>0.51696734414249834</v>
      </c>
      <c r="M122" s="26">
        <f>L122-LARGE(H122:J122,2)</f>
        <v>5.4532998401461585E-2</v>
      </c>
      <c r="N122" t="str">
        <f>TRIM(K122)&amp;"-"&amp;VLOOKUP(M122,$T$2:$U$5,2,TRUE)</f>
        <v>GOP-1</v>
      </c>
    </row>
    <row r="123" spans="1:14" x14ac:dyDescent="0.25">
      <c r="A123">
        <v>2008</v>
      </c>
      <c r="B123" s="4" t="s">
        <v>125</v>
      </c>
      <c r="C123" s="37">
        <v>1016</v>
      </c>
      <c r="D123" s="38">
        <v>1492</v>
      </c>
      <c r="E123" s="42">
        <v>2568</v>
      </c>
      <c r="F123" t="str">
        <f>VLOOKUP($B123,Counties!$A$3:$J$89,6, FALSE)</f>
        <v>Outstate</v>
      </c>
      <c r="G123" t="str">
        <f>VLOOKUP($B123,Counties!$A$3:$J$89,10, FALSE)</f>
        <v>Extra small</v>
      </c>
      <c r="H123" s="21">
        <f>(E123-(C123+D123))/E123</f>
        <v>2.336448598130841E-2</v>
      </c>
      <c r="I123" s="21">
        <f>C123/E123</f>
        <v>0.39563862928348908</v>
      </c>
      <c r="J123" s="21">
        <f>D123/E123</f>
        <v>0.5809968847352025</v>
      </c>
      <c r="K123" t="str">
        <f>IF(LARGE(H123:J123,1)&gt;LARGE(H123:J123,2), INDEX($H$1:$J$1,1,MATCH(MAX(H123:J123), H123:J123,0)), "Tie")</f>
        <v>DFL</v>
      </c>
      <c r="L123" s="20">
        <f>LARGE(H123:J123,1)</f>
        <v>0.5809968847352025</v>
      </c>
      <c r="M123" s="26">
        <f>L123-LARGE(H123:J123,2)</f>
        <v>0.18535825545171342</v>
      </c>
      <c r="N123" t="str">
        <f>TRIM(K123)&amp;"-"&amp;VLOOKUP(M123,$T$2:$U$5,2,TRUE)</f>
        <v>DFL-3</v>
      </c>
    </row>
    <row r="124" spans="1:14" x14ac:dyDescent="0.25">
      <c r="A124">
        <v>2008</v>
      </c>
      <c r="B124" s="4" t="s">
        <v>126</v>
      </c>
      <c r="C124" s="37">
        <v>2962</v>
      </c>
      <c r="D124" s="38">
        <v>3649</v>
      </c>
      <c r="E124" s="42">
        <v>6802</v>
      </c>
      <c r="F124" t="str">
        <f>VLOOKUP($B124,Counties!$A$3:$J$89,6, FALSE)</f>
        <v>Outstate</v>
      </c>
      <c r="G124" t="str">
        <f>VLOOKUP($B124,Counties!$A$3:$J$89,10, FALSE)</f>
        <v>Small</v>
      </c>
      <c r="H124" s="21">
        <f>(E124-(C124+D124))/E124</f>
        <v>2.8079976477506617E-2</v>
      </c>
      <c r="I124" s="21">
        <f>C124/E124</f>
        <v>0.43546015877683036</v>
      </c>
      <c r="J124" s="21">
        <f>D124/E124</f>
        <v>0.5364598647456631</v>
      </c>
      <c r="K124" t="str">
        <f>IF(LARGE(H124:J124,1)&gt;LARGE(H124:J124,2), INDEX($H$1:$J$1,1,MATCH(MAX(H124:J124), H124:J124,0)), "Tie")</f>
        <v>DFL</v>
      </c>
      <c r="L124" s="20">
        <f>LARGE(H124:J124,1)</f>
        <v>0.5364598647456631</v>
      </c>
      <c r="M124" s="26">
        <f>L124-LARGE(H124:J124,2)</f>
        <v>0.10099970596883273</v>
      </c>
      <c r="N124" t="str">
        <f>TRIM(K124)&amp;"-"&amp;VLOOKUP(M124,$T$2:$U$5,2,TRUE)</f>
        <v>DFL-3</v>
      </c>
    </row>
    <row r="125" spans="1:14" x14ac:dyDescent="0.25">
      <c r="A125">
        <v>2008</v>
      </c>
      <c r="B125" s="4" t="s">
        <v>127</v>
      </c>
      <c r="C125" s="37">
        <v>1912</v>
      </c>
      <c r="D125" s="38">
        <v>2160</v>
      </c>
      <c r="E125" s="42">
        <v>4192</v>
      </c>
      <c r="F125" t="str">
        <f>VLOOKUP($B125,Counties!$A$3:$J$89,6, FALSE)</f>
        <v>Outstate</v>
      </c>
      <c r="G125" t="str">
        <f>VLOOKUP($B125,Counties!$A$3:$J$89,10, FALSE)</f>
        <v>Extra small</v>
      </c>
      <c r="H125" s="21">
        <f>(E125-(C125+D125))/E125</f>
        <v>2.8625954198473282E-2</v>
      </c>
      <c r="I125" s="21">
        <f>C125/E125</f>
        <v>0.45610687022900764</v>
      </c>
      <c r="J125" s="21">
        <f>D125/E125</f>
        <v>0.51526717557251911</v>
      </c>
      <c r="K125" t="str">
        <f>IF(LARGE(H125:J125,1)&gt;LARGE(H125:J125,2), INDEX($H$1:$J$1,1,MATCH(MAX(H125:J125), H125:J125,0)), "Tie")</f>
        <v>DFL</v>
      </c>
      <c r="L125" s="20">
        <f>LARGE(H125:J125,1)</f>
        <v>0.51526717557251911</v>
      </c>
      <c r="M125" s="26">
        <f>L125-LARGE(H125:J125,2)</f>
        <v>5.9160305343511466E-2</v>
      </c>
      <c r="N125" t="str">
        <f>TRIM(K125)&amp;"-"&amp;VLOOKUP(M125,$T$2:$U$5,2,TRUE)</f>
        <v>DFL-1</v>
      </c>
    </row>
    <row r="126" spans="1:14" x14ac:dyDescent="0.25">
      <c r="A126">
        <v>2008</v>
      </c>
      <c r="B126" s="31" t="s">
        <v>128</v>
      </c>
      <c r="C126" s="37">
        <v>2636</v>
      </c>
      <c r="D126" s="38">
        <v>4174</v>
      </c>
      <c r="E126" s="42">
        <v>6969</v>
      </c>
      <c r="F126" t="str">
        <f>VLOOKUP($B126,Counties!$A$3:$J$89,6, FALSE)</f>
        <v>Outstate</v>
      </c>
      <c r="G126" t="str">
        <f>VLOOKUP($B126,Counties!$A$3:$J$89,10, FALSE)</f>
        <v>Small</v>
      </c>
      <c r="H126" s="21">
        <f>(E126-(C126+D126))/E126</f>
        <v>2.2815325010761944E-2</v>
      </c>
      <c r="I126" s="21">
        <f>C126/E126</f>
        <v>0.37824652030420436</v>
      </c>
      <c r="J126" s="21">
        <f>D126/E126</f>
        <v>0.59893815468503375</v>
      </c>
      <c r="K126" t="str">
        <f>IF(LARGE(H126:J126,1)&gt;LARGE(H126:J126,2), INDEX($H$1:$J$1,1,MATCH(MAX(H126:J126), H126:J126,0)), "Tie")</f>
        <v>DFL</v>
      </c>
      <c r="L126" s="20">
        <f>LARGE(H126:J126,1)</f>
        <v>0.59893815468503375</v>
      </c>
      <c r="M126" s="26">
        <f>L126-LARGE(H126:J126,2)</f>
        <v>0.22069163438082939</v>
      </c>
      <c r="N126" t="str">
        <f>TRIM(K126)&amp;"-"&amp;VLOOKUP(M126,$T$2:$U$5,2,TRUE)</f>
        <v>DFL-4</v>
      </c>
    </row>
    <row r="127" spans="1:14" x14ac:dyDescent="0.25">
      <c r="A127">
        <v>2008</v>
      </c>
      <c r="B127" s="4" t="s">
        <v>129</v>
      </c>
      <c r="C127" s="37">
        <v>1278</v>
      </c>
      <c r="D127" s="38">
        <v>971</v>
      </c>
      <c r="E127" s="42">
        <v>2313</v>
      </c>
      <c r="F127" t="str">
        <f>VLOOKUP($B127,Counties!$A$3:$J$89,6, FALSE)</f>
        <v>Outstate</v>
      </c>
      <c r="G127" t="str">
        <f>VLOOKUP($B127,Counties!$A$3:$J$89,10, FALSE)</f>
        <v>Extra small</v>
      </c>
      <c r="H127" s="21">
        <f>(E127-(C127+D127))/E127</f>
        <v>2.7669693039342844E-2</v>
      </c>
      <c r="I127" s="21">
        <f>C127/E127</f>
        <v>0.55252918287937747</v>
      </c>
      <c r="J127" s="21">
        <f>D127/E127</f>
        <v>0.41980112408127973</v>
      </c>
      <c r="K127" t="str">
        <f>IF(LARGE(H127:J127,1)&gt;LARGE(H127:J127,2), INDEX($H$1:$J$1,1,MATCH(MAX(H127:J127), H127:J127,0)), "Tie")</f>
        <v>GOP</v>
      </c>
      <c r="L127" s="20">
        <f>LARGE(H127:J127,1)</f>
        <v>0.55252918287937747</v>
      </c>
      <c r="M127" s="26">
        <f>L127-LARGE(H127:J127,2)</f>
        <v>0.13272805879809774</v>
      </c>
      <c r="N127" t="str">
        <f>TRIM(K127)&amp;"-"&amp;VLOOKUP(M127,$T$2:$U$5,2,TRUE)</f>
        <v>GOP-3</v>
      </c>
    </row>
    <row r="128" spans="1:14" x14ac:dyDescent="0.25">
      <c r="A128">
        <v>2008</v>
      </c>
      <c r="B128" s="4" t="s">
        <v>130</v>
      </c>
      <c r="C128" s="37">
        <v>7636</v>
      </c>
      <c r="D128" s="38">
        <v>6994</v>
      </c>
      <c r="E128" s="42">
        <v>15009</v>
      </c>
      <c r="F128" t="str">
        <f>VLOOKUP($B128,Counties!$A$3:$J$89,6, FALSE)</f>
        <v>Outer suburbs</v>
      </c>
      <c r="G128" t="str">
        <f>VLOOKUP($B128,Counties!$A$3:$J$89,10, FALSE)</f>
        <v>Medium</v>
      </c>
      <c r="H128" s="21">
        <f>(E128-(C128+D128))/E128</f>
        <v>2.525151575721234E-2</v>
      </c>
      <c r="I128" s="21">
        <f>C128/E128</f>
        <v>0.50876140982077422</v>
      </c>
      <c r="J128" s="21">
        <f>D128/E128</f>
        <v>0.46598707442201348</v>
      </c>
      <c r="K128" t="str">
        <f>IF(LARGE(H128:J128,1)&gt;LARGE(H128:J128,2), INDEX($H$1:$J$1,1,MATCH(MAX(H128:J128), H128:J128,0)), "Tie")</f>
        <v>GOP</v>
      </c>
      <c r="L128" s="20">
        <f>LARGE(H128:J128,1)</f>
        <v>0.50876140982077422</v>
      </c>
      <c r="M128" s="26">
        <f>L128-LARGE(H128:J128,2)</f>
        <v>4.2774335398760743E-2</v>
      </c>
      <c r="N128" t="str">
        <f>TRIM(K128)&amp;"-"&amp;VLOOKUP(M128,$T$2:$U$5,2,TRUE)</f>
        <v>GOP-1</v>
      </c>
    </row>
    <row r="129" spans="1:14" x14ac:dyDescent="0.25">
      <c r="A129">
        <v>2008</v>
      </c>
      <c r="B129" s="4" t="s">
        <v>131</v>
      </c>
      <c r="C129" s="37">
        <v>1491</v>
      </c>
      <c r="D129" s="38">
        <v>1517</v>
      </c>
      <c r="E129" s="42">
        <v>3126</v>
      </c>
      <c r="F129" t="str">
        <f>VLOOKUP($B129,Counties!$A$3:$J$89,6, FALSE)</f>
        <v>Outstate</v>
      </c>
      <c r="G129" t="str">
        <f>VLOOKUP($B129,Counties!$A$3:$J$89,10, FALSE)</f>
        <v>Extra small</v>
      </c>
      <c r="H129" s="21">
        <f>(E129-(C129+D129))/E129</f>
        <v>3.7747920665387076E-2</v>
      </c>
      <c r="I129" s="21">
        <f>C129/E129</f>
        <v>0.47696737044145876</v>
      </c>
      <c r="J129" s="21">
        <f>D129/E129</f>
        <v>0.48528470889315417</v>
      </c>
      <c r="K129" t="str">
        <f>IF(LARGE(H129:J129,1)&gt;LARGE(H129:J129,2), INDEX($H$1:$J$1,1,MATCH(MAX(H129:J129), H129:J129,0)), "Tie")</f>
        <v>DFL</v>
      </c>
      <c r="L129" s="20">
        <f>LARGE(H129:J129,1)</f>
        <v>0.48528470889315417</v>
      </c>
      <c r="M129" s="26">
        <f>L129-LARGE(H129:J129,2)</f>
        <v>8.3173384516954108E-3</v>
      </c>
      <c r="N129" t="str">
        <f>TRIM(K129)&amp;"-"&amp;VLOOKUP(M129,$T$2:$U$5,2,TRUE)</f>
        <v>DFL-1</v>
      </c>
    </row>
    <row r="130" spans="1:14" x14ac:dyDescent="0.25">
      <c r="A130">
        <v>2008</v>
      </c>
      <c r="B130" s="4" t="s">
        <v>132</v>
      </c>
      <c r="C130" s="37">
        <v>6315</v>
      </c>
      <c r="D130" s="38">
        <v>6110</v>
      </c>
      <c r="E130" s="42">
        <v>12708</v>
      </c>
      <c r="F130" t="str">
        <f>VLOOKUP($B130,Counties!$A$3:$J$89,6, FALSE)</f>
        <v>Outstate</v>
      </c>
      <c r="G130" t="str">
        <f>VLOOKUP($B130,Counties!$A$3:$J$89,10, FALSE)</f>
        <v>Medium</v>
      </c>
      <c r="H130" s="21">
        <f>(E130-(C130+D130))/E130</f>
        <v>2.2269436575385583E-2</v>
      </c>
      <c r="I130" s="21">
        <f>C130/E130</f>
        <v>0.4969310670443815</v>
      </c>
      <c r="J130" s="21">
        <f>D130/E130</f>
        <v>0.48079949638023295</v>
      </c>
      <c r="K130" t="str">
        <f>IF(LARGE(H130:J130,1)&gt;LARGE(H130:J130,2), INDEX($H$1:$J$1,1,MATCH(MAX(H130:J130), H130:J130,0)), "Tie")</f>
        <v>GOP</v>
      </c>
      <c r="L130" s="20">
        <f>LARGE(H130:J130,1)</f>
        <v>0.4969310670443815</v>
      </c>
      <c r="M130" s="26">
        <f>L130-LARGE(H130:J130,2)</f>
        <v>1.6131570664148553E-2</v>
      </c>
      <c r="N130" t="str">
        <f>TRIM(K130)&amp;"-"&amp;VLOOKUP(M130,$T$2:$U$5,2,TRUE)</f>
        <v>GOP-1</v>
      </c>
    </row>
    <row r="131" spans="1:14" x14ac:dyDescent="0.25">
      <c r="A131">
        <v>2008</v>
      </c>
      <c r="B131" s="31" t="s">
        <v>133</v>
      </c>
      <c r="C131" s="37">
        <v>843</v>
      </c>
      <c r="D131" s="38">
        <v>1436</v>
      </c>
      <c r="E131" s="42">
        <v>2343</v>
      </c>
      <c r="F131" t="str">
        <f>VLOOKUP($B131,Counties!$A$3:$J$89,6, FALSE)</f>
        <v>Outstate</v>
      </c>
      <c r="G131" t="str">
        <f>VLOOKUP($B131,Counties!$A$3:$J$89,10, FALSE)</f>
        <v>Extra small</v>
      </c>
      <c r="H131" s="21">
        <f>(E131-(C131+D131))/E131</f>
        <v>2.7315407597097739E-2</v>
      </c>
      <c r="I131" s="21">
        <f>C131/E131</f>
        <v>0.35979513444302175</v>
      </c>
      <c r="J131" s="21">
        <f>D131/E131</f>
        <v>0.61288945795988048</v>
      </c>
      <c r="K131" t="str">
        <f>IF(LARGE(H131:J131,1)&gt;LARGE(H131:J131,2), INDEX($H$1:$J$1,1,MATCH(MAX(H131:J131), H131:J131,0)), "Tie")</f>
        <v>DFL</v>
      </c>
      <c r="L131" s="20">
        <f>LARGE(H131:J131,1)</f>
        <v>0.61288945795988048</v>
      </c>
      <c r="M131" s="26">
        <f>L131-LARGE(H131:J131,2)</f>
        <v>0.25309432351685873</v>
      </c>
      <c r="N131" t="str">
        <f>TRIM(K131)&amp;"-"&amp;VLOOKUP(M131,$T$2:$U$5,2,TRUE)</f>
        <v>DFL-4</v>
      </c>
    </row>
    <row r="132" spans="1:14" x14ac:dyDescent="0.25">
      <c r="A132">
        <v>2008</v>
      </c>
      <c r="B132" s="4" t="s">
        <v>134</v>
      </c>
      <c r="C132" s="37">
        <v>2285</v>
      </c>
      <c r="D132" s="38">
        <v>2311</v>
      </c>
      <c r="E132" s="42">
        <v>4739</v>
      </c>
      <c r="F132" t="str">
        <f>VLOOKUP($B132,Counties!$A$3:$J$89,6, FALSE)</f>
        <v>Outstate</v>
      </c>
      <c r="G132" t="str">
        <f>VLOOKUP($B132,Counties!$A$3:$J$89,10, FALSE)</f>
        <v>Extra small</v>
      </c>
      <c r="H132" s="21">
        <f>(E132-(C132+D132))/E132</f>
        <v>3.0175142435112892E-2</v>
      </c>
      <c r="I132" s="21">
        <f>C132/E132</f>
        <v>0.48216923401561512</v>
      </c>
      <c r="J132" s="21">
        <f>D132/E132</f>
        <v>0.487655623549272</v>
      </c>
      <c r="K132" t="str">
        <f>IF(LARGE(H132:J132,1)&gt;LARGE(H132:J132,2), INDEX($H$1:$J$1,1,MATCH(MAX(H132:J132), H132:J132,0)), "Tie")</f>
        <v>DFL</v>
      </c>
      <c r="L132" s="20">
        <f>LARGE(H132:J132,1)</f>
        <v>0.487655623549272</v>
      </c>
      <c r="M132" s="26">
        <f>L132-LARGE(H132:J132,2)</f>
        <v>5.4863895336568769E-3</v>
      </c>
      <c r="N132" t="str">
        <f>TRIM(K132)&amp;"-"&amp;VLOOKUP(M132,$T$2:$U$5,2,TRUE)</f>
        <v>DFL-1</v>
      </c>
    </row>
    <row r="133" spans="1:14" x14ac:dyDescent="0.25">
      <c r="A133">
        <v>2008</v>
      </c>
      <c r="B133" s="4" t="s">
        <v>135</v>
      </c>
      <c r="C133" s="37">
        <v>6053</v>
      </c>
      <c r="D133" s="38">
        <v>4413</v>
      </c>
      <c r="E133" s="42">
        <v>10754</v>
      </c>
      <c r="F133" t="str">
        <f>VLOOKUP($B133,Counties!$A$3:$J$89,6, FALSE)</f>
        <v>Outstate</v>
      </c>
      <c r="G133" t="str">
        <f>VLOOKUP($B133,Counties!$A$3:$J$89,10, FALSE)</f>
        <v>Small</v>
      </c>
      <c r="H133" s="21">
        <f>(E133-(C133+D133))/E133</f>
        <v>2.6780732750604427E-2</v>
      </c>
      <c r="I133" s="21">
        <f>C133/E133</f>
        <v>0.56286033103961319</v>
      </c>
      <c r="J133" s="21">
        <f>D133/E133</f>
        <v>0.41035893620978242</v>
      </c>
      <c r="K133" t="str">
        <f>IF(LARGE(H133:J133,1)&gt;LARGE(H133:J133,2), INDEX($H$1:$J$1,1,MATCH(MAX(H133:J133), H133:J133,0)), "Tie")</f>
        <v>GOP</v>
      </c>
      <c r="L133" s="20">
        <f>LARGE(H133:J133,1)</f>
        <v>0.56286033103961319</v>
      </c>
      <c r="M133" s="26">
        <f>L133-LARGE(H133:J133,2)</f>
        <v>0.15250139482983077</v>
      </c>
      <c r="N133" t="str">
        <f>TRIM(K133)&amp;"-"&amp;VLOOKUP(M133,$T$2:$U$5,2,TRUE)</f>
        <v>GOP-3</v>
      </c>
    </row>
    <row r="134" spans="1:14" x14ac:dyDescent="0.25">
      <c r="A134">
        <v>2008</v>
      </c>
      <c r="B134" s="4" t="s">
        <v>136</v>
      </c>
      <c r="C134" s="37">
        <v>10993</v>
      </c>
      <c r="D134" s="38">
        <v>7505</v>
      </c>
      <c r="E134" s="42">
        <v>19029</v>
      </c>
      <c r="F134" t="str">
        <f>VLOOKUP($B134,Counties!$A$3:$J$89,6, FALSE)</f>
        <v>Outer suburbs</v>
      </c>
      <c r="G134" t="str">
        <f>VLOOKUP($B134,Counties!$A$3:$J$89,10, FALSE)</f>
        <v>Medium</v>
      </c>
      <c r="H134" s="21">
        <f>(E134-(C134+D134))/E134</f>
        <v>2.790477691943875E-2</v>
      </c>
      <c r="I134" s="21">
        <f>C134/E134</f>
        <v>0.57769719901203431</v>
      </c>
      <c r="J134" s="21">
        <f>D134/E134</f>
        <v>0.39439802406852698</v>
      </c>
      <c r="K134" t="str">
        <f>IF(LARGE(H134:J134,1)&gt;LARGE(H134:J134,2), INDEX($H$1:$J$1,1,MATCH(MAX(H134:J134), H134:J134,0)), "Tie")</f>
        <v>GOP</v>
      </c>
      <c r="L134" s="20">
        <f>LARGE(H134:J134,1)</f>
        <v>0.57769719901203431</v>
      </c>
      <c r="M134" s="26">
        <f>L134-LARGE(H134:J134,2)</f>
        <v>0.18329917494350734</v>
      </c>
      <c r="N134" t="str">
        <f>TRIM(K134)&amp;"-"&amp;VLOOKUP(M134,$T$2:$U$5,2,TRUE)</f>
        <v>GOP-3</v>
      </c>
    </row>
    <row r="135" spans="1:14" x14ac:dyDescent="0.25">
      <c r="A135">
        <v>2008</v>
      </c>
      <c r="B135" s="4" t="s">
        <v>137</v>
      </c>
      <c r="C135" s="37">
        <v>6737</v>
      </c>
      <c r="D135" s="38">
        <v>5380</v>
      </c>
      <c r="E135" s="42">
        <v>12545</v>
      </c>
      <c r="F135" t="str">
        <f>VLOOKUP($B135,Counties!$A$3:$J$89,6, FALSE)</f>
        <v>Outstate</v>
      </c>
      <c r="G135" t="str">
        <f>VLOOKUP($B135,Counties!$A$3:$J$89,10, FALSE)</f>
        <v>Small</v>
      </c>
      <c r="H135" s="21">
        <f>(E135-(C135+D135))/E135</f>
        <v>3.4117178158628934E-2</v>
      </c>
      <c r="I135" s="21">
        <f>C135/E135</f>
        <v>0.53702670386608209</v>
      </c>
      <c r="J135" s="21">
        <f>D135/E135</f>
        <v>0.42885611797528894</v>
      </c>
      <c r="K135" t="str">
        <f>IF(LARGE(H135:J135,1)&gt;LARGE(H135:J135,2), INDEX($H$1:$J$1,1,MATCH(MAX(H135:J135), H135:J135,0)), "Tie")</f>
        <v>GOP</v>
      </c>
      <c r="L135" s="20">
        <f>LARGE(H135:J135,1)</f>
        <v>0.53702670386608209</v>
      </c>
      <c r="M135" s="26">
        <f>L135-LARGE(H135:J135,2)</f>
        <v>0.10817058589079315</v>
      </c>
      <c r="N135" t="str">
        <f>TRIM(K135)&amp;"-"&amp;VLOOKUP(M135,$T$2:$U$5,2,TRUE)</f>
        <v>GOP-3</v>
      </c>
    </row>
    <row r="136" spans="1:14" x14ac:dyDescent="0.25">
      <c r="A136">
        <v>2008</v>
      </c>
      <c r="B136" s="4" t="s">
        <v>138</v>
      </c>
      <c r="C136" s="37">
        <v>7049</v>
      </c>
      <c r="D136" s="38">
        <v>6072</v>
      </c>
      <c r="E136" s="42">
        <v>13544</v>
      </c>
      <c r="F136" t="str">
        <f>VLOOKUP($B136,Counties!$A$3:$J$89,6, FALSE)</f>
        <v>Outer suburbs</v>
      </c>
      <c r="G136" t="str">
        <f>VLOOKUP($B136,Counties!$A$3:$J$89,10, FALSE)</f>
        <v>Medium</v>
      </c>
      <c r="H136" s="21">
        <f>(E136-(C136+D136))/E136</f>
        <v>3.1231541642055521E-2</v>
      </c>
      <c r="I136" s="21">
        <f>C136/E136</f>
        <v>0.52045186060248083</v>
      </c>
      <c r="J136" s="21">
        <f>D136/E136</f>
        <v>0.44831659775546367</v>
      </c>
      <c r="K136" t="str">
        <f>IF(LARGE(H136:J136,1)&gt;LARGE(H136:J136,2), INDEX($H$1:$J$1,1,MATCH(MAX(H136:J136), H136:J136,0)), "Tie")</f>
        <v>GOP</v>
      </c>
      <c r="L136" s="20">
        <f>LARGE(H136:J136,1)</f>
        <v>0.52045186060248083</v>
      </c>
      <c r="M136" s="26">
        <f>L136-LARGE(H136:J136,2)</f>
        <v>7.2135262847017156E-2</v>
      </c>
      <c r="N136" t="str">
        <f>TRIM(K136)&amp;"-"&amp;VLOOKUP(M136,$T$2:$U$5,2,TRUE)</f>
        <v>GOP-2</v>
      </c>
    </row>
    <row r="137" spans="1:14" x14ac:dyDescent="0.25">
      <c r="A137">
        <v>2008</v>
      </c>
      <c r="B137" s="4" t="s">
        <v>139</v>
      </c>
      <c r="C137" s="37">
        <v>9735</v>
      </c>
      <c r="D137" s="38">
        <v>6547</v>
      </c>
      <c r="E137" s="42">
        <v>16743</v>
      </c>
      <c r="F137" t="str">
        <f>VLOOKUP($B137,Counties!$A$3:$J$89,6, FALSE)</f>
        <v>Outstate</v>
      </c>
      <c r="G137" t="str">
        <f>VLOOKUP($B137,Counties!$A$3:$J$89,10, FALSE)</f>
        <v>Medium</v>
      </c>
      <c r="H137" s="21">
        <f>(E137-(C137+D137))/E137</f>
        <v>2.7533894761990085E-2</v>
      </c>
      <c r="I137" s="21">
        <f>C137/E137</f>
        <v>0.58143701845547391</v>
      </c>
      <c r="J137" s="21">
        <f>D137/E137</f>
        <v>0.39102908678253601</v>
      </c>
      <c r="K137" t="str">
        <f>IF(LARGE(H137:J137,1)&gt;LARGE(H137:J137,2), INDEX($H$1:$J$1,1,MATCH(MAX(H137:J137), H137:J137,0)), "Tie")</f>
        <v>GOP</v>
      </c>
      <c r="L137" s="20">
        <f>LARGE(H137:J137,1)</f>
        <v>0.58143701845547391</v>
      </c>
      <c r="M137" s="26">
        <f>L137-LARGE(H137:J137,2)</f>
        <v>0.1904079316729379</v>
      </c>
      <c r="N137" t="str">
        <f>TRIM(K137)&amp;"-"&amp;VLOOKUP(M137,$T$2:$U$5,2,TRUE)</f>
        <v>GOP-3</v>
      </c>
    </row>
    <row r="138" spans="1:14" x14ac:dyDescent="0.25">
      <c r="A138">
        <v>2008</v>
      </c>
      <c r="B138" s="31" t="s">
        <v>140</v>
      </c>
      <c r="C138" s="37">
        <v>7075</v>
      </c>
      <c r="D138" s="38">
        <v>11605</v>
      </c>
      <c r="E138" s="42">
        <v>19187</v>
      </c>
      <c r="F138" t="str">
        <f>VLOOKUP($B138,Counties!$A$3:$J$89,6, FALSE)</f>
        <v>Outstate</v>
      </c>
      <c r="G138" t="str">
        <f>VLOOKUP($B138,Counties!$A$3:$J$89,10, FALSE)</f>
        <v>Medium</v>
      </c>
      <c r="H138" s="21">
        <f>(E138-(C138+D138))/E138</f>
        <v>2.6424141345702819E-2</v>
      </c>
      <c r="I138" s="21">
        <f>C138/E138</f>
        <v>0.36873925053421586</v>
      </c>
      <c r="J138" s="21">
        <f>D138/E138</f>
        <v>0.60483660812008133</v>
      </c>
      <c r="K138" t="str">
        <f>IF(LARGE(H138:J138,1)&gt;LARGE(H138:J138,2), INDEX($H$1:$J$1,1,MATCH(MAX(H138:J138), H138:J138,0)), "Tie")</f>
        <v>DFL</v>
      </c>
      <c r="L138" s="20">
        <f>LARGE(H138:J138,1)</f>
        <v>0.60483660812008133</v>
      </c>
      <c r="M138" s="26">
        <f>L138-LARGE(H138:J138,2)</f>
        <v>0.23609735758586547</v>
      </c>
      <c r="N138" t="str">
        <f>TRIM(K138)&amp;"-"&amp;VLOOKUP(M138,$T$2:$U$5,2,TRUE)</f>
        <v>DFL-4</v>
      </c>
    </row>
    <row r="139" spans="1:14" x14ac:dyDescent="0.25">
      <c r="A139">
        <v>2008</v>
      </c>
      <c r="B139" s="4" t="s">
        <v>141</v>
      </c>
      <c r="C139" s="37">
        <v>2320</v>
      </c>
      <c r="D139" s="38">
        <v>2345</v>
      </c>
      <c r="E139" s="42">
        <v>4813</v>
      </c>
      <c r="F139" t="str">
        <f>VLOOKUP($B139,Counties!$A$3:$J$89,6, FALSE)</f>
        <v>Outstate</v>
      </c>
      <c r="G139" t="str">
        <f>VLOOKUP($B139,Counties!$A$3:$J$89,10, FALSE)</f>
        <v>Extra small</v>
      </c>
      <c r="H139" s="21">
        <f>(E139-(C139+D139))/E139</f>
        <v>3.0750051942655308E-2</v>
      </c>
      <c r="I139" s="21">
        <f>C139/E139</f>
        <v>0.48202784126324538</v>
      </c>
      <c r="J139" s="21">
        <f>D139/E139</f>
        <v>0.48722210679409933</v>
      </c>
      <c r="K139" t="str">
        <f>IF(LARGE(H139:J139,1)&gt;LARGE(H139:J139,2), INDEX($H$1:$J$1,1,MATCH(MAX(H139:J139), H139:J139,0)), "Tie")</f>
        <v>DFL</v>
      </c>
      <c r="L139" s="20">
        <f>LARGE(H139:J139,1)</f>
        <v>0.48722210679409933</v>
      </c>
      <c r="M139" s="26">
        <f>L139-LARGE(H139:J139,2)</f>
        <v>5.1942655308539476E-3</v>
      </c>
      <c r="N139" t="str">
        <f>TRIM(K139)&amp;"-"&amp;VLOOKUP(M139,$T$2:$U$5,2,TRUE)</f>
        <v>DFL-1</v>
      </c>
    </row>
    <row r="140" spans="1:14" x14ac:dyDescent="0.25">
      <c r="A140">
        <v>2008</v>
      </c>
      <c r="B140" s="4" t="s">
        <v>142</v>
      </c>
      <c r="C140" s="37">
        <v>7968</v>
      </c>
      <c r="D140" s="38">
        <v>9887</v>
      </c>
      <c r="E140" s="42">
        <v>18245</v>
      </c>
      <c r="F140" t="str">
        <f>VLOOKUP($B140,Counties!$A$3:$J$89,6, FALSE)</f>
        <v>Outstate</v>
      </c>
      <c r="G140" t="str">
        <f>VLOOKUP($B140,Counties!$A$3:$J$89,10, FALSE)</f>
        <v>Medium</v>
      </c>
      <c r="H140" s="21">
        <f>(E140-(C140+D140))/E140</f>
        <v>2.1375719375171281E-2</v>
      </c>
      <c r="I140" s="21">
        <f>C140/E140</f>
        <v>0.43672238969580707</v>
      </c>
      <c r="J140" s="21">
        <f>D140/E140</f>
        <v>0.54190189092902163</v>
      </c>
      <c r="K140" t="str">
        <f>IF(LARGE(H140:J140,1)&gt;LARGE(H140:J140,2), INDEX($H$1:$J$1,1,MATCH(MAX(H140:J140), H140:J140,0)), "Tie")</f>
        <v>DFL</v>
      </c>
      <c r="L140" s="20">
        <f>LARGE(H140:J140,1)</f>
        <v>0.54190189092902163</v>
      </c>
      <c r="M140" s="26">
        <f>L140-LARGE(H140:J140,2)</f>
        <v>0.10517950123321457</v>
      </c>
      <c r="N140" t="str">
        <f>TRIM(K140)&amp;"-"&amp;VLOOKUP(M140,$T$2:$U$5,2,TRUE)</f>
        <v>DFL-3</v>
      </c>
    </row>
    <row r="141" spans="1:14" x14ac:dyDescent="0.25">
      <c r="A141">
        <v>2008</v>
      </c>
      <c r="B141" s="4" t="s">
        <v>143</v>
      </c>
      <c r="C141" s="37">
        <v>4368</v>
      </c>
      <c r="D141" s="38">
        <v>4244</v>
      </c>
      <c r="E141" s="42">
        <v>8813</v>
      </c>
      <c r="F141" t="str">
        <f>VLOOKUP($B141,Counties!$A$3:$J$89,6, FALSE)</f>
        <v>Outstate</v>
      </c>
      <c r="G141" t="str">
        <f>VLOOKUP($B141,Counties!$A$3:$J$89,10, FALSE)</f>
        <v>Small</v>
      </c>
      <c r="H141" s="21">
        <f>(E141-(C141+D141))/E141</f>
        <v>2.2807216611823444E-2</v>
      </c>
      <c r="I141" s="21">
        <f>C141/E141</f>
        <v>0.49563145353455124</v>
      </c>
      <c r="J141" s="21">
        <f>D141/E141</f>
        <v>0.48156132985362532</v>
      </c>
      <c r="K141" t="str">
        <f>IF(LARGE(H141:J141,1)&gt;LARGE(H141:J141,2), INDEX($H$1:$J$1,1,MATCH(MAX(H141:J141), H141:J141,0)), "Tie")</f>
        <v>GOP</v>
      </c>
      <c r="L141" s="20">
        <f>LARGE(H141:J141,1)</f>
        <v>0.49563145353455124</v>
      </c>
      <c r="M141" s="26">
        <f>L141-LARGE(H141:J141,2)</f>
        <v>1.4070123680925917E-2</v>
      </c>
      <c r="N141" t="str">
        <f>TRIM(K141)&amp;"-"&amp;VLOOKUP(M141,$T$2:$U$5,2,TRUE)</f>
        <v>GOP-1</v>
      </c>
    </row>
    <row r="142" spans="1:14" x14ac:dyDescent="0.25">
      <c r="A142">
        <v>2008</v>
      </c>
      <c r="B142" s="31" t="s">
        <v>144</v>
      </c>
      <c r="C142" s="37">
        <v>1204</v>
      </c>
      <c r="D142" s="38">
        <v>2129</v>
      </c>
      <c r="E142" s="42">
        <v>3434</v>
      </c>
      <c r="F142" t="str">
        <f>VLOOKUP($B142,Counties!$A$3:$J$89,6, FALSE)</f>
        <v>Outstate</v>
      </c>
      <c r="G142" t="str">
        <f>VLOOKUP($B142,Counties!$A$3:$J$89,10, FALSE)</f>
        <v>Extra small</v>
      </c>
      <c r="H142" s="21">
        <f>(E142-(C142+D142))/E142</f>
        <v>2.9411764705882353E-2</v>
      </c>
      <c r="I142" s="21">
        <f>C142/E142</f>
        <v>0.35061153174140941</v>
      </c>
      <c r="J142" s="21">
        <f>D142/E142</f>
        <v>0.61997670355270817</v>
      </c>
      <c r="K142" t="str">
        <f>IF(LARGE(H142:J142,1)&gt;LARGE(H142:J142,2), INDEX($H$1:$J$1,1,MATCH(MAX(H142:J142), H142:J142,0)), "Tie")</f>
        <v>DFL</v>
      </c>
      <c r="L142" s="20">
        <f>LARGE(H142:J142,1)</f>
        <v>0.61997670355270817</v>
      </c>
      <c r="M142" s="26">
        <f>L142-LARGE(H142:J142,2)</f>
        <v>0.26936517181129876</v>
      </c>
      <c r="N142" t="str">
        <f>TRIM(K142)&amp;"-"&amp;VLOOKUP(M142,$T$2:$U$5,2,TRUE)</f>
        <v>DFL-4</v>
      </c>
    </row>
    <row r="143" spans="1:14" x14ac:dyDescent="0.25">
      <c r="A143">
        <v>1996</v>
      </c>
      <c r="B143" s="4" t="s">
        <v>145</v>
      </c>
      <c r="C143" s="37">
        <v>22860</v>
      </c>
      <c r="D143" s="38">
        <v>22857</v>
      </c>
      <c r="E143" s="42">
        <v>52317</v>
      </c>
      <c r="F143" t="str">
        <f>VLOOKUP($B143,Counties!$A$3:$J$89,6, FALSE)</f>
        <v>Rochester-StCloud-Duluth</v>
      </c>
      <c r="G143" t="str">
        <f>VLOOKUP($B143,Counties!$A$3:$J$89,10, FALSE)</f>
        <v>Large</v>
      </c>
      <c r="H143" s="21">
        <f>(E143-(C143+D143))/E143</f>
        <v>0.1261540225930386</v>
      </c>
      <c r="I143" s="25">
        <f>C143/E143</f>
        <v>0.43695166007225184</v>
      </c>
      <c r="J143" s="25">
        <f>D143/E143</f>
        <v>0.43689431733470957</v>
      </c>
      <c r="K143" t="str">
        <f>IF(LARGE(H143:J143,1)&gt;LARGE(H143:J143,2), INDEX($H$1:$J$1,1,MATCH(MAX(H143:J143), H143:J143,0)), "Tie")</f>
        <v>GOP</v>
      </c>
      <c r="L143" s="20">
        <f>LARGE(H143:J143,1)</f>
        <v>0.43695166007225184</v>
      </c>
      <c r="M143" s="26">
        <f>L143-LARGE(H143:J143,2)</f>
        <v>5.7342737542265265E-5</v>
      </c>
      <c r="N143" t="str">
        <f>TRIM(K143)&amp;"-"&amp;VLOOKUP(M143,$T$2:$U$5,2,TRUE)</f>
        <v>GOP-1</v>
      </c>
    </row>
    <row r="144" spans="1:14" x14ac:dyDescent="0.25">
      <c r="A144">
        <v>2008</v>
      </c>
      <c r="B144" s="4" t="s">
        <v>146</v>
      </c>
      <c r="C144" s="37">
        <v>18077</v>
      </c>
      <c r="D144" s="38">
        <v>13856</v>
      </c>
      <c r="E144" s="42">
        <v>32687</v>
      </c>
      <c r="F144" t="str">
        <f>VLOOKUP($B144,Counties!$A$3:$J$89,6, FALSE)</f>
        <v>Outstate</v>
      </c>
      <c r="G144" t="str">
        <f>VLOOKUP($B144,Counties!$A$3:$J$89,10, FALSE)</f>
        <v>Medium</v>
      </c>
      <c r="H144" s="21">
        <f>(E144-(C144+D144))/E144</f>
        <v>2.306727445161685E-2</v>
      </c>
      <c r="I144" s="21">
        <f>C144/E144</f>
        <v>0.55303331599718542</v>
      </c>
      <c r="J144" s="21">
        <f>D144/E144</f>
        <v>0.4238994095511977</v>
      </c>
      <c r="K144" t="str">
        <f>IF(LARGE(H144:J144,1)&gt;LARGE(H144:J144,2), INDEX($H$1:$J$1,1,MATCH(MAX(H144:J144), H144:J144,0)), "Tie")</f>
        <v>GOP</v>
      </c>
      <c r="L144" s="20">
        <f>LARGE(H144:J144,1)</f>
        <v>0.55303331599718542</v>
      </c>
      <c r="M144" s="26">
        <f>L144-LARGE(H144:J144,2)</f>
        <v>0.12913390644598771</v>
      </c>
      <c r="N144" t="str">
        <f>TRIM(K144)&amp;"-"&amp;VLOOKUP(M144,$T$2:$U$5,2,TRUE)</f>
        <v>GOP-3</v>
      </c>
    </row>
    <row r="145" spans="1:14" x14ac:dyDescent="0.25">
      <c r="A145">
        <v>2008</v>
      </c>
      <c r="B145" s="4" t="s">
        <v>147</v>
      </c>
      <c r="C145" s="37">
        <v>3248</v>
      </c>
      <c r="D145" s="38">
        <v>3394</v>
      </c>
      <c r="E145" s="42">
        <v>6822</v>
      </c>
      <c r="F145" t="str">
        <f>VLOOKUP($B145,Counties!$A$3:$J$89,6, FALSE)</f>
        <v>Outstate</v>
      </c>
      <c r="G145" t="str">
        <f>VLOOKUP($B145,Counties!$A$3:$J$89,10, FALSE)</f>
        <v>Small</v>
      </c>
      <c r="H145" s="21">
        <f>(E145-(C145+D145))/E145</f>
        <v>2.6385224274406333E-2</v>
      </c>
      <c r="I145" s="21">
        <f>C145/E145</f>
        <v>0.47610671357373202</v>
      </c>
      <c r="J145" s="21">
        <f>D145/E145</f>
        <v>0.49750806215186161</v>
      </c>
      <c r="K145" t="str">
        <f>IF(LARGE(H145:J145,1)&gt;LARGE(H145:J145,2), INDEX($H$1:$J$1,1,MATCH(MAX(H145:J145), H145:J145,0)), "Tie")</f>
        <v>DFL</v>
      </c>
      <c r="L145" s="20">
        <f>LARGE(H145:J145,1)</f>
        <v>0.49750806215186161</v>
      </c>
      <c r="M145" s="26">
        <f>L145-LARGE(H145:J145,2)</f>
        <v>2.1401348578129586E-2</v>
      </c>
      <c r="N145" t="str">
        <f>TRIM(K145)&amp;"-"&amp;VLOOKUP(M145,$T$2:$U$5,2,TRUE)</f>
        <v>DFL-1</v>
      </c>
    </row>
    <row r="146" spans="1:14" x14ac:dyDescent="0.25">
      <c r="A146">
        <v>2008</v>
      </c>
      <c r="B146" s="4" t="s">
        <v>148</v>
      </c>
      <c r="C146" s="37">
        <v>6862</v>
      </c>
      <c r="D146" s="38">
        <v>7084</v>
      </c>
      <c r="E146" s="42">
        <v>14383</v>
      </c>
      <c r="F146" t="str">
        <f>VLOOKUP($B146,Counties!$A$3:$J$89,6, FALSE)</f>
        <v>Outstate</v>
      </c>
      <c r="G146" t="str">
        <f>VLOOKUP($B146,Counties!$A$3:$J$89,10, FALSE)</f>
        <v>Medium</v>
      </c>
      <c r="H146" s="21">
        <f>(E146-(C146+D146))/E146</f>
        <v>3.0383091149273449E-2</v>
      </c>
      <c r="I146" s="21">
        <f>C146/E146</f>
        <v>0.47709101022039907</v>
      </c>
      <c r="J146" s="21">
        <f>D146/E146</f>
        <v>0.49252589863032747</v>
      </c>
      <c r="K146" t="str">
        <f>IF(LARGE(H146:J146,1)&gt;LARGE(H146:J146,2), INDEX($H$1:$J$1,1,MATCH(MAX(H146:J146), H146:J146,0)), "Tie")</f>
        <v>DFL</v>
      </c>
      <c r="L146" s="20">
        <f>LARGE(H146:J146,1)</f>
        <v>0.49252589863032747</v>
      </c>
      <c r="M146" s="26">
        <f>L146-LARGE(H146:J146,2)</f>
        <v>1.5434888409928404E-2</v>
      </c>
      <c r="N146" t="str">
        <f>TRIM(K146)&amp;"-"&amp;VLOOKUP(M146,$T$2:$U$5,2,TRUE)</f>
        <v>DFL-1</v>
      </c>
    </row>
    <row r="147" spans="1:14" x14ac:dyDescent="0.25">
      <c r="A147">
        <v>2008</v>
      </c>
      <c r="B147" s="4" t="s">
        <v>149</v>
      </c>
      <c r="C147" s="37">
        <v>2652</v>
      </c>
      <c r="D147" s="38">
        <v>2023</v>
      </c>
      <c r="E147" s="42">
        <v>4801</v>
      </c>
      <c r="F147" t="str">
        <f>VLOOKUP($B147,Counties!$A$3:$J$89,6, FALSE)</f>
        <v>Outstate</v>
      </c>
      <c r="G147" t="str">
        <f>VLOOKUP($B147,Counties!$A$3:$J$89,10, FALSE)</f>
        <v>Extra small</v>
      </c>
      <c r="H147" s="21">
        <f>(E147-(C147+D147))/E147</f>
        <v>2.6244532389085608E-2</v>
      </c>
      <c r="I147" s="21">
        <f>C147/E147</f>
        <v>0.55238491980837323</v>
      </c>
      <c r="J147" s="21">
        <f>D147/E147</f>
        <v>0.42137054780254113</v>
      </c>
      <c r="K147" t="str">
        <f>IF(LARGE(H147:J147,1)&gt;LARGE(H147:J147,2), INDEX($H$1:$J$1,1,MATCH(MAX(H147:J147), H147:J147,0)), "Tie")</f>
        <v>GOP</v>
      </c>
      <c r="L147" s="20">
        <f>LARGE(H147:J147,1)</f>
        <v>0.55238491980837323</v>
      </c>
      <c r="M147" s="26">
        <f>L147-LARGE(H147:J147,2)</f>
        <v>0.1310143720058321</v>
      </c>
      <c r="N147" t="str">
        <f>TRIM(K147)&amp;"-"&amp;VLOOKUP(M147,$T$2:$U$5,2,TRUE)</f>
        <v>GOP-3</v>
      </c>
    </row>
    <row r="148" spans="1:14" x14ac:dyDescent="0.25">
      <c r="A148">
        <v>2008</v>
      </c>
      <c r="B148" s="4" t="s">
        <v>150</v>
      </c>
      <c r="C148" s="37">
        <v>7148</v>
      </c>
      <c r="D148" s="38">
        <v>7850</v>
      </c>
      <c r="E148" s="42">
        <v>15334</v>
      </c>
      <c r="F148" t="str">
        <f>VLOOKUP($B148,Counties!$A$3:$J$89,6, FALSE)</f>
        <v>Outstate</v>
      </c>
      <c r="G148" t="str">
        <f>VLOOKUP($B148,Counties!$A$3:$J$89,10, FALSE)</f>
        <v>Medium</v>
      </c>
      <c r="H148" s="21">
        <f>(E148-(C148+D148))/E148</f>
        <v>2.1912090778661797E-2</v>
      </c>
      <c r="I148" s="21">
        <f>C148/E148</f>
        <v>0.46615364549367416</v>
      </c>
      <c r="J148" s="21">
        <f>D148/E148</f>
        <v>0.51193426372766404</v>
      </c>
      <c r="K148" t="str">
        <f>IF(LARGE(H148:J148,1)&gt;LARGE(H148:J148,2), INDEX($H$1:$J$1,1,MATCH(MAX(H148:J148), H148:J148,0)), "Tie")</f>
        <v>DFL</v>
      </c>
      <c r="L148" s="20">
        <f>LARGE(H148:J148,1)</f>
        <v>0.51193426372766404</v>
      </c>
      <c r="M148" s="26">
        <f>L148-LARGE(H148:J148,2)</f>
        <v>4.5780618233989878E-2</v>
      </c>
      <c r="N148" t="str">
        <f>TRIM(K148)&amp;"-"&amp;VLOOKUP(M148,$T$2:$U$5,2,TRUE)</f>
        <v>DFL-1</v>
      </c>
    </row>
    <row r="149" spans="1:14" x14ac:dyDescent="0.25">
      <c r="A149">
        <v>2008</v>
      </c>
      <c r="B149" s="4" t="s">
        <v>151</v>
      </c>
      <c r="C149" s="37">
        <v>3069</v>
      </c>
      <c r="D149" s="38">
        <v>3317</v>
      </c>
      <c r="E149" s="42">
        <v>6536</v>
      </c>
      <c r="F149" t="str">
        <f>VLOOKUP($B149,Counties!$A$3:$J$89,6, FALSE)</f>
        <v>Outstate</v>
      </c>
      <c r="G149" t="str">
        <f>VLOOKUP($B149,Counties!$A$3:$J$89,10, FALSE)</f>
        <v>Small</v>
      </c>
      <c r="H149" s="21">
        <f>(E149-(C149+D149))/E149</f>
        <v>2.2949816401468787E-2</v>
      </c>
      <c r="I149" s="21">
        <f>C149/E149</f>
        <v>0.46955324357405143</v>
      </c>
      <c r="J149" s="21">
        <f>D149/E149</f>
        <v>0.50749694002447976</v>
      </c>
      <c r="K149" t="str">
        <f>IF(LARGE(H149:J149,1)&gt;LARGE(H149:J149,2), INDEX($H$1:$J$1,1,MATCH(MAX(H149:J149), H149:J149,0)), "Tie")</f>
        <v>DFL</v>
      </c>
      <c r="L149" s="20">
        <f>LARGE(H149:J149,1)</f>
        <v>0.50749694002447976</v>
      </c>
      <c r="M149" s="26">
        <f>L149-LARGE(H149:J149,2)</f>
        <v>3.7943696450428333E-2</v>
      </c>
      <c r="N149" t="str">
        <f>TRIM(K149)&amp;"-"&amp;VLOOKUP(M149,$T$2:$U$5,2,TRUE)</f>
        <v>DFL-1</v>
      </c>
    </row>
    <row r="150" spans="1:14" x14ac:dyDescent="0.25">
      <c r="A150">
        <v>2008</v>
      </c>
      <c r="B150" s="31" t="s">
        <v>152</v>
      </c>
      <c r="C150" s="37">
        <v>88942</v>
      </c>
      <c r="D150" s="38">
        <v>182974</v>
      </c>
      <c r="E150" s="42">
        <v>277386</v>
      </c>
      <c r="F150" t="str">
        <f>VLOOKUP($B150,Counties!$A$3:$J$89,6, FALSE)</f>
        <v>Hennepin/Ramsey</v>
      </c>
      <c r="G150" t="str">
        <f>VLOOKUP($B150,Counties!$A$3:$J$89,10, FALSE)</f>
        <v>Extra large</v>
      </c>
      <c r="H150" s="21">
        <f>(E150-(C150+D150))/E150</f>
        <v>1.971981282400698E-2</v>
      </c>
      <c r="I150" s="21">
        <f>C150/E150</f>
        <v>0.32064343550143121</v>
      </c>
      <c r="J150" s="21">
        <f>D150/E150</f>
        <v>0.65963675167456182</v>
      </c>
      <c r="K150" t="str">
        <f>IF(LARGE(H150:J150,1)&gt;LARGE(H150:J150,2), INDEX($H$1:$J$1,1,MATCH(MAX(H150:J150), H150:J150,0)), "Tie")</f>
        <v>DFL</v>
      </c>
      <c r="L150" s="20">
        <f>LARGE(H150:J150,1)</f>
        <v>0.65963675167456182</v>
      </c>
      <c r="M150" s="26">
        <f>L150-LARGE(H150:J150,2)</f>
        <v>0.33899331617313061</v>
      </c>
      <c r="N150" t="str">
        <f>TRIM(K150)&amp;"-"&amp;VLOOKUP(M150,$T$2:$U$5,2,TRUE)</f>
        <v>DFL-4</v>
      </c>
    </row>
    <row r="151" spans="1:14" x14ac:dyDescent="0.25">
      <c r="A151">
        <v>2008</v>
      </c>
      <c r="B151" s="4" t="s">
        <v>153</v>
      </c>
      <c r="C151" s="37">
        <v>983</v>
      </c>
      <c r="D151" s="38">
        <v>1120</v>
      </c>
      <c r="E151" s="42">
        <v>2191</v>
      </c>
      <c r="F151" t="str">
        <f>VLOOKUP($B151,Counties!$A$3:$J$89,6, FALSE)</f>
        <v>Outstate</v>
      </c>
      <c r="G151" t="str">
        <f>VLOOKUP($B151,Counties!$A$3:$J$89,10, FALSE)</f>
        <v>Extra small</v>
      </c>
      <c r="H151" s="21">
        <f>(E151-(C151+D151))/E151</f>
        <v>4.0164308534915566E-2</v>
      </c>
      <c r="I151" s="21">
        <f>C151/E151</f>
        <v>0.44865358283888634</v>
      </c>
      <c r="J151" s="21">
        <f>D151/E151</f>
        <v>0.51118210862619806</v>
      </c>
      <c r="K151" t="str">
        <f>IF(LARGE(H151:J151,1)&gt;LARGE(H151:J151,2), INDEX($H$1:$J$1,1,MATCH(MAX(H151:J151), H151:J151,0)), "Tie")</f>
        <v>DFL</v>
      </c>
      <c r="L151" s="20">
        <f>LARGE(H151:J151,1)</f>
        <v>0.51118210862619806</v>
      </c>
      <c r="M151" s="26">
        <f>L151-LARGE(H151:J151,2)</f>
        <v>6.2528525787311717E-2</v>
      </c>
      <c r="N151" t="str">
        <f>TRIM(K151)&amp;"-"&amp;VLOOKUP(M151,$T$2:$U$5,2,TRUE)</f>
        <v>DFL-2</v>
      </c>
    </row>
    <row r="152" spans="1:14" x14ac:dyDescent="0.25">
      <c r="A152">
        <v>2008</v>
      </c>
      <c r="B152" s="4" t="s">
        <v>154</v>
      </c>
      <c r="C152" s="37">
        <v>4308</v>
      </c>
      <c r="D152" s="38">
        <v>3250</v>
      </c>
      <c r="E152" s="42">
        <v>7806</v>
      </c>
      <c r="F152" t="str">
        <f>VLOOKUP($B152,Counties!$A$3:$J$89,6, FALSE)</f>
        <v>Outstate</v>
      </c>
      <c r="G152" t="str">
        <f>VLOOKUP($B152,Counties!$A$3:$J$89,10, FALSE)</f>
        <v>Small</v>
      </c>
      <c r="H152" s="21">
        <f>(E152-(C152+D152))/E152</f>
        <v>3.1770433000256212E-2</v>
      </c>
      <c r="I152" s="21">
        <f>C152/E152</f>
        <v>0.55188316679477323</v>
      </c>
      <c r="J152" s="21">
        <f>D152/E152</f>
        <v>0.41634640020497055</v>
      </c>
      <c r="K152" t="str">
        <f>IF(LARGE(H152:J152,1)&gt;LARGE(H152:J152,2), INDEX($H$1:$J$1,1,MATCH(MAX(H152:J152), H152:J152,0)), "Tie")</f>
        <v>GOP</v>
      </c>
      <c r="L152" s="20">
        <f>LARGE(H152:J152,1)</f>
        <v>0.55188316679477323</v>
      </c>
      <c r="M152" s="26">
        <f>L152-LARGE(H152:J152,2)</f>
        <v>0.13553676658980268</v>
      </c>
      <c r="N152" t="str">
        <f>TRIM(K152)&amp;"-"&amp;VLOOKUP(M152,$T$2:$U$5,2,TRUE)</f>
        <v>GOP-3</v>
      </c>
    </row>
    <row r="153" spans="1:14" x14ac:dyDescent="0.25">
      <c r="A153">
        <v>2008</v>
      </c>
      <c r="B153" s="4" t="s">
        <v>155</v>
      </c>
      <c r="C153" s="37">
        <v>3956</v>
      </c>
      <c r="D153" s="38">
        <v>3904</v>
      </c>
      <c r="E153" s="42">
        <v>8135</v>
      </c>
      <c r="F153" t="str">
        <f>VLOOKUP($B153,Counties!$A$3:$J$89,6, FALSE)</f>
        <v>Outstate</v>
      </c>
      <c r="G153" t="str">
        <f>VLOOKUP($B153,Counties!$A$3:$J$89,10, FALSE)</f>
        <v>Small</v>
      </c>
      <c r="H153" s="21">
        <f>(E153-(C153+D153))/E153</f>
        <v>3.3804548248309772E-2</v>
      </c>
      <c r="I153" s="21">
        <f>C153/E153</f>
        <v>0.48629379225568531</v>
      </c>
      <c r="J153" s="21">
        <f>D153/E153</f>
        <v>0.47990165949600494</v>
      </c>
      <c r="K153" t="str">
        <f>IF(LARGE(H153:J153,1)&gt;LARGE(H153:J153,2), INDEX($H$1:$J$1,1,MATCH(MAX(H153:J153), H153:J153,0)), "Tie")</f>
        <v>GOP</v>
      </c>
      <c r="L153" s="20">
        <f>LARGE(H153:J153,1)</f>
        <v>0.48629379225568531</v>
      </c>
      <c r="M153" s="26">
        <f>L153-LARGE(H153:J153,2)</f>
        <v>6.392132759680369E-3</v>
      </c>
      <c r="N153" t="str">
        <f>TRIM(K153)&amp;"-"&amp;VLOOKUP(M153,$T$2:$U$5,2,TRUE)</f>
        <v>GOP-1</v>
      </c>
    </row>
    <row r="154" spans="1:14" x14ac:dyDescent="0.25">
      <c r="A154">
        <v>2008</v>
      </c>
      <c r="B154" s="4" t="s">
        <v>156</v>
      </c>
      <c r="C154" s="37">
        <v>13723</v>
      </c>
      <c r="D154" s="38">
        <v>17381</v>
      </c>
      <c r="E154" s="42">
        <v>31799</v>
      </c>
      <c r="F154" t="str">
        <f>VLOOKUP($B154,Counties!$A$3:$J$89,6, FALSE)</f>
        <v>Outer suburbs</v>
      </c>
      <c r="G154" t="str">
        <f>VLOOKUP($B154,Counties!$A$3:$J$89,10, FALSE)</f>
        <v>Medium</v>
      </c>
      <c r="H154" s="21">
        <f>(E154-(C154+D154))/E154</f>
        <v>2.1856033208591464E-2</v>
      </c>
      <c r="I154" s="21">
        <f>C154/E154</f>
        <v>0.43155445139784271</v>
      </c>
      <c r="J154" s="21">
        <f>D154/E154</f>
        <v>0.54658951539356582</v>
      </c>
      <c r="K154" t="str">
        <f>IF(LARGE(H154:J154,1)&gt;LARGE(H154:J154,2), INDEX($H$1:$J$1,1,MATCH(MAX(H154:J154), H154:J154,0)), "Tie")</f>
        <v>DFL</v>
      </c>
      <c r="L154" s="20">
        <f>LARGE(H154:J154,1)</f>
        <v>0.54658951539356582</v>
      </c>
      <c r="M154" s="26">
        <f>L154-LARGE(H154:J154,2)</f>
        <v>0.11503506399572311</v>
      </c>
      <c r="N154" t="str">
        <f>TRIM(K154)&amp;"-"&amp;VLOOKUP(M154,$T$2:$U$5,2,TRUE)</f>
        <v>DFL-3</v>
      </c>
    </row>
    <row r="155" spans="1:14" x14ac:dyDescent="0.25">
      <c r="A155">
        <v>2008</v>
      </c>
      <c r="B155" s="4" t="s">
        <v>157</v>
      </c>
      <c r="C155" s="37">
        <v>2775</v>
      </c>
      <c r="D155" s="38">
        <v>2079</v>
      </c>
      <c r="E155" s="42">
        <v>4975</v>
      </c>
      <c r="F155" t="str">
        <f>VLOOKUP($B155,Counties!$A$3:$J$89,6, FALSE)</f>
        <v>Outstate</v>
      </c>
      <c r="G155" t="str">
        <f>VLOOKUP($B155,Counties!$A$3:$J$89,10, FALSE)</f>
        <v>Extra small</v>
      </c>
      <c r="H155" s="21">
        <f>(E155-(C155+D155))/E155</f>
        <v>2.4321608040201004E-2</v>
      </c>
      <c r="I155" s="21">
        <f>C155/E155</f>
        <v>0.55778894472361806</v>
      </c>
      <c r="J155" s="21">
        <f>D155/E155</f>
        <v>0.41788944723618088</v>
      </c>
      <c r="K155" t="str">
        <f>IF(LARGE(H155:J155,1)&gt;LARGE(H155:J155,2), INDEX($H$1:$J$1,1,MATCH(MAX(H155:J155), H155:J155,0)), "Tie")</f>
        <v>GOP</v>
      </c>
      <c r="L155" s="20">
        <f>LARGE(H155:J155,1)</f>
        <v>0.55778894472361806</v>
      </c>
      <c r="M155" s="26">
        <f>L155-LARGE(H155:J155,2)</f>
        <v>0.13989949748743719</v>
      </c>
      <c r="N155" t="str">
        <f>TRIM(K155)&amp;"-"&amp;VLOOKUP(M155,$T$2:$U$5,2,TRUE)</f>
        <v>GOP-3</v>
      </c>
    </row>
    <row r="156" spans="1:14" x14ac:dyDescent="0.25">
      <c r="A156">
        <v>2008</v>
      </c>
      <c r="B156" s="4" t="s">
        <v>158</v>
      </c>
      <c r="C156" s="37">
        <v>4438</v>
      </c>
      <c r="D156" s="38">
        <v>3097</v>
      </c>
      <c r="E156" s="42">
        <v>7700</v>
      </c>
      <c r="F156" t="str">
        <f>VLOOKUP($B156,Counties!$A$3:$J$89,6, FALSE)</f>
        <v>Outstate</v>
      </c>
      <c r="G156" t="str">
        <f>VLOOKUP($B156,Counties!$A$3:$J$89,10, FALSE)</f>
        <v>Small</v>
      </c>
      <c r="H156" s="21">
        <f>(E156-(C156+D156))/E156</f>
        <v>2.1428571428571429E-2</v>
      </c>
      <c r="I156" s="21">
        <f>C156/E156</f>
        <v>0.57636363636363641</v>
      </c>
      <c r="J156" s="21">
        <f>D156/E156</f>
        <v>0.40220779220779218</v>
      </c>
      <c r="K156" t="str">
        <f>IF(LARGE(H156:J156,1)&gt;LARGE(H156:J156,2), INDEX($H$1:$J$1,1,MATCH(MAX(H156:J156), H156:J156,0)), "Tie")</f>
        <v>GOP</v>
      </c>
      <c r="L156" s="20">
        <f>LARGE(H156:J156,1)</f>
        <v>0.57636363636363641</v>
      </c>
      <c r="M156" s="26">
        <f>L156-LARGE(H156:J156,2)</f>
        <v>0.17415584415584423</v>
      </c>
      <c r="N156" t="str">
        <f>TRIM(K156)&amp;"-"&amp;VLOOKUP(M156,$T$2:$U$5,2,TRUE)</f>
        <v>GOP-3</v>
      </c>
    </row>
    <row r="157" spans="1:14" x14ac:dyDescent="0.25">
      <c r="A157">
        <v>2008</v>
      </c>
      <c r="B157" s="4" t="s">
        <v>159</v>
      </c>
      <c r="C157" s="37">
        <v>36724</v>
      </c>
      <c r="D157" s="38">
        <v>29208</v>
      </c>
      <c r="E157" s="42">
        <v>67132</v>
      </c>
      <c r="F157" t="str">
        <f>VLOOKUP($B157,Counties!$A$3:$J$89,6, FALSE)</f>
        <v>Rest of 7 county</v>
      </c>
      <c r="G157" t="str">
        <f>VLOOKUP($B157,Counties!$A$3:$J$89,10, FALSE)</f>
        <v>Large</v>
      </c>
      <c r="H157" s="21">
        <f>(E157-(C157+D157))/E157</f>
        <v>1.7875230888398975E-2</v>
      </c>
      <c r="I157" s="21">
        <f>C157/E157</f>
        <v>0.54704164928796994</v>
      </c>
      <c r="J157" s="21">
        <f>D157/E157</f>
        <v>0.43508311982363107</v>
      </c>
      <c r="K157" t="str">
        <f>IF(LARGE(H157:J157,1)&gt;LARGE(H157:J157,2), INDEX($H$1:$J$1,1,MATCH(MAX(H157:J157), H157:J157,0)), "Tie")</f>
        <v>GOP</v>
      </c>
      <c r="L157" s="20">
        <f>LARGE(H157:J157,1)</f>
        <v>0.54704164928796994</v>
      </c>
      <c r="M157" s="26">
        <f>L157-LARGE(H157:J157,2)</f>
        <v>0.11195852946433887</v>
      </c>
      <c r="N157" t="str">
        <f>TRIM(K157)&amp;"-"&amp;VLOOKUP(M157,$T$2:$U$5,2,TRUE)</f>
        <v>GOP-3</v>
      </c>
    </row>
    <row r="158" spans="1:14" x14ac:dyDescent="0.25">
      <c r="A158">
        <v>2008</v>
      </c>
      <c r="B158" s="4" t="s">
        <v>160</v>
      </c>
      <c r="C158" s="37">
        <v>26140</v>
      </c>
      <c r="D158" s="38">
        <v>17957</v>
      </c>
      <c r="E158" s="42">
        <v>44990</v>
      </c>
      <c r="F158" t="str">
        <f>VLOOKUP($B158,Counties!$A$3:$J$89,6, FALSE)</f>
        <v>Outer suburbs</v>
      </c>
      <c r="G158" t="str">
        <f>VLOOKUP($B158,Counties!$A$3:$J$89,10, FALSE)</f>
        <v>Medium</v>
      </c>
      <c r="H158" s="21">
        <f>(E158-(C158+D158))/E158</f>
        <v>1.9848855301178039E-2</v>
      </c>
      <c r="I158" s="21">
        <f>C158/E158</f>
        <v>0.5810180040008891</v>
      </c>
      <c r="J158" s="21">
        <f>D158/E158</f>
        <v>0.39913314069793288</v>
      </c>
      <c r="K158" t="str">
        <f>IF(LARGE(H158:J158,1)&gt;LARGE(H158:J158,2), INDEX($H$1:$J$1,1,MATCH(MAX(H158:J158), H158:J158,0)), "Tie")</f>
        <v>GOP</v>
      </c>
      <c r="L158" s="20">
        <f>LARGE(H158:J158,1)</f>
        <v>0.5810180040008891</v>
      </c>
      <c r="M158" s="26">
        <f>L158-LARGE(H158:J158,2)</f>
        <v>0.18188486330295622</v>
      </c>
      <c r="N158" t="str">
        <f>TRIM(K158)&amp;"-"&amp;VLOOKUP(M158,$T$2:$U$5,2,TRUE)</f>
        <v>GOP-3</v>
      </c>
    </row>
    <row r="159" spans="1:14" x14ac:dyDescent="0.25">
      <c r="A159">
        <v>2008</v>
      </c>
      <c r="B159" s="31" t="s">
        <v>161</v>
      </c>
      <c r="C159" s="37">
        <v>4492</v>
      </c>
      <c r="D159" s="39">
        <v>2998</v>
      </c>
      <c r="E159" s="42">
        <v>7729</v>
      </c>
      <c r="F159" t="str">
        <f>VLOOKUP($B159,Counties!$A$3:$J$89,6, FALSE)</f>
        <v>Outer suburbs</v>
      </c>
      <c r="G159" t="str">
        <f>VLOOKUP($B159,Counties!$A$3:$J$89,10, FALSE)</f>
        <v>Small</v>
      </c>
      <c r="H159" s="21">
        <f>(E159-(C159+D159))/E159</f>
        <v>3.092249967654289E-2</v>
      </c>
      <c r="I159" s="21">
        <f>C159/E159</f>
        <v>0.58118773450640449</v>
      </c>
      <c r="J159" s="21">
        <f>D159/E159</f>
        <v>0.38788976581705265</v>
      </c>
      <c r="K159" t="str">
        <f>IF(LARGE(H159:J159,1)&gt;LARGE(H159:J159,2), INDEX($H$1:$J$1,1,MATCH(MAX(H159:J159), H159:J159,0)), "Tie")</f>
        <v>GOP</v>
      </c>
      <c r="L159" s="20">
        <f>LARGE(H159:J159,1)</f>
        <v>0.58118773450640449</v>
      </c>
      <c r="M159" s="26">
        <f>L159-LARGE(H159:J159,2)</f>
        <v>0.19329796868935184</v>
      </c>
      <c r="N159" t="str">
        <f>TRIM(K159)&amp;"-"&amp;VLOOKUP(M159,$T$2:$U$5,2,TRUE)</f>
        <v>GOP-3</v>
      </c>
    </row>
    <row r="160" spans="1:14" x14ac:dyDescent="0.25">
      <c r="A160">
        <v>2008</v>
      </c>
      <c r="B160" s="31" t="s">
        <v>162</v>
      </c>
      <c r="C160" s="37">
        <v>38742</v>
      </c>
      <c r="D160" s="38">
        <v>77351</v>
      </c>
      <c r="E160" s="42">
        <v>118814</v>
      </c>
      <c r="F160" t="str">
        <f>VLOOKUP($B160,Counties!$A$3:$J$89,6, FALSE)</f>
        <v>Rochester-StCloud-Duluth</v>
      </c>
      <c r="G160" t="str">
        <f>VLOOKUP($B160,Counties!$A$3:$J$89,10, FALSE)</f>
        <v>Large</v>
      </c>
      <c r="H160" s="21">
        <f>(E160-(C160+D160))/E160</f>
        <v>2.2901341592741598E-2</v>
      </c>
      <c r="I160" s="21">
        <f>C160/E160</f>
        <v>0.32607268503711684</v>
      </c>
      <c r="J160" s="21">
        <f>D160/E160</f>
        <v>0.65102597337014156</v>
      </c>
      <c r="K160" t="str">
        <f>IF(LARGE(H160:J160,1)&gt;LARGE(H160:J160,2), INDEX($H$1:$J$1,1,MATCH(MAX(H160:J160), H160:J160,0)), "Tie")</f>
        <v>DFL</v>
      </c>
      <c r="L160" s="20">
        <f>LARGE(H160:J160,1)</f>
        <v>0.65102597337014156</v>
      </c>
      <c r="M160" s="26">
        <f>L160-LARGE(H160:J160,2)</f>
        <v>0.32495328833302473</v>
      </c>
      <c r="N160" t="str">
        <f>TRIM(K160)&amp;"-"&amp;VLOOKUP(M160,$T$2:$U$5,2,TRUE)</f>
        <v>DFL-4</v>
      </c>
    </row>
    <row r="161" spans="1:14" x14ac:dyDescent="0.25">
      <c r="A161">
        <v>2008</v>
      </c>
      <c r="B161" s="4" t="s">
        <v>163</v>
      </c>
      <c r="C161" s="37">
        <v>41194</v>
      </c>
      <c r="D161" s="38">
        <v>35690</v>
      </c>
      <c r="E161" s="42">
        <v>78756</v>
      </c>
      <c r="F161" t="str">
        <f>VLOOKUP($B161,Counties!$A$3:$J$89,6, FALSE)</f>
        <v>Rochester-StCloud-Duluth</v>
      </c>
      <c r="G161" t="str">
        <f>VLOOKUP($B161,Counties!$A$3:$J$89,10, FALSE)</f>
        <v>Large</v>
      </c>
      <c r="H161" s="21">
        <f>(E161-(C161+D161))/E161</f>
        <v>2.3769617552948347E-2</v>
      </c>
      <c r="I161" s="21">
        <f>C161/E161</f>
        <v>0.5230585606176037</v>
      </c>
      <c r="J161" s="21">
        <f>D161/E161</f>
        <v>0.45317182182944793</v>
      </c>
      <c r="K161" t="str">
        <f>IF(LARGE(H161:J161,1)&gt;LARGE(H161:J161,2), INDEX($H$1:$J$1,1,MATCH(MAX(H161:J161), H161:J161,0)), "Tie")</f>
        <v>GOP</v>
      </c>
      <c r="L161" s="20">
        <f>LARGE(H161:J161,1)</f>
        <v>0.5230585606176037</v>
      </c>
      <c r="M161" s="26">
        <f>L161-LARGE(H161:J161,2)</f>
        <v>6.9886738788155767E-2</v>
      </c>
      <c r="N161" t="str">
        <f>TRIM(K161)&amp;"-"&amp;VLOOKUP(M161,$T$2:$U$5,2,TRUE)</f>
        <v>GOP-2</v>
      </c>
    </row>
    <row r="162" spans="1:14" x14ac:dyDescent="0.25">
      <c r="A162">
        <v>2008</v>
      </c>
      <c r="B162" s="4" t="s">
        <v>164</v>
      </c>
      <c r="C162" s="37">
        <v>10068</v>
      </c>
      <c r="D162" s="38">
        <v>9016</v>
      </c>
      <c r="E162" s="42">
        <v>19656</v>
      </c>
      <c r="F162" t="str">
        <f>VLOOKUP($B162,Counties!$A$3:$J$89,6, FALSE)</f>
        <v>Outstate</v>
      </c>
      <c r="G162" t="str">
        <f>VLOOKUP($B162,Counties!$A$3:$J$89,10, FALSE)</f>
        <v>Medium</v>
      </c>
      <c r="H162" s="21">
        <f>(E162-(C162+D162))/E162</f>
        <v>2.9100529100529099E-2</v>
      </c>
      <c r="I162" s="21">
        <f>C162/E162</f>
        <v>0.51221001221001217</v>
      </c>
      <c r="J162" s="21">
        <f>D162/E162</f>
        <v>0.45868945868945871</v>
      </c>
      <c r="K162" t="str">
        <f>IF(LARGE(H162:J162,1)&gt;LARGE(H162:J162,2), INDEX($H$1:$J$1,1,MATCH(MAX(H162:J162), H162:J162,0)), "Tie")</f>
        <v>GOP</v>
      </c>
      <c r="L162" s="20">
        <f>LARGE(H162:J162,1)</f>
        <v>0.51221001221001217</v>
      </c>
      <c r="M162" s="26">
        <f>L162-LARGE(H162:J162,2)</f>
        <v>5.352055352055346E-2</v>
      </c>
      <c r="N162" t="str">
        <f>TRIM(K162)&amp;"-"&amp;VLOOKUP(M162,$T$2:$U$5,2,TRUE)</f>
        <v>GOP-1</v>
      </c>
    </row>
    <row r="163" spans="1:14" x14ac:dyDescent="0.25">
      <c r="A163">
        <v>2008</v>
      </c>
      <c r="B163" s="4" t="s">
        <v>165</v>
      </c>
      <c r="C163" s="37">
        <v>2710</v>
      </c>
      <c r="D163" s="38">
        <v>2781</v>
      </c>
      <c r="E163" s="42">
        <v>5634</v>
      </c>
      <c r="F163" t="str">
        <f>VLOOKUP($B163,Counties!$A$3:$J$89,6, FALSE)</f>
        <v>Outstate</v>
      </c>
      <c r="G163" t="str">
        <f>VLOOKUP($B163,Counties!$A$3:$J$89,10, FALSE)</f>
        <v>Extra small</v>
      </c>
      <c r="H163" s="21">
        <f>(E163-(C163+D163))/E163</f>
        <v>2.5381611643592473E-2</v>
      </c>
      <c r="I163" s="21">
        <f>C163/E163</f>
        <v>0.48100816471423502</v>
      </c>
      <c r="J163" s="21">
        <f>D163/E163</f>
        <v>0.4936102236421725</v>
      </c>
      <c r="K163" t="str">
        <f>IF(LARGE(H163:J163,1)&gt;LARGE(H163:J163,2), INDEX($H$1:$J$1,1,MATCH(MAX(H163:J163), H163:J163,0)), "Tie")</f>
        <v>DFL</v>
      </c>
      <c r="L163" s="20">
        <f>LARGE(H163:J163,1)</f>
        <v>0.4936102236421725</v>
      </c>
      <c r="M163" s="26">
        <f>L163-LARGE(H163:J163,2)</f>
        <v>1.2602058927937476E-2</v>
      </c>
      <c r="N163" t="str">
        <f>TRIM(K163)&amp;"-"&amp;VLOOKUP(M163,$T$2:$U$5,2,TRUE)</f>
        <v>DFL-1</v>
      </c>
    </row>
    <row r="164" spans="1:14" x14ac:dyDescent="0.25">
      <c r="A164">
        <v>2008</v>
      </c>
      <c r="B164" s="4" t="s">
        <v>166</v>
      </c>
      <c r="C164" s="37">
        <v>2184</v>
      </c>
      <c r="D164" s="38">
        <v>2907</v>
      </c>
      <c r="E164" s="42">
        <v>5244</v>
      </c>
      <c r="F164" t="str">
        <f>VLOOKUP($B164,Counties!$A$3:$J$89,6, FALSE)</f>
        <v>Outstate</v>
      </c>
      <c r="G164" t="str">
        <f>VLOOKUP($B164,Counties!$A$3:$J$89,10, FALSE)</f>
        <v>Extra small</v>
      </c>
      <c r="H164" s="21">
        <f>(E164-(C164+D164))/E164</f>
        <v>2.9176201372997711E-2</v>
      </c>
      <c r="I164" s="21">
        <f>C164/E164</f>
        <v>0.41647597254004576</v>
      </c>
      <c r="J164" s="21">
        <f>D164/E164</f>
        <v>0.55434782608695654</v>
      </c>
      <c r="K164" t="str">
        <f>IF(LARGE(H164:J164,1)&gt;LARGE(H164:J164,2), INDEX($H$1:$J$1,1,MATCH(MAX(H164:J164), H164:J164,0)), "Tie")</f>
        <v>DFL</v>
      </c>
      <c r="L164" s="20">
        <f>LARGE(H164:J164,1)</f>
        <v>0.55434782608695654</v>
      </c>
      <c r="M164" s="26">
        <f>L164-LARGE(H164:J164,2)</f>
        <v>0.13787185354691078</v>
      </c>
      <c r="N164" t="str">
        <f>TRIM(K164)&amp;"-"&amp;VLOOKUP(M164,$T$2:$U$5,2,TRUE)</f>
        <v>DFL-3</v>
      </c>
    </row>
    <row r="165" spans="1:14" x14ac:dyDescent="0.25">
      <c r="A165">
        <v>2008</v>
      </c>
      <c r="B165" s="4" t="s">
        <v>167</v>
      </c>
      <c r="C165" s="37">
        <v>6637</v>
      </c>
      <c r="D165" s="38">
        <v>5277</v>
      </c>
      <c r="E165" s="42">
        <v>12257</v>
      </c>
      <c r="F165" t="str">
        <f>VLOOKUP($B165,Counties!$A$3:$J$89,6, FALSE)</f>
        <v>Outstate</v>
      </c>
      <c r="G165" t="str">
        <f>VLOOKUP($B165,Counties!$A$3:$J$89,10, FALSE)</f>
        <v>Medium</v>
      </c>
      <c r="H165" s="21">
        <f>(E165-(C165+D165))/E165</f>
        <v>2.7984009137635636E-2</v>
      </c>
      <c r="I165" s="21">
        <f>C165/E165</f>
        <v>0.54148649751162603</v>
      </c>
      <c r="J165" s="21">
        <f>D165/E165</f>
        <v>0.43052949335073837</v>
      </c>
      <c r="K165" t="str">
        <f>IF(LARGE(H165:J165,1)&gt;LARGE(H165:J165,2), INDEX($H$1:$J$1,1,MATCH(MAX(H165:J165), H165:J165,0)), "Tie")</f>
        <v>GOP</v>
      </c>
      <c r="L165" s="20">
        <f>LARGE(H165:J165,1)</f>
        <v>0.54148649751162603</v>
      </c>
      <c r="M165" s="26">
        <f>L165-LARGE(H165:J165,2)</f>
        <v>0.11095700416088766</v>
      </c>
      <c r="N165" t="str">
        <f>TRIM(K165)&amp;"-"&amp;VLOOKUP(M165,$T$2:$U$5,2,TRUE)</f>
        <v>GOP-3</v>
      </c>
    </row>
    <row r="166" spans="1:14" x14ac:dyDescent="0.25">
      <c r="A166">
        <v>2008</v>
      </c>
      <c r="B166" s="4" t="s">
        <v>168</v>
      </c>
      <c r="C166" s="37">
        <v>933</v>
      </c>
      <c r="D166" s="38">
        <v>1043</v>
      </c>
      <c r="E166" s="42">
        <v>2035</v>
      </c>
      <c r="F166" t="str">
        <f>VLOOKUP($B166,Counties!$A$3:$J$89,6, FALSE)</f>
        <v>Outstate</v>
      </c>
      <c r="G166" t="str">
        <f>VLOOKUP($B166,Counties!$A$3:$J$89,10, FALSE)</f>
        <v>Extra small</v>
      </c>
      <c r="H166" s="21">
        <f>(E166-(C166+D166))/E166</f>
        <v>2.8992628992628992E-2</v>
      </c>
      <c r="I166" s="21">
        <f>C166/E166</f>
        <v>0.45847665847665847</v>
      </c>
      <c r="J166" s="21">
        <f>D166/E166</f>
        <v>0.51253071253071258</v>
      </c>
      <c r="K166" t="str">
        <f>IF(LARGE(H166:J166,1)&gt;LARGE(H166:J166,2), INDEX($H$1:$J$1,1,MATCH(MAX(H166:J166), H166:J166,0)), "Tie")</f>
        <v>DFL</v>
      </c>
      <c r="L166" s="20">
        <f>LARGE(H166:J166,1)</f>
        <v>0.51253071253071258</v>
      </c>
      <c r="M166" s="26">
        <f>L166-LARGE(H166:J166,2)</f>
        <v>5.4054054054054113E-2</v>
      </c>
      <c r="N166" t="str">
        <f>TRIM(K166)&amp;"-"&amp;VLOOKUP(M166,$T$2:$U$5,2,TRUE)</f>
        <v>DFL-1</v>
      </c>
    </row>
    <row r="167" spans="1:14" x14ac:dyDescent="0.25">
      <c r="A167">
        <v>2008</v>
      </c>
      <c r="B167" s="4" t="s">
        <v>169</v>
      </c>
      <c r="C167" s="37">
        <v>5935</v>
      </c>
      <c r="D167" s="38">
        <v>5646</v>
      </c>
      <c r="E167" s="42">
        <v>11893</v>
      </c>
      <c r="F167" t="str">
        <f>VLOOKUP($B167,Counties!$A$3:$J$89,6, FALSE)</f>
        <v>Outstate</v>
      </c>
      <c r="G167" t="str">
        <f>VLOOKUP($B167,Counties!$A$3:$J$89,10, FALSE)</f>
        <v>Small</v>
      </c>
      <c r="H167" s="21">
        <f>(E167-(C167+D167))/E167</f>
        <v>2.6233919112082737E-2</v>
      </c>
      <c r="I167" s="21">
        <f>C167/E167</f>
        <v>0.49903304464811232</v>
      </c>
      <c r="J167" s="21">
        <f>D167/E167</f>
        <v>0.47473303623980495</v>
      </c>
      <c r="K167" t="str">
        <f>IF(LARGE(H167:J167,1)&gt;LARGE(H167:J167,2), INDEX($H$1:$J$1,1,MATCH(MAX(H167:J167), H167:J167,0)), "Tie")</f>
        <v>GOP</v>
      </c>
      <c r="L167" s="20">
        <f>LARGE(H167:J167,1)</f>
        <v>0.49903304464811232</v>
      </c>
      <c r="M167" s="26">
        <f>L167-LARGE(H167:J167,2)</f>
        <v>2.4300008408307372E-2</v>
      </c>
      <c r="N167" t="str">
        <f>TRIM(K167)&amp;"-"&amp;VLOOKUP(M167,$T$2:$U$5,2,TRUE)</f>
        <v>GOP-1</v>
      </c>
    </row>
    <row r="168" spans="1:14" x14ac:dyDescent="0.25">
      <c r="A168">
        <v>2008</v>
      </c>
      <c r="B168" s="4" t="s">
        <v>170</v>
      </c>
      <c r="C168" s="37">
        <v>4128</v>
      </c>
      <c r="D168" s="38">
        <v>2882</v>
      </c>
      <c r="E168" s="42">
        <v>7169</v>
      </c>
      <c r="F168" t="str">
        <f>VLOOKUP($B168,Counties!$A$3:$J$89,6, FALSE)</f>
        <v>Outstate</v>
      </c>
      <c r="G168" t="str">
        <f>VLOOKUP($B168,Counties!$A$3:$J$89,10, FALSE)</f>
        <v>Small</v>
      </c>
      <c r="H168" s="21">
        <f>(E168-(C168+D168))/E168</f>
        <v>2.2178825498674851E-2</v>
      </c>
      <c r="I168" s="21">
        <f>C168/E168</f>
        <v>0.57581252615427536</v>
      </c>
      <c r="J168" s="21">
        <f>D168/E168</f>
        <v>0.4020086483470498</v>
      </c>
      <c r="K168" t="str">
        <f>IF(LARGE(H168:J168,1)&gt;LARGE(H168:J168,2), INDEX($H$1:$J$1,1,MATCH(MAX(H168:J168), H168:J168,0)), "Tie")</f>
        <v>GOP</v>
      </c>
      <c r="L168" s="20">
        <f>LARGE(H168:J168,1)</f>
        <v>0.57581252615427536</v>
      </c>
      <c r="M168" s="26">
        <f>L168-LARGE(H168:J168,2)</f>
        <v>0.17380387780722556</v>
      </c>
      <c r="N168" t="str">
        <f>TRIM(K168)&amp;"-"&amp;VLOOKUP(M168,$T$2:$U$5,2,TRUE)</f>
        <v>GOP-3</v>
      </c>
    </row>
    <row r="169" spans="1:14" x14ac:dyDescent="0.25">
      <c r="A169">
        <v>2008</v>
      </c>
      <c r="B169" s="4" t="s">
        <v>171</v>
      </c>
      <c r="C169" s="37">
        <v>5211</v>
      </c>
      <c r="D169" s="38">
        <v>4401</v>
      </c>
      <c r="E169" s="42">
        <v>9888</v>
      </c>
      <c r="F169" t="str">
        <f>VLOOKUP($B169,Counties!$A$3:$J$89,6, FALSE)</f>
        <v>Outstate</v>
      </c>
      <c r="G169" t="str">
        <f>VLOOKUP($B169,Counties!$A$3:$J$89,10, FALSE)</f>
        <v>Small</v>
      </c>
      <c r="H169" s="21">
        <f>(E169-(C169+D169))/E169</f>
        <v>2.7912621359223302E-2</v>
      </c>
      <c r="I169" s="21">
        <f>C169/E169</f>
        <v>0.52700242718446599</v>
      </c>
      <c r="J169" s="21">
        <f>D169/E169</f>
        <v>0.44508495145631066</v>
      </c>
      <c r="K169" t="str">
        <f>IF(LARGE(H169:J169,1)&gt;LARGE(H169:J169,2), INDEX($H$1:$J$1,1,MATCH(MAX(H169:J169), H169:J169,0)), "Tie")</f>
        <v>GOP</v>
      </c>
      <c r="L169" s="20">
        <f>LARGE(H169:J169,1)</f>
        <v>0.52700242718446599</v>
      </c>
      <c r="M169" s="26">
        <f>L169-LARGE(H169:J169,2)</f>
        <v>8.1917475728155331E-2</v>
      </c>
      <c r="N169" t="str">
        <f>TRIM(K169)&amp;"-"&amp;VLOOKUP(M169,$T$2:$U$5,2,TRUE)</f>
        <v>GOP-2</v>
      </c>
    </row>
    <row r="170" spans="1:14" x14ac:dyDescent="0.25">
      <c r="A170">
        <v>2008</v>
      </c>
      <c r="B170" s="4" t="s">
        <v>172</v>
      </c>
      <c r="C170" s="37">
        <v>64334</v>
      </c>
      <c r="D170" s="38">
        <v>70277</v>
      </c>
      <c r="E170" s="42">
        <v>137059</v>
      </c>
      <c r="F170" t="str">
        <f>VLOOKUP($B170,Counties!$A$3:$J$89,6, FALSE)</f>
        <v>Rest of 7 county</v>
      </c>
      <c r="G170" t="str">
        <f>VLOOKUP($B170,Counties!$A$3:$J$89,10, FALSE)</f>
        <v>Large</v>
      </c>
      <c r="H170" s="21">
        <f>(E170-(C170+D170))/E170</f>
        <v>1.7860921209114321E-2</v>
      </c>
      <c r="I170" s="21">
        <f>C170/E170</f>
        <v>0.46938909520717353</v>
      </c>
      <c r="J170" s="21">
        <f>D170/E170</f>
        <v>0.51274998358371215</v>
      </c>
      <c r="K170" t="str">
        <f>IF(LARGE(H170:J170,1)&gt;LARGE(H170:J170,2), INDEX($H$1:$J$1,1,MATCH(MAX(H170:J170), H170:J170,0)), "Tie")</f>
        <v>DFL</v>
      </c>
      <c r="L170" s="20">
        <f>LARGE(H170:J170,1)</f>
        <v>0.51274998358371215</v>
      </c>
      <c r="M170" s="26">
        <f>L170-LARGE(H170:J170,2)</f>
        <v>4.336088837653862E-2</v>
      </c>
      <c r="N170" t="str">
        <f>TRIM(K170)&amp;"-"&amp;VLOOKUP(M170,$T$2:$U$5,2,TRUE)</f>
        <v>DFL-1</v>
      </c>
    </row>
    <row r="171" spans="1:14" x14ac:dyDescent="0.25">
      <c r="A171">
        <v>2008</v>
      </c>
      <c r="B171" s="4" t="s">
        <v>173</v>
      </c>
      <c r="C171" s="37">
        <v>2526</v>
      </c>
      <c r="D171" s="38">
        <v>2562</v>
      </c>
      <c r="E171" s="42">
        <v>5258</v>
      </c>
      <c r="F171" t="str">
        <f>VLOOKUP($B171,Counties!$A$3:$J$89,6, FALSE)</f>
        <v>Outstate</v>
      </c>
      <c r="G171" t="str">
        <f>VLOOKUP($B171,Counties!$A$3:$J$89,10, FALSE)</f>
        <v>Small</v>
      </c>
      <c r="H171" s="21">
        <f>(E171-(C171+D171))/E171</f>
        <v>3.2331685051350326E-2</v>
      </c>
      <c r="I171" s="21">
        <f>C171/E171</f>
        <v>0.48041080258653479</v>
      </c>
      <c r="J171" s="21">
        <f>D171/E171</f>
        <v>0.4872575123621149</v>
      </c>
      <c r="K171" t="str">
        <f>IF(LARGE(H171:J171,1)&gt;LARGE(H171:J171,2), INDEX($H$1:$J$1,1,MATCH(MAX(H171:J171), H171:J171,0)), "Tie")</f>
        <v>DFL</v>
      </c>
      <c r="L171" s="20">
        <f>LARGE(H171:J171,1)</f>
        <v>0.4872575123621149</v>
      </c>
      <c r="M171" s="26">
        <f>L171-LARGE(H171:J171,2)</f>
        <v>6.8467097755801065E-3</v>
      </c>
      <c r="N171" t="str">
        <f>TRIM(K171)&amp;"-"&amp;VLOOKUP(M171,$T$2:$U$5,2,TRUE)</f>
        <v>DFL-1</v>
      </c>
    </row>
    <row r="172" spans="1:14" x14ac:dyDescent="0.25">
      <c r="A172">
        <v>2008</v>
      </c>
      <c r="B172" s="4" t="s">
        <v>174</v>
      </c>
      <c r="C172" s="37">
        <v>1786</v>
      </c>
      <c r="D172" s="38">
        <v>1550</v>
      </c>
      <c r="E172" s="42">
        <v>3414</v>
      </c>
      <c r="F172" t="str">
        <f>VLOOKUP($B172,Counties!$A$3:$J$89,6, FALSE)</f>
        <v>Outstate</v>
      </c>
      <c r="G172" t="str">
        <f>VLOOKUP($B172,Counties!$A$3:$J$89,10, FALSE)</f>
        <v>Extra small</v>
      </c>
      <c r="H172" s="21">
        <f>(E172-(C172+D172))/E172</f>
        <v>2.2847100175746926E-2</v>
      </c>
      <c r="I172" s="21">
        <f>C172/E172</f>
        <v>0.52314001171646163</v>
      </c>
      <c r="J172" s="21">
        <f>D172/E172</f>
        <v>0.45401288810779145</v>
      </c>
      <c r="K172" t="str">
        <f>IF(LARGE(H172:J172,1)&gt;LARGE(H172:J172,2), INDEX($H$1:$J$1,1,MATCH(MAX(H172:J172), H172:J172,0)), "Tie")</f>
        <v>GOP</v>
      </c>
      <c r="L172" s="20">
        <f>LARGE(H172:J172,1)</f>
        <v>0.52314001171646163</v>
      </c>
      <c r="M172" s="26">
        <f>L172-LARGE(H172:J172,2)</f>
        <v>6.9127123608670182E-2</v>
      </c>
      <c r="N172" t="str">
        <f>TRIM(K172)&amp;"-"&amp;VLOOKUP(M172,$T$2:$U$5,2,TRUE)</f>
        <v>GOP-2</v>
      </c>
    </row>
    <row r="173" spans="1:14" x14ac:dyDescent="0.25">
      <c r="A173">
        <v>2008</v>
      </c>
      <c r="B173" s="31" t="s">
        <v>175</v>
      </c>
      <c r="C173" s="37">
        <v>10975</v>
      </c>
      <c r="D173" s="38">
        <v>16308</v>
      </c>
      <c r="E173" s="42">
        <v>27935</v>
      </c>
      <c r="F173" t="str">
        <f>VLOOKUP($B173,Counties!$A$3:$J$89,6, FALSE)</f>
        <v>Outstate</v>
      </c>
      <c r="G173" t="str">
        <f>VLOOKUP($B173,Counties!$A$3:$J$89,10, FALSE)</f>
        <v>Medium</v>
      </c>
      <c r="H173" s="21">
        <f>(E173-(C173+D173))/E173</f>
        <v>2.3339896187578306E-2</v>
      </c>
      <c r="I173" s="21">
        <f>C173/E173</f>
        <v>0.39287632002863793</v>
      </c>
      <c r="J173" s="21">
        <f>D173/E173</f>
        <v>0.58378378378378382</v>
      </c>
      <c r="K173" t="str">
        <f>IF(LARGE(H173:J173,1)&gt;LARGE(H173:J173,2), INDEX($H$1:$J$1,1,MATCH(MAX(H173:J173), H173:J173,0)), "Tie")</f>
        <v>DFL</v>
      </c>
      <c r="L173" s="20">
        <f>LARGE(H173:J173,1)</f>
        <v>0.58378378378378382</v>
      </c>
      <c r="M173" s="26">
        <f>L173-LARGE(H173:J173,2)</f>
        <v>0.19090746375514589</v>
      </c>
      <c r="N173" t="str">
        <f>TRIM(K173)&amp;"-"&amp;VLOOKUP(M173,$T$2:$U$5,2,TRUE)</f>
        <v>DFL-3</v>
      </c>
    </row>
    <row r="174" spans="1:14" x14ac:dyDescent="0.25">
      <c r="A174">
        <v>2008</v>
      </c>
      <c r="B174" s="4" t="s">
        <v>176</v>
      </c>
      <c r="C174" s="37">
        <v>37779</v>
      </c>
      <c r="D174" s="38">
        <v>26343</v>
      </c>
      <c r="E174" s="42">
        <v>65578</v>
      </c>
      <c r="F174" t="str">
        <f>VLOOKUP($B174,Counties!$A$3:$J$89,6, FALSE)</f>
        <v>Outer suburbs</v>
      </c>
      <c r="G174" t="str">
        <f>VLOOKUP($B174,Counties!$A$3:$J$89,10, FALSE)</f>
        <v>Large</v>
      </c>
      <c r="H174" s="21">
        <f>(E174-(C174+D174))/E174</f>
        <v>2.2202567934368232E-2</v>
      </c>
      <c r="I174" s="21">
        <f>C174/E174</f>
        <v>0.57609259202781415</v>
      </c>
      <c r="J174" s="21">
        <f>D174/E174</f>
        <v>0.40170484003781753</v>
      </c>
      <c r="K174" t="str">
        <f>IF(LARGE(H174:J174,1)&gt;LARGE(H174:J174,2), INDEX($H$1:$J$1,1,MATCH(MAX(H174:J174), H174:J174,0)), "Tie")</f>
        <v>GOP</v>
      </c>
      <c r="L174" s="20">
        <f>LARGE(H174:J174,1)</f>
        <v>0.57609259202781415</v>
      </c>
      <c r="M174" s="26">
        <f>L174-LARGE(H174:J174,2)</f>
        <v>0.17438775198999662</v>
      </c>
      <c r="N174" t="str">
        <f>TRIM(K174)&amp;"-"&amp;VLOOKUP(M174,$T$2:$U$5,2,TRUE)</f>
        <v>GOP-3</v>
      </c>
    </row>
    <row r="175" spans="1:14" x14ac:dyDescent="0.25">
      <c r="A175">
        <v>2008</v>
      </c>
      <c r="B175" s="4" t="s">
        <v>177</v>
      </c>
      <c r="C175" s="37">
        <v>2579</v>
      </c>
      <c r="D175" s="38">
        <v>2816</v>
      </c>
      <c r="E175" s="42">
        <v>5569</v>
      </c>
      <c r="F175" t="str">
        <f>VLOOKUP($B175,Counties!$A$3:$J$89,6, FALSE)</f>
        <v>Outstate</v>
      </c>
      <c r="G175" t="str">
        <f>VLOOKUP($B175,Counties!$A$3:$J$89,10, FALSE)</f>
        <v>Small</v>
      </c>
      <c r="H175" s="21">
        <f>(E175-(C175+D175))/E175</f>
        <v>3.1244388579637277E-2</v>
      </c>
      <c r="I175" s="21">
        <f>C175/E175</f>
        <v>0.46309929969473873</v>
      </c>
      <c r="J175" s="21">
        <f>D175/E175</f>
        <v>0.50565631172562397</v>
      </c>
      <c r="K175" t="str">
        <f>IF(LARGE(H175:J175,1)&gt;LARGE(H175:J175,2), INDEX($H$1:$J$1,1,MATCH(MAX(H175:J175), H175:J175,0)), "Tie")</f>
        <v>DFL</v>
      </c>
      <c r="L175" s="20">
        <f>LARGE(H175:J175,1)</f>
        <v>0.50565631172562397</v>
      </c>
      <c r="M175" s="26">
        <f>L175-LARGE(H175:J175,2)</f>
        <v>4.2557012030885244E-2</v>
      </c>
      <c r="N175" t="str">
        <f>TRIM(K175)&amp;"-"&amp;VLOOKUP(M175,$T$2:$U$5,2,TRUE)</f>
        <v>DFL-1</v>
      </c>
    </row>
    <row r="176" spans="1:14" x14ac:dyDescent="0.25">
      <c r="A176">
        <v>2004</v>
      </c>
      <c r="B176" s="3" t="s">
        <v>91</v>
      </c>
      <c r="C176" s="36">
        <v>4768</v>
      </c>
      <c r="D176" s="40">
        <v>4539</v>
      </c>
      <c r="E176" s="39">
        <v>9452</v>
      </c>
      <c r="F176" t="str">
        <f>VLOOKUP($B176,Counties!$A$3:$J$89,6, FALSE)</f>
        <v>Outstate</v>
      </c>
      <c r="G176" t="str">
        <f>VLOOKUP($B176,Counties!$A$3:$J$89,10, FALSE)</f>
        <v>Small</v>
      </c>
      <c r="H176" s="21">
        <f>(E176-(C176+D176))/E176</f>
        <v>1.5340668641557342E-2</v>
      </c>
      <c r="I176" s="21">
        <f>C176/E176</f>
        <v>0.50444350402031313</v>
      </c>
      <c r="J176" s="21">
        <f>D176/E176</f>
        <v>0.48021582733812951</v>
      </c>
      <c r="K176" t="str">
        <f>IF(LARGE(H176:J176,1)&gt;LARGE(H176:J176,2), INDEX($H$1:$J$1,1,MATCH(MAX(H176:J176), H176:J176,0)), "Tie")</f>
        <v>GOP</v>
      </c>
      <c r="L176" s="20">
        <f>LARGE(H176:J176,1)</f>
        <v>0.50444350402031313</v>
      </c>
      <c r="M176" s="26">
        <f>L176-LARGE(H176:J176,2)</f>
        <v>2.4227676682183619E-2</v>
      </c>
      <c r="N176" t="str">
        <f>TRIM(K176)&amp;"-"&amp;VLOOKUP(M176,$T$2:$U$5,2,TRUE)</f>
        <v>GOP-1</v>
      </c>
    </row>
    <row r="177" spans="1:14" x14ac:dyDescent="0.25">
      <c r="A177">
        <v>2004</v>
      </c>
      <c r="B177" s="4" t="s">
        <v>92</v>
      </c>
      <c r="C177" s="37">
        <v>91853</v>
      </c>
      <c r="D177" s="38">
        <v>80226</v>
      </c>
      <c r="E177" s="38">
        <v>174066</v>
      </c>
      <c r="F177" t="str">
        <f>VLOOKUP($B177,Counties!$A$3:$J$89,6, FALSE)</f>
        <v>Rest of 7 county</v>
      </c>
      <c r="G177" t="str">
        <f>VLOOKUP($B177,Counties!$A$3:$J$89,10, FALSE)</f>
        <v>Large</v>
      </c>
      <c r="H177" s="21">
        <f>(E177-(C177+D177))/E177</f>
        <v>1.1415210322521343E-2</v>
      </c>
      <c r="I177" s="21">
        <f>C177/E177</f>
        <v>0.52769064607677552</v>
      </c>
      <c r="J177" s="21">
        <f>D177/E177</f>
        <v>0.46089414360070319</v>
      </c>
      <c r="K177" t="str">
        <f>IF(LARGE(H177:J177,1)&gt;LARGE(H177:J177,2), INDEX($H$1:$J$1,1,MATCH(MAX(H177:J177), H177:J177,0)), "Tie")</f>
        <v>GOP</v>
      </c>
      <c r="L177" s="20">
        <f>LARGE(H177:J177,1)</f>
        <v>0.52769064607677552</v>
      </c>
      <c r="M177" s="26">
        <f>L177-LARGE(H177:J177,2)</f>
        <v>6.6796502476072328E-2</v>
      </c>
      <c r="N177" t="str">
        <f>TRIM(K177)&amp;"-"&amp;VLOOKUP(M177,$T$2:$U$5,2,TRUE)</f>
        <v>GOP-2</v>
      </c>
    </row>
    <row r="178" spans="1:14" x14ac:dyDescent="0.25">
      <c r="A178">
        <v>2004</v>
      </c>
      <c r="B178" s="4" t="s">
        <v>93</v>
      </c>
      <c r="C178" s="37">
        <v>9795</v>
      </c>
      <c r="D178" s="38">
        <v>6756</v>
      </c>
      <c r="E178" s="39">
        <v>16801</v>
      </c>
      <c r="F178" t="str">
        <f>VLOOKUP($B178,Counties!$A$3:$J$89,6, FALSE)</f>
        <v>Outstate</v>
      </c>
      <c r="G178" t="str">
        <f>VLOOKUP($B178,Counties!$A$3:$J$89,10, FALSE)</f>
        <v>Medium</v>
      </c>
      <c r="H178" s="21">
        <f>(E178-(C178+D178))/E178</f>
        <v>1.4880066662698649E-2</v>
      </c>
      <c r="I178" s="21">
        <f>C178/E178</f>
        <v>0.58300101184453301</v>
      </c>
      <c r="J178" s="21">
        <f>D178/E178</f>
        <v>0.40211892149276829</v>
      </c>
      <c r="K178" t="str">
        <f>IF(LARGE(H178:J178,1)&gt;LARGE(H178:J178,2), INDEX($H$1:$J$1,1,MATCH(MAX(H178:J178), H178:J178,0)), "Tie")</f>
        <v>GOP</v>
      </c>
      <c r="L178" s="20">
        <f>LARGE(H178:J178,1)</f>
        <v>0.58300101184453301</v>
      </c>
      <c r="M178" s="26">
        <f>L178-LARGE(H178:J178,2)</f>
        <v>0.18088209035176472</v>
      </c>
      <c r="N178" t="str">
        <f>TRIM(K178)&amp;"-"&amp;VLOOKUP(M178,$T$2:$U$5,2,TRUE)</f>
        <v>GOP-3</v>
      </c>
    </row>
    <row r="179" spans="1:14" x14ac:dyDescent="0.25">
      <c r="A179">
        <v>2004</v>
      </c>
      <c r="B179" s="4" t="s">
        <v>94</v>
      </c>
      <c r="C179" s="37">
        <v>10237</v>
      </c>
      <c r="D179" s="38">
        <v>10592</v>
      </c>
      <c r="E179" s="39">
        <v>21131</v>
      </c>
      <c r="F179" t="str">
        <f>VLOOKUP($B179,Counties!$A$3:$J$89,6, FALSE)</f>
        <v>Outstate</v>
      </c>
      <c r="G179" t="str">
        <f>VLOOKUP($B179,Counties!$A$3:$J$89,10, FALSE)</f>
        <v>Medium</v>
      </c>
      <c r="H179" s="21">
        <f>(E179-(C179+D179))/E179</f>
        <v>1.4291798779045005E-2</v>
      </c>
      <c r="I179" s="21">
        <f>C179/E179</f>
        <v>0.48445411954001233</v>
      </c>
      <c r="J179" s="21">
        <f>D179/E179</f>
        <v>0.50125408168094265</v>
      </c>
      <c r="K179" t="str">
        <f>IF(LARGE(H179:J179,1)&gt;LARGE(H179:J179,2), INDEX($H$1:$J$1,1,MATCH(MAX(H179:J179), H179:J179,0)), "Tie")</f>
        <v>DFL</v>
      </c>
      <c r="L179" s="20">
        <f>LARGE(H179:J179,1)</f>
        <v>0.50125408168094265</v>
      </c>
      <c r="M179" s="26">
        <f>L179-LARGE(H179:J179,2)</f>
        <v>1.6799962140930325E-2</v>
      </c>
      <c r="N179" t="str">
        <f>TRIM(K179)&amp;"-"&amp;VLOOKUP(M179,$T$2:$U$5,2,TRUE)</f>
        <v>DFL-1</v>
      </c>
    </row>
    <row r="180" spans="1:14" x14ac:dyDescent="0.25">
      <c r="A180">
        <v>2004</v>
      </c>
      <c r="B180" s="4" t="s">
        <v>95</v>
      </c>
      <c r="C180" s="37">
        <v>10043</v>
      </c>
      <c r="D180" s="38">
        <v>8059</v>
      </c>
      <c r="E180" s="38">
        <v>18384</v>
      </c>
      <c r="F180" t="str">
        <f>VLOOKUP($B180,Counties!$A$3:$J$89,6, FALSE)</f>
        <v>Outer suburbs</v>
      </c>
      <c r="G180" t="str">
        <f>VLOOKUP($B180,Counties!$A$3:$J$89,10, FALSE)</f>
        <v>Medium</v>
      </c>
      <c r="H180" s="21">
        <f>(E180-(C180+D180))/E180</f>
        <v>1.5339425587467363E-2</v>
      </c>
      <c r="I180" s="21">
        <f>C180/E180</f>
        <v>0.54629025239338558</v>
      </c>
      <c r="J180" s="21">
        <f>D180/E180</f>
        <v>0.43837032201914711</v>
      </c>
      <c r="K180" t="str">
        <f>IF(LARGE(H180:J180,1)&gt;LARGE(H180:J180,2), INDEX($H$1:$J$1,1,MATCH(MAX(H180:J180), H180:J180,0)), "Tie")</f>
        <v>GOP</v>
      </c>
      <c r="L180" s="20">
        <f>LARGE(H180:J180,1)</f>
        <v>0.54629025239338558</v>
      </c>
      <c r="M180" s="26">
        <f>L180-LARGE(H180:J180,2)</f>
        <v>0.10791993037423847</v>
      </c>
      <c r="N180" t="str">
        <f>TRIM(K180)&amp;"-"&amp;VLOOKUP(M180,$T$2:$U$5,2,TRUE)</f>
        <v>GOP-3</v>
      </c>
    </row>
    <row r="181" spans="1:14" x14ac:dyDescent="0.25">
      <c r="A181">
        <v>2004</v>
      </c>
      <c r="B181" s="4" t="s">
        <v>96</v>
      </c>
      <c r="C181" s="37">
        <v>1483</v>
      </c>
      <c r="D181" s="38">
        <v>1536</v>
      </c>
      <c r="E181" s="39">
        <v>3067</v>
      </c>
      <c r="F181" t="str">
        <f>VLOOKUP($B181,Counties!$A$3:$J$89,6, FALSE)</f>
        <v>Outstate</v>
      </c>
      <c r="G181" t="str">
        <f>VLOOKUP($B181,Counties!$A$3:$J$89,10, FALSE)</f>
        <v>Extra small</v>
      </c>
      <c r="H181" s="21">
        <f>(E181-(C181+D181))/E181</f>
        <v>1.5650472774698401E-2</v>
      </c>
      <c r="I181" s="21">
        <f>C181/E181</f>
        <v>0.48353439843495272</v>
      </c>
      <c r="J181" s="21">
        <f>D181/E181</f>
        <v>0.50081512879034884</v>
      </c>
      <c r="K181" t="str">
        <f>IF(LARGE(H181:J181,1)&gt;LARGE(H181:J181,2), INDEX($H$1:$J$1,1,MATCH(MAX(H181:J181), H181:J181,0)), "Tie")</f>
        <v>DFL</v>
      </c>
      <c r="L181" s="20">
        <f>LARGE(H181:J181,1)</f>
        <v>0.50081512879034884</v>
      </c>
      <c r="M181" s="26">
        <f>L181-LARGE(H181:J181,2)</f>
        <v>1.7280730355396123E-2</v>
      </c>
      <c r="N181" t="str">
        <f>TRIM(K181)&amp;"-"&amp;VLOOKUP(M181,$T$2:$U$5,2,TRUE)</f>
        <v>DFL-1</v>
      </c>
    </row>
    <row r="182" spans="1:14" x14ac:dyDescent="0.25">
      <c r="A182">
        <v>2004</v>
      </c>
      <c r="B182" s="4" t="s">
        <v>97</v>
      </c>
      <c r="C182" s="37">
        <v>15737</v>
      </c>
      <c r="D182" s="38">
        <v>16865</v>
      </c>
      <c r="E182" s="38">
        <v>33119</v>
      </c>
      <c r="F182" t="str">
        <f>VLOOKUP($B182,Counties!$A$3:$J$89,6, FALSE)</f>
        <v>Outstate</v>
      </c>
      <c r="G182" t="str">
        <f>VLOOKUP($B182,Counties!$A$3:$J$89,10, FALSE)</f>
        <v>Medium</v>
      </c>
      <c r="H182" s="21">
        <f>(E182-(C182+D182))/E182</f>
        <v>1.5610374709381323E-2</v>
      </c>
      <c r="I182" s="21">
        <f>C182/E182</f>
        <v>0.47516531296234787</v>
      </c>
      <c r="J182" s="21">
        <f>D182/E182</f>
        <v>0.50922431232827081</v>
      </c>
      <c r="K182" t="str">
        <f>IF(LARGE(H182:J182,1)&gt;LARGE(H182:J182,2), INDEX($H$1:$J$1,1,MATCH(MAX(H182:J182), H182:J182,0)), "Tie")</f>
        <v>DFL</v>
      </c>
      <c r="L182" s="20">
        <f>LARGE(H182:J182,1)</f>
        <v>0.50922431232827081</v>
      </c>
      <c r="M182" s="26">
        <f>L182-LARGE(H182:J182,2)</f>
        <v>3.4058999365922937E-2</v>
      </c>
      <c r="N182" t="str">
        <f>TRIM(K182)&amp;"-"&amp;VLOOKUP(M182,$T$2:$U$5,2,TRUE)</f>
        <v>DFL-1</v>
      </c>
    </row>
    <row r="183" spans="1:14" x14ac:dyDescent="0.25">
      <c r="A183">
        <v>2004</v>
      </c>
      <c r="B183" s="31" t="s">
        <v>98</v>
      </c>
      <c r="C183" s="37">
        <v>8395</v>
      </c>
      <c r="D183" s="38">
        <v>5158</v>
      </c>
      <c r="E183" s="38">
        <v>13778</v>
      </c>
      <c r="F183" t="str">
        <f>VLOOKUP($B183,Counties!$A$3:$J$89,6, FALSE)</f>
        <v>Outstate</v>
      </c>
      <c r="G183" t="str">
        <f>VLOOKUP($B183,Counties!$A$3:$J$89,10, FALSE)</f>
        <v>Medium</v>
      </c>
      <c r="H183" s="21">
        <f>(E183-(C183+D183))/E183</f>
        <v>1.6330381768036001E-2</v>
      </c>
      <c r="I183" s="21">
        <f>C183/E183</f>
        <v>0.60930468863405429</v>
      </c>
      <c r="J183" s="21">
        <f>D183/E183</f>
        <v>0.37436492959790973</v>
      </c>
      <c r="K183" t="str">
        <f>IF(LARGE(H183:J183,1)&gt;LARGE(H183:J183,2), INDEX($H$1:$J$1,1,MATCH(MAX(H183:J183), H183:J183,0)), "Tie")</f>
        <v>GOP</v>
      </c>
      <c r="L183" s="20">
        <f>LARGE(H183:J183,1)</f>
        <v>0.60930468863405429</v>
      </c>
      <c r="M183" s="26">
        <f>L183-LARGE(H183:J183,2)</f>
        <v>0.23493975903614456</v>
      </c>
      <c r="N183" t="str">
        <f>TRIM(K183)&amp;"-"&amp;VLOOKUP(M183,$T$2:$U$5,2,TRUE)</f>
        <v>GOP-4</v>
      </c>
    </row>
    <row r="184" spans="1:14" x14ac:dyDescent="0.25">
      <c r="A184">
        <v>2004</v>
      </c>
      <c r="B184" s="31" t="s">
        <v>99</v>
      </c>
      <c r="C184" s="37">
        <v>6642</v>
      </c>
      <c r="D184" s="38">
        <v>11462</v>
      </c>
      <c r="E184" s="38">
        <v>18334</v>
      </c>
      <c r="F184" t="str">
        <f>VLOOKUP($B184,Counties!$A$3:$J$89,6, FALSE)</f>
        <v>Outstate</v>
      </c>
      <c r="G184" t="str">
        <f>VLOOKUP($B184,Counties!$A$3:$J$89,10, FALSE)</f>
        <v>Medium</v>
      </c>
      <c r="H184" s="21">
        <f>(E184-(C184+D184))/E184</f>
        <v>1.2544998363695865E-2</v>
      </c>
      <c r="I184" s="21">
        <f>C184/E184</f>
        <v>0.36227773535507801</v>
      </c>
      <c r="J184" s="21">
        <f>D184/E184</f>
        <v>0.62517726628122616</v>
      </c>
      <c r="K184" t="str">
        <f>IF(LARGE(H184:J184,1)&gt;LARGE(H184:J184,2), INDEX($H$1:$J$1,1,MATCH(MAX(H184:J184), H184:J184,0)), "Tie")</f>
        <v>DFL</v>
      </c>
      <c r="L184" s="20">
        <f>LARGE(H184:J184,1)</f>
        <v>0.62517726628122616</v>
      </c>
      <c r="M184" s="26">
        <f>L184-LARGE(H184:J184,2)</f>
        <v>0.26289953092614815</v>
      </c>
      <c r="N184" t="str">
        <f>TRIM(K184)&amp;"-"&amp;VLOOKUP(M184,$T$2:$U$5,2,TRUE)</f>
        <v>DFL-4</v>
      </c>
    </row>
    <row r="185" spans="1:14" x14ac:dyDescent="0.25">
      <c r="A185">
        <v>2004</v>
      </c>
      <c r="B185" s="31" t="s">
        <v>100</v>
      </c>
      <c r="C185" s="37">
        <v>28510</v>
      </c>
      <c r="D185" s="38">
        <v>16456</v>
      </c>
      <c r="E185" s="38">
        <v>45411</v>
      </c>
      <c r="F185" t="str">
        <f>VLOOKUP($B185,Counties!$A$3:$J$89,6, FALSE)</f>
        <v>Rest of 7 county</v>
      </c>
      <c r="G185" t="str">
        <f>VLOOKUP($B185,Counties!$A$3:$J$89,10, FALSE)</f>
        <v>Medium</v>
      </c>
      <c r="H185" s="21">
        <f>(E185-(C185+D185))/E185</f>
        <v>9.7993878135253579E-3</v>
      </c>
      <c r="I185" s="21">
        <f>C185/E185</f>
        <v>0.62782145295192793</v>
      </c>
      <c r="J185" s="21">
        <f>D185/E185</f>
        <v>0.36237915923454672</v>
      </c>
      <c r="K185" t="str">
        <f>IF(LARGE(H185:J185,1)&gt;LARGE(H185:J185,2), INDEX($H$1:$J$1,1,MATCH(MAX(H185:J185), H185:J185,0)), "Tie")</f>
        <v>GOP</v>
      </c>
      <c r="L185" s="20">
        <f>LARGE(H185:J185,1)</f>
        <v>0.62782145295192793</v>
      </c>
      <c r="M185" s="26">
        <f>L185-LARGE(H185:J185,2)</f>
        <v>0.26544229371738121</v>
      </c>
      <c r="N185" t="str">
        <f>TRIM(K185)&amp;"-"&amp;VLOOKUP(M185,$T$2:$U$5,2,TRUE)</f>
        <v>GOP-4</v>
      </c>
    </row>
    <row r="186" spans="1:14" x14ac:dyDescent="0.25">
      <c r="A186">
        <v>2004</v>
      </c>
      <c r="B186" s="4" t="s">
        <v>101</v>
      </c>
      <c r="C186" s="37">
        <v>8875</v>
      </c>
      <c r="D186" s="38">
        <v>6835</v>
      </c>
      <c r="E186" s="38">
        <v>15910</v>
      </c>
      <c r="F186" t="str">
        <f>VLOOKUP($B186,Counties!$A$3:$J$89,6, FALSE)</f>
        <v>Outstate</v>
      </c>
      <c r="G186" t="str">
        <f>VLOOKUP($B186,Counties!$A$3:$J$89,10, FALSE)</f>
        <v>Medium</v>
      </c>
      <c r="H186" s="21">
        <f>(E186-(C186+D186))/E186</f>
        <v>1.257071024512885E-2</v>
      </c>
      <c r="I186" s="21">
        <f>C186/E186</f>
        <v>0.55782526712759273</v>
      </c>
      <c r="J186" s="21">
        <f>D186/E186</f>
        <v>0.42960402262727843</v>
      </c>
      <c r="K186" t="str">
        <f>IF(LARGE(H186:J186,1)&gt;LARGE(H186:J186,2), INDEX($H$1:$J$1,1,MATCH(MAX(H186:J186), H186:J186,0)), "Tie")</f>
        <v>GOP</v>
      </c>
      <c r="L186" s="20">
        <f>LARGE(H186:J186,1)</f>
        <v>0.55782526712759273</v>
      </c>
      <c r="M186" s="26">
        <f>L186-LARGE(H186:J186,2)</f>
        <v>0.1282212445003143</v>
      </c>
      <c r="N186" t="str">
        <f>TRIM(K186)&amp;"-"&amp;VLOOKUP(M186,$T$2:$U$5,2,TRUE)</f>
        <v>GOP-3</v>
      </c>
    </row>
    <row r="187" spans="1:14" x14ac:dyDescent="0.25">
      <c r="A187">
        <v>2004</v>
      </c>
      <c r="B187" s="4" t="s">
        <v>102</v>
      </c>
      <c r="C187" s="37">
        <v>3089</v>
      </c>
      <c r="D187" s="38">
        <v>3424</v>
      </c>
      <c r="E187" s="38">
        <v>6606</v>
      </c>
      <c r="F187" t="str">
        <f>VLOOKUP($B187,Counties!$A$3:$J$89,6, FALSE)</f>
        <v>Outstate</v>
      </c>
      <c r="G187" t="str">
        <f>VLOOKUP($B187,Counties!$A$3:$J$89,10, FALSE)</f>
        <v>Small</v>
      </c>
      <c r="H187" s="21">
        <f>(E187-(C187+D187))/E187</f>
        <v>1.407811080835604E-2</v>
      </c>
      <c r="I187" s="21">
        <f>C187/E187</f>
        <v>0.46760520738722372</v>
      </c>
      <c r="J187" s="21">
        <f>D187/E187</f>
        <v>0.51831668180442025</v>
      </c>
      <c r="K187" t="str">
        <f>IF(LARGE(H187:J187,1)&gt;LARGE(H187:J187,2), INDEX($H$1:$J$1,1,MATCH(MAX(H187:J187), H187:J187,0)), "Tie")</f>
        <v>DFL</v>
      </c>
      <c r="L187" s="20">
        <f>LARGE(H187:J187,1)</f>
        <v>0.51831668180442025</v>
      </c>
      <c r="M187" s="26">
        <f>L187-LARGE(H187:J187,2)</f>
        <v>5.0711474417196534E-2</v>
      </c>
      <c r="N187" t="str">
        <f>TRIM(K187)&amp;"-"&amp;VLOOKUP(M187,$T$2:$U$5,2,TRUE)</f>
        <v>DFL-1</v>
      </c>
    </row>
    <row r="188" spans="1:14" x14ac:dyDescent="0.25">
      <c r="A188">
        <v>2004</v>
      </c>
      <c r="B188" s="4" t="s">
        <v>103</v>
      </c>
      <c r="C188" s="37">
        <v>15705</v>
      </c>
      <c r="D188" s="38">
        <v>12219</v>
      </c>
      <c r="E188" s="38">
        <v>28260</v>
      </c>
      <c r="F188" t="str">
        <f>VLOOKUP($B188,Counties!$A$3:$J$89,6, FALSE)</f>
        <v>Outer suburbs</v>
      </c>
      <c r="G188" t="str">
        <f>VLOOKUP($B188,Counties!$A$3:$J$89,10, FALSE)</f>
        <v>Medium</v>
      </c>
      <c r="H188" s="21">
        <f>(E188-(C188+D188))/E188</f>
        <v>1.18895966029724E-2</v>
      </c>
      <c r="I188" s="21">
        <f>C188/E188</f>
        <v>0.55573248407643316</v>
      </c>
      <c r="J188" s="21">
        <f>D188/E188</f>
        <v>0.43237791932059449</v>
      </c>
      <c r="K188" t="str">
        <f>IF(LARGE(H188:J188,1)&gt;LARGE(H188:J188,2), INDEX($H$1:$J$1,1,MATCH(MAX(H188:J188), H188:J188,0)), "Tie")</f>
        <v>GOP</v>
      </c>
      <c r="L188" s="20">
        <f>LARGE(H188:J188,1)</f>
        <v>0.55573248407643316</v>
      </c>
      <c r="M188" s="26">
        <f>L188-LARGE(H188:J188,2)</f>
        <v>0.12335456475583867</v>
      </c>
      <c r="N188" t="str">
        <f>TRIM(K188)&amp;"-"&amp;VLOOKUP(M188,$T$2:$U$5,2,TRUE)</f>
        <v>GOP-3</v>
      </c>
    </row>
    <row r="189" spans="1:14" x14ac:dyDescent="0.25">
      <c r="A189">
        <v>2004</v>
      </c>
      <c r="B189" s="4" t="s">
        <v>104</v>
      </c>
      <c r="C189" s="37">
        <v>14365</v>
      </c>
      <c r="D189" s="38">
        <v>12989</v>
      </c>
      <c r="E189" s="38">
        <v>27737</v>
      </c>
      <c r="F189" t="str">
        <f>VLOOKUP($B189,Counties!$A$3:$J$89,6, FALSE)</f>
        <v>Outstate</v>
      </c>
      <c r="G189" t="str">
        <f>VLOOKUP($B189,Counties!$A$3:$J$89,10, FALSE)</f>
        <v>Medium</v>
      </c>
      <c r="H189" s="21">
        <f>(E189-(C189+D189))/E189</f>
        <v>1.3808270541154414E-2</v>
      </c>
      <c r="I189" s="21">
        <f>C189/E189</f>
        <v>0.51790027760752788</v>
      </c>
      <c r="J189" s="21">
        <f>D189/E189</f>
        <v>0.46829145185131771</v>
      </c>
      <c r="K189" t="str">
        <f>IF(LARGE(H189:J189,1)&gt;LARGE(H189:J189,2), INDEX($H$1:$J$1,1,MATCH(MAX(H189:J189), H189:J189,0)), "Tie")</f>
        <v>GOP</v>
      </c>
      <c r="L189" s="20">
        <f>LARGE(H189:J189,1)</f>
        <v>0.51790027760752788</v>
      </c>
      <c r="M189" s="26">
        <f>L189-LARGE(H189:J189,2)</f>
        <v>4.9608825756210173E-2</v>
      </c>
      <c r="N189" t="str">
        <f>TRIM(K189)&amp;"-"&amp;VLOOKUP(M189,$T$2:$U$5,2,TRUE)</f>
        <v>GOP-1</v>
      </c>
    </row>
    <row r="190" spans="1:14" x14ac:dyDescent="0.25">
      <c r="A190">
        <v>2004</v>
      </c>
      <c r="B190" s="4" t="s">
        <v>105</v>
      </c>
      <c r="C190" s="37">
        <v>2438</v>
      </c>
      <c r="D190" s="38">
        <v>1871</v>
      </c>
      <c r="E190" s="38">
        <v>4361</v>
      </c>
      <c r="F190" t="str">
        <f>VLOOKUP($B190,Counties!$A$3:$J$89,6, FALSE)</f>
        <v>Outstate</v>
      </c>
      <c r="G190" t="str">
        <f>VLOOKUP($B190,Counties!$A$3:$J$89,10, FALSE)</f>
        <v>Extra small</v>
      </c>
      <c r="H190" s="21">
        <f>(E190-(C190+D190))/E190</f>
        <v>1.1923870671864251E-2</v>
      </c>
      <c r="I190" s="21">
        <f>C190/E190</f>
        <v>0.55904609034625086</v>
      </c>
      <c r="J190" s="21">
        <f>D190/E190</f>
        <v>0.42903003898188491</v>
      </c>
      <c r="K190" t="str">
        <f>IF(LARGE(H190:J190,1)&gt;LARGE(H190:J190,2), INDEX($H$1:$J$1,1,MATCH(MAX(H190:J190), H190:J190,0)), "Tie")</f>
        <v>GOP</v>
      </c>
      <c r="L190" s="20">
        <f>LARGE(H190:J190,1)</f>
        <v>0.55904609034625086</v>
      </c>
      <c r="M190" s="26">
        <f>L190-LARGE(H190:J190,2)</f>
        <v>0.13001605136436595</v>
      </c>
      <c r="N190" t="str">
        <f>TRIM(K190)&amp;"-"&amp;VLOOKUP(M190,$T$2:$U$5,2,TRUE)</f>
        <v>GOP-3</v>
      </c>
    </row>
    <row r="191" spans="1:14" x14ac:dyDescent="0.25">
      <c r="A191">
        <v>2004</v>
      </c>
      <c r="B191" s="4" t="s">
        <v>106</v>
      </c>
      <c r="C191" s="37">
        <v>1489</v>
      </c>
      <c r="D191" s="38">
        <v>1733</v>
      </c>
      <c r="E191" s="38">
        <v>3303</v>
      </c>
      <c r="F191" t="str">
        <f>VLOOKUP($B191,Counties!$A$3:$J$89,6, FALSE)</f>
        <v>Outstate</v>
      </c>
      <c r="G191" t="str">
        <f>VLOOKUP($B191,Counties!$A$3:$J$89,10, FALSE)</f>
        <v>Extra small</v>
      </c>
      <c r="H191" s="21">
        <f>(E191-(C191+D191))/E191</f>
        <v>2.4523160762942781E-2</v>
      </c>
      <c r="I191" s="21">
        <f>C191/E191</f>
        <v>0.45080230093854073</v>
      </c>
      <c r="J191" s="21">
        <f>D191/E191</f>
        <v>0.52467453829851651</v>
      </c>
      <c r="K191" t="str">
        <f>IF(LARGE(H191:J191,1)&gt;LARGE(H191:J191,2), INDEX($H$1:$J$1,1,MATCH(MAX(H191:J191), H191:J191,0)), "Tie")</f>
        <v>DFL</v>
      </c>
      <c r="L191" s="20">
        <f>LARGE(H191:J191,1)</f>
        <v>0.52467453829851651</v>
      </c>
      <c r="M191" s="26">
        <f>L191-LARGE(H191:J191,2)</f>
        <v>7.3872237359975779E-2</v>
      </c>
      <c r="N191" t="str">
        <f>TRIM(K191)&amp;"-"&amp;VLOOKUP(M191,$T$2:$U$5,2,TRUE)</f>
        <v>DFL-2</v>
      </c>
    </row>
    <row r="192" spans="1:14" x14ac:dyDescent="0.25">
      <c r="A192">
        <v>2004</v>
      </c>
      <c r="B192" s="4" t="s">
        <v>107</v>
      </c>
      <c r="C192" s="37">
        <v>3557</v>
      </c>
      <c r="D192" s="38">
        <v>2726</v>
      </c>
      <c r="E192" s="38">
        <v>6369</v>
      </c>
      <c r="F192" t="str">
        <f>VLOOKUP($B192,Counties!$A$3:$J$89,6, FALSE)</f>
        <v>Outstate</v>
      </c>
      <c r="G192" t="str">
        <f>VLOOKUP($B192,Counties!$A$3:$J$89,10, FALSE)</f>
        <v>Small</v>
      </c>
      <c r="H192" s="21">
        <f>(E192-(C192+D192))/E192</f>
        <v>1.3502904694614539E-2</v>
      </c>
      <c r="I192" s="21">
        <f>C192/E192</f>
        <v>0.55848641859004555</v>
      </c>
      <c r="J192" s="21">
        <f>D192/E192</f>
        <v>0.42801067671533993</v>
      </c>
      <c r="K192" t="str">
        <f>IF(LARGE(H192:J192,1)&gt;LARGE(H192:J192,2), INDEX($H$1:$J$1,1,MATCH(MAX(H192:J192), H192:J192,0)), "Tie")</f>
        <v>GOP</v>
      </c>
      <c r="L192" s="20">
        <f>LARGE(H192:J192,1)</f>
        <v>0.55848641859004555</v>
      </c>
      <c r="M192" s="26">
        <f>L192-LARGE(H192:J192,2)</f>
        <v>0.13047574187470562</v>
      </c>
      <c r="N192" t="str">
        <f>TRIM(K192)&amp;"-"&amp;VLOOKUP(M192,$T$2:$U$5,2,TRUE)</f>
        <v>GOP-3</v>
      </c>
    </row>
    <row r="193" spans="1:14" x14ac:dyDescent="0.25">
      <c r="A193">
        <v>2004</v>
      </c>
      <c r="B193" s="4" t="s">
        <v>108</v>
      </c>
      <c r="C193" s="37">
        <v>19106</v>
      </c>
      <c r="D193" s="38">
        <v>14005</v>
      </c>
      <c r="E193" s="39">
        <v>33545</v>
      </c>
      <c r="F193" t="str">
        <f>VLOOKUP($B193,Counties!$A$3:$J$89,6, FALSE)</f>
        <v>Outstate</v>
      </c>
      <c r="G193" t="str">
        <f>VLOOKUP($B193,Counties!$A$3:$J$89,10, FALSE)</f>
        <v>Medium</v>
      </c>
      <c r="H193" s="21">
        <f>(E193-(C193+D193))/E193</f>
        <v>1.293784468624236E-2</v>
      </c>
      <c r="I193" s="21">
        <f>C193/E193</f>
        <v>0.56956327321508426</v>
      </c>
      <c r="J193" s="21">
        <f>D193/E193</f>
        <v>0.41749888209867342</v>
      </c>
      <c r="K193" t="str">
        <f>IF(LARGE(H193:J193,1)&gt;LARGE(H193:J193,2), INDEX($H$1:$J$1,1,MATCH(MAX(H193:J193), H193:J193,0)), "Tie")</f>
        <v>GOP</v>
      </c>
      <c r="L193" s="20">
        <f>LARGE(H193:J193,1)</f>
        <v>0.56956327321508426</v>
      </c>
      <c r="M193" s="26">
        <f>L193-LARGE(H193:J193,2)</f>
        <v>0.15206439111641085</v>
      </c>
      <c r="N193" t="str">
        <f>TRIM(K193)&amp;"-"&amp;VLOOKUP(M193,$T$2:$U$5,2,TRUE)</f>
        <v>GOP-3</v>
      </c>
    </row>
    <row r="194" spans="1:14" x14ac:dyDescent="0.25">
      <c r="A194">
        <v>2004</v>
      </c>
      <c r="B194" s="4" t="s">
        <v>109</v>
      </c>
      <c r="C194" s="37">
        <v>108959</v>
      </c>
      <c r="D194" s="38">
        <v>104635</v>
      </c>
      <c r="E194" s="39">
        <v>215846</v>
      </c>
      <c r="F194" t="str">
        <f>VLOOKUP($B194,Counties!$A$3:$J$89,6, FALSE)</f>
        <v>Rest of 7 county</v>
      </c>
      <c r="G194" t="str">
        <f>VLOOKUP($B194,Counties!$A$3:$J$89,10, FALSE)</f>
        <v>Large</v>
      </c>
      <c r="H194" s="21">
        <f>(E194-(C194+D194))/E194</f>
        <v>1.0433364528413777E-2</v>
      </c>
      <c r="I194" s="21">
        <f>C194/E194</f>
        <v>0.50479971831768944</v>
      </c>
      <c r="J194" s="21">
        <f>D194/E194</f>
        <v>0.48476691715389675</v>
      </c>
      <c r="K194" t="str">
        <f>IF(LARGE(H194:J194,1)&gt;LARGE(H194:J194,2), INDEX($H$1:$J$1,1,MATCH(MAX(H194:J194), H194:J194,0)), "Tie")</f>
        <v>GOP</v>
      </c>
      <c r="L194" s="20">
        <f>LARGE(H194:J194,1)</f>
        <v>0.50479971831768944</v>
      </c>
      <c r="M194" s="26">
        <f>L194-LARGE(H194:J194,2)</f>
        <v>2.0032801163792691E-2</v>
      </c>
      <c r="N194" t="str">
        <f>TRIM(K194)&amp;"-"&amp;VLOOKUP(M194,$T$2:$U$5,2,TRUE)</f>
        <v>GOP-1</v>
      </c>
    </row>
    <row r="195" spans="1:14" x14ac:dyDescent="0.25">
      <c r="A195">
        <v>2004</v>
      </c>
      <c r="B195" s="4" t="s">
        <v>110</v>
      </c>
      <c r="C195" s="37">
        <v>5593</v>
      </c>
      <c r="D195" s="38">
        <v>4117</v>
      </c>
      <c r="E195" s="39">
        <v>9868</v>
      </c>
      <c r="F195" t="str">
        <f>VLOOKUP($B195,Counties!$A$3:$J$89,6, FALSE)</f>
        <v>Outstate</v>
      </c>
      <c r="G195" t="str">
        <f>VLOOKUP($B195,Counties!$A$3:$J$89,10, FALSE)</f>
        <v>Small</v>
      </c>
      <c r="H195" s="21">
        <f>(E195-(C195+D195))/E195</f>
        <v>1.6011349817592217E-2</v>
      </c>
      <c r="I195" s="21">
        <f>C195/E195</f>
        <v>0.56678151601134985</v>
      </c>
      <c r="J195" s="21">
        <f>D195/E195</f>
        <v>0.41720713417105798</v>
      </c>
      <c r="K195" t="str">
        <f>IF(LARGE(H195:J195,1)&gt;LARGE(H195:J195,2), INDEX($H$1:$J$1,1,MATCH(MAX(H195:J195), H195:J195,0)), "Tie")</f>
        <v>GOP</v>
      </c>
      <c r="L195" s="20">
        <f>LARGE(H195:J195,1)</f>
        <v>0.56678151601134985</v>
      </c>
      <c r="M195" s="26">
        <f>L195-LARGE(H195:J195,2)</f>
        <v>0.14957438184029187</v>
      </c>
      <c r="N195" t="str">
        <f>TRIM(K195)&amp;"-"&amp;VLOOKUP(M195,$T$2:$U$5,2,TRUE)</f>
        <v>GOP-3</v>
      </c>
    </row>
    <row r="196" spans="1:14" x14ac:dyDescent="0.25">
      <c r="A196">
        <v>2004</v>
      </c>
      <c r="B196" s="4" t="s">
        <v>111</v>
      </c>
      <c r="C196" s="37">
        <v>11793</v>
      </c>
      <c r="D196" s="38">
        <v>8219</v>
      </c>
      <c r="E196" s="39">
        <v>20309</v>
      </c>
      <c r="F196" t="str">
        <f>VLOOKUP($B196,Counties!$A$3:$J$89,6, FALSE)</f>
        <v>Outstate</v>
      </c>
      <c r="G196" t="str">
        <f>VLOOKUP($B196,Counties!$A$3:$J$89,10, FALSE)</f>
        <v>Medium</v>
      </c>
      <c r="H196" s="21">
        <f>(E196-(C196+D196))/E196</f>
        <v>1.4624058299276183E-2</v>
      </c>
      <c r="I196" s="21">
        <f>C196/E196</f>
        <v>0.58067851691368355</v>
      </c>
      <c r="J196" s="21">
        <f>D196/E196</f>
        <v>0.40469742478704024</v>
      </c>
      <c r="K196" t="str">
        <f>IF(LARGE(H196:J196,1)&gt;LARGE(H196:J196,2), INDEX($H$1:$J$1,1,MATCH(MAX(H196:J196), H196:J196,0)), "Tie")</f>
        <v>GOP</v>
      </c>
      <c r="L196" s="20">
        <f>LARGE(H196:J196,1)</f>
        <v>0.58067851691368355</v>
      </c>
      <c r="M196" s="26">
        <f>L196-LARGE(H196:J196,2)</f>
        <v>0.17598109212664331</v>
      </c>
      <c r="N196" t="str">
        <f>TRIM(K196)&amp;"-"&amp;VLOOKUP(M196,$T$2:$U$5,2,TRUE)</f>
        <v>GOP-3</v>
      </c>
    </row>
    <row r="197" spans="1:14" x14ac:dyDescent="0.25">
      <c r="A197">
        <v>2004</v>
      </c>
      <c r="B197" s="4" t="s">
        <v>112</v>
      </c>
      <c r="C197" s="37">
        <v>4794</v>
      </c>
      <c r="D197" s="38">
        <v>3767</v>
      </c>
      <c r="E197" s="38">
        <v>8681</v>
      </c>
      <c r="F197" t="str">
        <f>VLOOKUP($B197,Counties!$A$3:$J$89,6, FALSE)</f>
        <v>Outstate</v>
      </c>
      <c r="G197" t="str">
        <f>VLOOKUP($B197,Counties!$A$3:$J$89,10, FALSE)</f>
        <v>Small</v>
      </c>
      <c r="H197" s="21">
        <f>(E197-(C197+D197))/E197</f>
        <v>1.3823292247436931E-2</v>
      </c>
      <c r="I197" s="21">
        <f>C197/E197</f>
        <v>0.55224052528510537</v>
      </c>
      <c r="J197" s="21">
        <f>D197/E197</f>
        <v>0.43393618246745769</v>
      </c>
      <c r="K197" t="str">
        <f>IF(LARGE(H197:J197,1)&gt;LARGE(H197:J197,2), INDEX($H$1:$J$1,1,MATCH(MAX(H197:J197), H197:J197,0)), "Tie")</f>
        <v>GOP</v>
      </c>
      <c r="L197" s="20">
        <f>LARGE(H197:J197,1)</f>
        <v>0.55224052528510537</v>
      </c>
      <c r="M197" s="26">
        <f>L197-LARGE(H197:J197,2)</f>
        <v>0.11830434281764768</v>
      </c>
      <c r="N197" t="str">
        <f>TRIM(K197)&amp;"-"&amp;VLOOKUP(M197,$T$2:$U$5,2,TRUE)</f>
        <v>GOP-3</v>
      </c>
    </row>
    <row r="198" spans="1:14" x14ac:dyDescent="0.25">
      <c r="A198">
        <v>2004</v>
      </c>
      <c r="B198" s="4" t="s">
        <v>113</v>
      </c>
      <c r="C198" s="37">
        <v>5694</v>
      </c>
      <c r="D198" s="38">
        <v>5825</v>
      </c>
      <c r="E198" s="39">
        <v>11698</v>
      </c>
      <c r="F198" t="str">
        <f>VLOOKUP($B198,Counties!$A$3:$J$89,6, FALSE)</f>
        <v>Outstate</v>
      </c>
      <c r="G198" t="str">
        <f>VLOOKUP($B198,Counties!$A$3:$J$89,10, FALSE)</f>
        <v>Small</v>
      </c>
      <c r="H198" s="21">
        <f>(E198-(C198+D198))/E198</f>
        <v>1.5301760984783724E-2</v>
      </c>
      <c r="I198" s="21">
        <f>C198/E198</f>
        <v>0.48674987177295265</v>
      </c>
      <c r="J198" s="21">
        <f>D198/E198</f>
        <v>0.49794836724226366</v>
      </c>
      <c r="K198" t="str">
        <f>IF(LARGE(H198:J198,1)&gt;LARGE(H198:J198,2), INDEX($H$1:$J$1,1,MATCH(MAX(H198:J198), H198:J198,0)), "Tie")</f>
        <v>DFL</v>
      </c>
      <c r="L198" s="20">
        <f>LARGE(H198:J198,1)</f>
        <v>0.49794836724226366</v>
      </c>
      <c r="M198" s="26">
        <f>L198-LARGE(H198:J198,2)</f>
        <v>1.1198495469311009E-2</v>
      </c>
      <c r="N198" t="str">
        <f>TRIM(K198)&amp;"-"&amp;VLOOKUP(M198,$T$2:$U$5,2,TRUE)</f>
        <v>DFL-1</v>
      </c>
    </row>
    <row r="199" spans="1:14" x14ac:dyDescent="0.25">
      <c r="A199">
        <v>2004</v>
      </c>
      <c r="B199" s="4" t="s">
        <v>114</v>
      </c>
      <c r="C199" s="37">
        <v>7681</v>
      </c>
      <c r="D199" s="38">
        <v>9733</v>
      </c>
      <c r="E199" s="38">
        <v>17666</v>
      </c>
      <c r="F199" t="str">
        <f>VLOOKUP($B199,Counties!$A$3:$J$89,6, FALSE)</f>
        <v>Outstate</v>
      </c>
      <c r="G199" t="str">
        <f>VLOOKUP($B199,Counties!$A$3:$J$89,10, FALSE)</f>
        <v>Medium</v>
      </c>
      <c r="H199" s="21">
        <f>(E199-(C199+D199))/E199</f>
        <v>1.4264689233555982E-2</v>
      </c>
      <c r="I199" s="21">
        <f>C199/E199</f>
        <v>0.43478999207517266</v>
      </c>
      <c r="J199" s="21">
        <f>D199/E199</f>
        <v>0.55094531869127139</v>
      </c>
      <c r="K199" t="str">
        <f>IF(LARGE(H199:J199,1)&gt;LARGE(H199:J199,2), INDEX($H$1:$J$1,1,MATCH(MAX(H199:J199), H199:J199,0)), "Tie")</f>
        <v>DFL</v>
      </c>
      <c r="L199" s="20">
        <f>LARGE(H199:J199,1)</f>
        <v>0.55094531869127139</v>
      </c>
      <c r="M199" s="26">
        <f>L199-LARGE(H199:J199,2)</f>
        <v>0.11615532661609873</v>
      </c>
      <c r="N199" t="str">
        <f>TRIM(K199)&amp;"-"&amp;VLOOKUP(M199,$T$2:$U$5,2,TRUE)</f>
        <v>DFL-3</v>
      </c>
    </row>
    <row r="200" spans="1:14" x14ac:dyDescent="0.25">
      <c r="A200">
        <v>2004</v>
      </c>
      <c r="B200" s="4" t="s">
        <v>115</v>
      </c>
      <c r="C200" s="37">
        <v>13134</v>
      </c>
      <c r="D200" s="38">
        <v>12103</v>
      </c>
      <c r="E200" s="38">
        <v>25608</v>
      </c>
      <c r="F200" t="str">
        <f>VLOOKUP($B200,Counties!$A$3:$J$89,6, FALSE)</f>
        <v>Outer suburbs</v>
      </c>
      <c r="G200" t="str">
        <f>VLOOKUP($B200,Counties!$A$3:$J$89,10, FALSE)</f>
        <v>Medium</v>
      </c>
      <c r="H200" s="21">
        <f>(E200-(C200+D200))/E200</f>
        <v>1.4487660106216807E-2</v>
      </c>
      <c r="I200" s="21">
        <f>C200/E200</f>
        <v>0.51288659793814428</v>
      </c>
      <c r="J200" s="21">
        <f>D200/E200</f>
        <v>0.47262574195563889</v>
      </c>
      <c r="K200" t="str">
        <f>IF(LARGE(H200:J200,1)&gt;LARGE(H200:J200,2), INDEX($H$1:$J$1,1,MATCH(MAX(H200:J200), H200:J200,0)), "Tie")</f>
        <v>GOP</v>
      </c>
      <c r="L200" s="20">
        <f>LARGE(H200:J200,1)</f>
        <v>0.51288659793814428</v>
      </c>
      <c r="M200" s="26">
        <f>L200-LARGE(H200:J200,2)</f>
        <v>4.0260855982505395E-2</v>
      </c>
      <c r="N200" t="str">
        <f>TRIM(K200)&amp;"-"&amp;VLOOKUP(M200,$T$2:$U$5,2,TRUE)</f>
        <v>GOP-1</v>
      </c>
    </row>
    <row r="201" spans="1:14" x14ac:dyDescent="0.25">
      <c r="A201">
        <v>2004</v>
      </c>
      <c r="B201" s="4" t="s">
        <v>116</v>
      </c>
      <c r="C201" s="37">
        <v>1893</v>
      </c>
      <c r="D201" s="38">
        <v>1856</v>
      </c>
      <c r="E201" s="39">
        <v>3819</v>
      </c>
      <c r="F201" t="str">
        <f>VLOOKUP($B201,Counties!$A$3:$J$89,6, FALSE)</f>
        <v>Outstate</v>
      </c>
      <c r="G201" t="str">
        <f>VLOOKUP($B201,Counties!$A$3:$J$89,10, FALSE)</f>
        <v>Extra small</v>
      </c>
      <c r="H201" s="21">
        <f>(E201-(C201+D201))/E201</f>
        <v>1.8329405603561142E-2</v>
      </c>
      <c r="I201" s="21">
        <f>C201/E201</f>
        <v>0.49567949725058918</v>
      </c>
      <c r="J201" s="21">
        <f>D201/E201</f>
        <v>0.4859910971458497</v>
      </c>
      <c r="K201" t="str">
        <f>IF(LARGE(H201:J201,1)&gt;LARGE(H201:J201,2), INDEX($H$1:$J$1,1,MATCH(MAX(H201:J201), H201:J201,0)), "Tie")</f>
        <v>GOP</v>
      </c>
      <c r="L201" s="20">
        <f>LARGE(H201:J201,1)</f>
        <v>0.49567949725058918</v>
      </c>
      <c r="M201" s="26">
        <f>L201-LARGE(H201:J201,2)</f>
        <v>9.6884001047394808E-3</v>
      </c>
      <c r="N201" t="str">
        <f>TRIM(K201)&amp;"-"&amp;VLOOKUP(M201,$T$2:$U$5,2,TRUE)</f>
        <v>GOP-1</v>
      </c>
    </row>
    <row r="202" spans="1:14" x14ac:dyDescent="0.25">
      <c r="A202">
        <v>2004</v>
      </c>
      <c r="B202" s="31" t="s">
        <v>117</v>
      </c>
      <c r="C202" s="37">
        <v>255133</v>
      </c>
      <c r="D202" s="38">
        <v>383841</v>
      </c>
      <c r="E202" s="38">
        <v>646981</v>
      </c>
      <c r="F202" t="str">
        <f>VLOOKUP($B202,Counties!$A$3:$J$89,6, FALSE)</f>
        <v>Hennepin/Ramsey</v>
      </c>
      <c r="G202" t="str">
        <f>VLOOKUP($B202,Counties!$A$3:$J$89,10, FALSE)</f>
        <v>Extra large</v>
      </c>
      <c r="H202" s="21">
        <f>(E202-(C202+D202))/E202</f>
        <v>1.2375943033875802E-2</v>
      </c>
      <c r="I202" s="21">
        <f>C202/E202</f>
        <v>0.39434388335978954</v>
      </c>
      <c r="J202" s="21">
        <f>D202/E202</f>
        <v>0.59328017360633467</v>
      </c>
      <c r="K202" t="str">
        <f>IF(LARGE(H202:J202,1)&gt;LARGE(H202:J202,2), INDEX($H$1:$J$1,1,MATCH(MAX(H202:J202), H202:J202,0)), "Tie")</f>
        <v>DFL</v>
      </c>
      <c r="L202" s="20">
        <f>LARGE(H202:J202,1)</f>
        <v>0.59328017360633467</v>
      </c>
      <c r="M202" s="26">
        <f>L202-LARGE(H202:J202,2)</f>
        <v>0.19893629024654513</v>
      </c>
      <c r="N202" t="str">
        <f>TRIM(K202)&amp;"-"&amp;VLOOKUP(M202,$T$2:$U$5,2,TRUE)</f>
        <v>DFL-3</v>
      </c>
    </row>
    <row r="203" spans="1:14" x14ac:dyDescent="0.25">
      <c r="A203">
        <v>2004</v>
      </c>
      <c r="B203" s="4" t="s">
        <v>118</v>
      </c>
      <c r="C203" s="37">
        <v>5631</v>
      </c>
      <c r="D203" s="38">
        <v>5276</v>
      </c>
      <c r="E203" s="38">
        <v>11082</v>
      </c>
      <c r="F203" t="str">
        <f>VLOOKUP($B203,Counties!$A$3:$J$89,6, FALSE)</f>
        <v>Outstate</v>
      </c>
      <c r="G203" t="str">
        <f>VLOOKUP($B203,Counties!$A$3:$J$89,10, FALSE)</f>
        <v>Small</v>
      </c>
      <c r="H203" s="21">
        <f>(E203-(C203+D203))/E203</f>
        <v>1.5791373398303554E-2</v>
      </c>
      <c r="I203" s="21">
        <f>C203/E203</f>
        <v>0.508121277747699</v>
      </c>
      <c r="J203" s="21">
        <f>D203/E203</f>
        <v>0.47608734885399745</v>
      </c>
      <c r="K203" t="str">
        <f>IF(LARGE(H203:J203,1)&gt;LARGE(H203:J203,2), INDEX($H$1:$J$1,1,MATCH(MAX(H203:J203), H203:J203,0)), "Tie")</f>
        <v>GOP</v>
      </c>
      <c r="L203" s="20">
        <f>LARGE(H203:J203,1)</f>
        <v>0.508121277747699</v>
      </c>
      <c r="M203" s="26">
        <f>L203-LARGE(H203:J203,2)</f>
        <v>3.2033928893701547E-2</v>
      </c>
      <c r="N203" t="str">
        <f>TRIM(K203)&amp;"-"&amp;VLOOKUP(M203,$T$2:$U$5,2,TRUE)</f>
        <v>GOP-1</v>
      </c>
    </row>
    <row r="204" spans="1:14" x14ac:dyDescent="0.25">
      <c r="A204">
        <v>2004</v>
      </c>
      <c r="B204" s="4" t="s">
        <v>119</v>
      </c>
      <c r="C204" s="37">
        <v>6444</v>
      </c>
      <c r="D204" s="38">
        <v>4741</v>
      </c>
      <c r="E204" s="39">
        <v>11340</v>
      </c>
      <c r="F204" t="str">
        <f>VLOOKUP($B204,Counties!$A$3:$J$89,6, FALSE)</f>
        <v>Outstate</v>
      </c>
      <c r="G204" t="str">
        <f>VLOOKUP($B204,Counties!$A$3:$J$89,10, FALSE)</f>
        <v>Small</v>
      </c>
      <c r="H204" s="21">
        <f>(E204-(C204+D204))/E204</f>
        <v>1.3668430335097001E-2</v>
      </c>
      <c r="I204" s="21">
        <f>C204/E204</f>
        <v>0.56825396825396823</v>
      </c>
      <c r="J204" s="21">
        <f>D204/E204</f>
        <v>0.41807760141093475</v>
      </c>
      <c r="K204" t="str">
        <f>IF(LARGE(H204:J204,1)&gt;LARGE(H204:J204,2), INDEX($H$1:$J$1,1,MATCH(MAX(H204:J204), H204:J204,0)), "Tie")</f>
        <v>GOP</v>
      </c>
      <c r="L204" s="20">
        <f>LARGE(H204:J204,1)</f>
        <v>0.56825396825396823</v>
      </c>
      <c r="M204" s="26">
        <f>L204-LARGE(H204:J204,2)</f>
        <v>0.15017636684303348</v>
      </c>
      <c r="N204" t="str">
        <f>TRIM(K204)&amp;"-"&amp;VLOOKUP(M204,$T$2:$U$5,2,TRUE)</f>
        <v>GOP-3</v>
      </c>
    </row>
    <row r="205" spans="1:14" x14ac:dyDescent="0.25">
      <c r="A205">
        <v>2004</v>
      </c>
      <c r="B205" s="4" t="s">
        <v>120</v>
      </c>
      <c r="C205" s="37">
        <v>11190</v>
      </c>
      <c r="D205" s="38">
        <v>7883</v>
      </c>
      <c r="E205" s="39">
        <v>19313</v>
      </c>
      <c r="F205" t="str">
        <f>VLOOKUP($B205,Counties!$A$3:$J$89,6, FALSE)</f>
        <v>Outer suburbs</v>
      </c>
      <c r="G205" t="str">
        <f>VLOOKUP($B205,Counties!$A$3:$J$89,10, FALSE)</f>
        <v>Medium</v>
      </c>
      <c r="H205" s="21">
        <f>(E205-(C205+D205))/E205</f>
        <v>1.2426862734945374E-2</v>
      </c>
      <c r="I205" s="21">
        <f>C205/E205</f>
        <v>0.57940247501682807</v>
      </c>
      <c r="J205" s="21">
        <f>D205/E205</f>
        <v>0.40817066224822657</v>
      </c>
      <c r="K205" t="str">
        <f>IF(LARGE(H205:J205,1)&gt;LARGE(H205:J205,2), INDEX($H$1:$J$1,1,MATCH(MAX(H205:J205), H205:J205,0)), "Tie")</f>
        <v>GOP</v>
      </c>
      <c r="L205" s="20">
        <f>LARGE(H205:J205,1)</f>
        <v>0.57940247501682807</v>
      </c>
      <c r="M205" s="26">
        <f>L205-LARGE(H205:J205,2)</f>
        <v>0.1712318127686015</v>
      </c>
      <c r="N205" t="str">
        <f>TRIM(K205)&amp;"-"&amp;VLOOKUP(M205,$T$2:$U$5,2,TRUE)</f>
        <v>GOP-3</v>
      </c>
    </row>
    <row r="206" spans="1:14" x14ac:dyDescent="0.25">
      <c r="A206">
        <v>2004</v>
      </c>
      <c r="B206" s="4" t="s">
        <v>121</v>
      </c>
      <c r="C206" s="37">
        <v>10705</v>
      </c>
      <c r="D206" s="38">
        <v>13290</v>
      </c>
      <c r="E206" s="38">
        <v>24367</v>
      </c>
      <c r="F206" t="str">
        <f>VLOOKUP($B206,Counties!$A$3:$J$89,6, FALSE)</f>
        <v>Outstate</v>
      </c>
      <c r="G206" t="str">
        <f>VLOOKUP($B206,Counties!$A$3:$J$89,10, FALSE)</f>
        <v>Medium</v>
      </c>
      <c r="H206" s="21">
        <f>(E206-(C206+D206))/E206</f>
        <v>1.526654902121722E-2</v>
      </c>
      <c r="I206" s="21">
        <f>C206/E206</f>
        <v>0.43932367546271595</v>
      </c>
      <c r="J206" s="21">
        <f>D206/E206</f>
        <v>0.54540977551606684</v>
      </c>
      <c r="K206" t="str">
        <f>IF(LARGE(H206:J206,1)&gt;LARGE(H206:J206,2), INDEX($H$1:$J$1,1,MATCH(MAX(H206:J206), H206:J206,0)), "Tie")</f>
        <v>DFL</v>
      </c>
      <c r="L206" s="20">
        <f>LARGE(H206:J206,1)</f>
        <v>0.54540977551606684</v>
      </c>
      <c r="M206" s="26">
        <f>L206-LARGE(H206:J206,2)</f>
        <v>0.1060861000533509</v>
      </c>
      <c r="N206" t="str">
        <f>TRIM(K206)&amp;"-"&amp;VLOOKUP(M206,$T$2:$U$5,2,TRUE)</f>
        <v>DFL-3</v>
      </c>
    </row>
    <row r="207" spans="1:14" x14ac:dyDescent="0.25">
      <c r="A207">
        <v>2004</v>
      </c>
      <c r="B207" s="4" t="s">
        <v>122</v>
      </c>
      <c r="C207" s="37">
        <v>3024</v>
      </c>
      <c r="D207" s="38">
        <v>2652</v>
      </c>
      <c r="E207" s="38">
        <v>5779</v>
      </c>
      <c r="F207" t="str">
        <f>VLOOKUP($B207,Counties!$A$3:$J$89,6, FALSE)</f>
        <v>Outstate</v>
      </c>
      <c r="G207" t="str">
        <f>VLOOKUP($B207,Counties!$A$3:$J$89,10, FALSE)</f>
        <v>Small</v>
      </c>
      <c r="H207" s="21">
        <f>(E207-(C207+D207))/E207</f>
        <v>1.7823152794601144E-2</v>
      </c>
      <c r="I207" s="21">
        <f>C207/E207</f>
        <v>0.52327392282401797</v>
      </c>
      <c r="J207" s="21">
        <f>D207/E207</f>
        <v>0.45890292438138086</v>
      </c>
      <c r="K207" t="str">
        <f>IF(LARGE(H207:J207,1)&gt;LARGE(H207:J207,2), INDEX($H$1:$J$1,1,MATCH(MAX(H207:J207), H207:J207,0)), "Tie")</f>
        <v>GOP</v>
      </c>
      <c r="L207" s="20">
        <f>LARGE(H207:J207,1)</f>
        <v>0.52327392282401797</v>
      </c>
      <c r="M207" s="26">
        <f>L207-LARGE(H207:J207,2)</f>
        <v>6.4370998442637106E-2</v>
      </c>
      <c r="N207" t="str">
        <f>TRIM(K207)&amp;"-"&amp;VLOOKUP(M207,$T$2:$U$5,2,TRUE)</f>
        <v>GOP-2</v>
      </c>
    </row>
    <row r="208" spans="1:14" x14ac:dyDescent="0.25">
      <c r="A208">
        <v>2004</v>
      </c>
      <c r="B208" s="4" t="s">
        <v>123</v>
      </c>
      <c r="C208" s="37">
        <v>4527</v>
      </c>
      <c r="D208" s="38">
        <v>3592</v>
      </c>
      <c r="E208" s="38">
        <v>8248</v>
      </c>
      <c r="F208" t="str">
        <f>VLOOKUP($B208,Counties!$A$3:$J$89,6, FALSE)</f>
        <v>Outstate</v>
      </c>
      <c r="G208" t="str">
        <f>VLOOKUP($B208,Counties!$A$3:$J$89,10, FALSE)</f>
        <v>Small</v>
      </c>
      <c r="H208" s="21">
        <f>(E208-(C208+D208))/E208</f>
        <v>1.5640155189136761E-2</v>
      </c>
      <c r="I208" s="21">
        <f>C208/E208</f>
        <v>0.54886032977691557</v>
      </c>
      <c r="J208" s="21">
        <f>D208/E208</f>
        <v>0.43549951503394763</v>
      </c>
      <c r="K208" t="str">
        <f>IF(LARGE(H208:J208,1)&gt;LARGE(H208:J208,2), INDEX($H$1:$J$1,1,MATCH(MAX(H208:J208), H208:J208,0)), "Tie")</f>
        <v>GOP</v>
      </c>
      <c r="L208" s="20">
        <f>LARGE(H208:J208,1)</f>
        <v>0.54886032977691557</v>
      </c>
      <c r="M208" s="26">
        <f>L208-LARGE(H208:J208,2)</f>
        <v>0.11336081474296794</v>
      </c>
      <c r="N208" t="str">
        <f>TRIM(K208)&amp;"-"&amp;VLOOKUP(M208,$T$2:$U$5,2,TRUE)</f>
        <v>GOP-3</v>
      </c>
    </row>
    <row r="209" spans="1:14" x14ac:dyDescent="0.25">
      <c r="A209">
        <v>2004</v>
      </c>
      <c r="B209" s="4" t="s">
        <v>124</v>
      </c>
      <c r="C209" s="37">
        <v>11704</v>
      </c>
      <c r="D209" s="38">
        <v>9337</v>
      </c>
      <c r="E209" s="38">
        <v>21349</v>
      </c>
      <c r="F209" t="str">
        <f>VLOOKUP($B209,Counties!$A$3:$J$89,6, FALSE)</f>
        <v>Outstate</v>
      </c>
      <c r="G209" t="str">
        <f>VLOOKUP($B209,Counties!$A$3:$J$89,10, FALSE)</f>
        <v>Medium</v>
      </c>
      <c r="H209" s="21">
        <f>(E209-(C209+D209))/E209</f>
        <v>1.4426905241463301E-2</v>
      </c>
      <c r="I209" s="21">
        <f>C209/E209</f>
        <v>0.54822239917560545</v>
      </c>
      <c r="J209" s="21">
        <f>D209/E209</f>
        <v>0.43735069558293127</v>
      </c>
      <c r="K209" t="str">
        <f>IF(LARGE(H209:J209,1)&gt;LARGE(H209:J209,2), INDEX($H$1:$J$1,1,MATCH(MAX(H209:J209), H209:J209,0)), "Tie")</f>
        <v>GOP</v>
      </c>
      <c r="L209" s="20">
        <f>LARGE(H209:J209,1)</f>
        <v>0.54822239917560545</v>
      </c>
      <c r="M209" s="26">
        <f>L209-LARGE(H209:J209,2)</f>
        <v>0.11087170359267418</v>
      </c>
      <c r="N209" t="str">
        <f>TRIM(K209)&amp;"-"&amp;VLOOKUP(M209,$T$2:$U$5,2,TRUE)</f>
        <v>GOP-3</v>
      </c>
    </row>
    <row r="210" spans="1:14" x14ac:dyDescent="0.25">
      <c r="A210">
        <v>2004</v>
      </c>
      <c r="B210" s="4" t="s">
        <v>125</v>
      </c>
      <c r="C210" s="37">
        <v>1307</v>
      </c>
      <c r="D210" s="38">
        <v>1333</v>
      </c>
      <c r="E210" s="39">
        <v>2682</v>
      </c>
      <c r="F210" t="str">
        <f>VLOOKUP($B210,Counties!$A$3:$J$89,6, FALSE)</f>
        <v>Outstate</v>
      </c>
      <c r="G210" t="str">
        <f>VLOOKUP($B210,Counties!$A$3:$J$89,10, FALSE)</f>
        <v>Extra small</v>
      </c>
      <c r="H210" s="21">
        <f>(E210-(C210+D210))/E210</f>
        <v>1.5659955257270694E-2</v>
      </c>
      <c r="I210" s="21">
        <f>C210/E210</f>
        <v>0.48732289336316181</v>
      </c>
      <c r="J210" s="21">
        <f>D210/E210</f>
        <v>0.49701715137956748</v>
      </c>
      <c r="K210" t="str">
        <f>IF(LARGE(H210:J210,1)&gt;LARGE(H210:J210,2), INDEX($H$1:$J$1,1,MATCH(MAX(H210:J210), H210:J210,0)), "Tie")</f>
        <v>DFL</v>
      </c>
      <c r="L210" s="20">
        <f>LARGE(H210:J210,1)</f>
        <v>0.49701715137956748</v>
      </c>
      <c r="M210" s="26">
        <f>L210-LARGE(H210:J210,2)</f>
        <v>9.6942580164056658E-3</v>
      </c>
      <c r="N210" t="str">
        <f>TRIM(K210)&amp;"-"&amp;VLOOKUP(M210,$T$2:$U$5,2,TRUE)</f>
        <v>DFL-1</v>
      </c>
    </row>
    <row r="211" spans="1:14" x14ac:dyDescent="0.25">
      <c r="A211">
        <v>2004</v>
      </c>
      <c r="B211" s="4" t="s">
        <v>126</v>
      </c>
      <c r="C211" s="37">
        <v>3539</v>
      </c>
      <c r="D211" s="38">
        <v>3662</v>
      </c>
      <c r="E211" s="39">
        <v>7309</v>
      </c>
      <c r="F211" t="str">
        <f>VLOOKUP($B211,Counties!$A$3:$J$89,6, FALSE)</f>
        <v>Outstate</v>
      </c>
      <c r="G211" t="str">
        <f>VLOOKUP($B211,Counties!$A$3:$J$89,10, FALSE)</f>
        <v>Small</v>
      </c>
      <c r="H211" s="21">
        <f>(E211-(C211+D211))/E211</f>
        <v>1.4776303187850596E-2</v>
      </c>
      <c r="I211" s="21">
        <f>C211/E211</f>
        <v>0.48419756464632646</v>
      </c>
      <c r="J211" s="21">
        <f>D211/E211</f>
        <v>0.50102613216582292</v>
      </c>
      <c r="K211" t="str">
        <f>IF(LARGE(H211:J211,1)&gt;LARGE(H211:J211,2), INDEX($H$1:$J$1,1,MATCH(MAX(H211:J211), H211:J211,0)), "Tie")</f>
        <v>DFL</v>
      </c>
      <c r="L211" s="20">
        <f>LARGE(H211:J211,1)</f>
        <v>0.50102613216582292</v>
      </c>
      <c r="M211" s="26">
        <f>L211-LARGE(H211:J211,2)</f>
        <v>1.6828567519496462E-2</v>
      </c>
      <c r="N211" t="str">
        <f>TRIM(K211)&amp;"-"&amp;VLOOKUP(M211,$T$2:$U$5,2,TRUE)</f>
        <v>DFL-1</v>
      </c>
    </row>
    <row r="212" spans="1:14" x14ac:dyDescent="0.25">
      <c r="A212">
        <v>2004</v>
      </c>
      <c r="B212" s="4" t="s">
        <v>127</v>
      </c>
      <c r="C212" s="37">
        <v>2093</v>
      </c>
      <c r="D212" s="38">
        <v>2390</v>
      </c>
      <c r="E212" s="38">
        <v>4541</v>
      </c>
      <c r="F212" t="str">
        <f>VLOOKUP($B212,Counties!$A$3:$J$89,6, FALSE)</f>
        <v>Outstate</v>
      </c>
      <c r="G212" t="str">
        <f>VLOOKUP($B212,Counties!$A$3:$J$89,10, FALSE)</f>
        <v>Extra small</v>
      </c>
      <c r="H212" s="21">
        <f>(E212-(C212+D212))/E212</f>
        <v>1.2772517066725391E-2</v>
      </c>
      <c r="I212" s="21">
        <f>C212/E212</f>
        <v>0.46091169345959038</v>
      </c>
      <c r="J212" s="21">
        <f>D212/E212</f>
        <v>0.52631578947368418</v>
      </c>
      <c r="K212" t="str">
        <f>IF(LARGE(H212:J212,1)&gt;LARGE(H212:J212,2), INDEX($H$1:$J$1,1,MATCH(MAX(H212:J212), H212:J212,0)), "Tie")</f>
        <v>DFL</v>
      </c>
      <c r="L212" s="20">
        <f>LARGE(H212:J212,1)</f>
        <v>0.52631578947368418</v>
      </c>
      <c r="M212" s="26">
        <f>L212-LARGE(H212:J212,2)</f>
        <v>6.5404096014093804E-2</v>
      </c>
      <c r="N212" t="str">
        <f>TRIM(K212)&amp;"-"&amp;VLOOKUP(M212,$T$2:$U$5,2,TRUE)</f>
        <v>DFL-2</v>
      </c>
    </row>
    <row r="213" spans="1:14" x14ac:dyDescent="0.25">
      <c r="A213">
        <v>2004</v>
      </c>
      <c r="B213" s="31" t="s">
        <v>128</v>
      </c>
      <c r="C213" s="37">
        <v>2769</v>
      </c>
      <c r="D213" s="38">
        <v>4212</v>
      </c>
      <c r="E213" s="38">
        <v>7071</v>
      </c>
      <c r="F213" t="str">
        <f>VLOOKUP($B213,Counties!$A$3:$J$89,6, FALSE)</f>
        <v>Outstate</v>
      </c>
      <c r="G213" t="str">
        <f>VLOOKUP($B213,Counties!$A$3:$J$89,10, FALSE)</f>
        <v>Small</v>
      </c>
      <c r="H213" s="21">
        <f>(E213-(C213+D213))/E213</f>
        <v>1.2728044123886296E-2</v>
      </c>
      <c r="I213" s="21">
        <f>C213/E213</f>
        <v>0.39159949087823503</v>
      </c>
      <c r="J213" s="21">
        <f>D213/E213</f>
        <v>0.59567246499787863</v>
      </c>
      <c r="K213" t="str">
        <f>IF(LARGE(H213:J213,1)&gt;LARGE(H213:J213,2), INDEX($H$1:$J$1,1,MATCH(MAX(H213:J213), H213:J213,0)), "Tie")</f>
        <v>DFL</v>
      </c>
      <c r="L213" s="20">
        <f>LARGE(H213:J213,1)</f>
        <v>0.59567246499787863</v>
      </c>
      <c r="M213" s="26">
        <f>L213-LARGE(H213:J213,2)</f>
        <v>0.20407297411964359</v>
      </c>
      <c r="N213" t="str">
        <f>TRIM(K213)&amp;"-"&amp;VLOOKUP(M213,$T$2:$U$5,2,TRUE)</f>
        <v>DFL-4</v>
      </c>
    </row>
    <row r="214" spans="1:14" x14ac:dyDescent="0.25">
      <c r="A214">
        <v>2004</v>
      </c>
      <c r="B214" s="31" t="s">
        <v>129</v>
      </c>
      <c r="C214" s="37">
        <v>1428</v>
      </c>
      <c r="D214" s="38">
        <v>921</v>
      </c>
      <c r="E214" s="38">
        <v>2400</v>
      </c>
      <c r="F214" t="str">
        <f>VLOOKUP($B214,Counties!$A$3:$J$89,6, FALSE)</f>
        <v>Outstate</v>
      </c>
      <c r="G214" t="str">
        <f>VLOOKUP($B214,Counties!$A$3:$J$89,10, FALSE)</f>
        <v>Extra small</v>
      </c>
      <c r="H214" s="21">
        <f>(E214-(C214+D214))/E214</f>
        <v>2.1250000000000002E-2</v>
      </c>
      <c r="I214" s="21">
        <f>C214/E214</f>
        <v>0.59499999999999997</v>
      </c>
      <c r="J214" s="21">
        <f>D214/E214</f>
        <v>0.38374999999999998</v>
      </c>
      <c r="K214" t="str">
        <f>IF(LARGE(H214:J214,1)&gt;LARGE(H214:J214,2), INDEX($H$1:$J$1,1,MATCH(MAX(H214:J214), H214:J214,0)), "Tie")</f>
        <v>GOP</v>
      </c>
      <c r="L214" s="20">
        <f>LARGE(H214:J214,1)</f>
        <v>0.59499999999999997</v>
      </c>
      <c r="M214" s="26">
        <f>L214-LARGE(H214:J214,2)</f>
        <v>0.21124999999999999</v>
      </c>
      <c r="N214" t="str">
        <f>TRIM(K214)&amp;"-"&amp;VLOOKUP(M214,$T$2:$U$5,2,TRUE)</f>
        <v>GOP-4</v>
      </c>
    </row>
    <row r="215" spans="1:14" x14ac:dyDescent="0.25">
      <c r="A215">
        <v>2004</v>
      </c>
      <c r="B215" s="4" t="s">
        <v>130</v>
      </c>
      <c r="C215" s="37">
        <v>7746</v>
      </c>
      <c r="D215" s="38">
        <v>6466</v>
      </c>
      <c r="E215" s="38">
        <v>14424</v>
      </c>
      <c r="F215" t="str">
        <f>VLOOKUP($B215,Counties!$A$3:$J$89,6, FALSE)</f>
        <v>Outer suburbs</v>
      </c>
      <c r="G215" t="str">
        <f>VLOOKUP($B215,Counties!$A$3:$J$89,10, FALSE)</f>
        <v>Medium</v>
      </c>
      <c r="H215" s="21">
        <f>(E215-(C215+D215))/E215</f>
        <v>1.4697726012201887E-2</v>
      </c>
      <c r="I215" s="21">
        <f>C215/E215</f>
        <v>0.53702163061564057</v>
      </c>
      <c r="J215" s="21">
        <f>D215/E215</f>
        <v>0.44828064337215751</v>
      </c>
      <c r="K215" t="str">
        <f>IF(LARGE(H215:J215,1)&gt;LARGE(H215:J215,2), INDEX($H$1:$J$1,1,MATCH(MAX(H215:J215), H215:J215,0)), "Tie")</f>
        <v>GOP</v>
      </c>
      <c r="L215" s="20">
        <f>LARGE(H215:J215,1)</f>
        <v>0.53702163061564057</v>
      </c>
      <c r="M215" s="26">
        <f>L215-LARGE(H215:J215,2)</f>
        <v>8.874098724348306E-2</v>
      </c>
      <c r="N215" t="str">
        <f>TRIM(K215)&amp;"-"&amp;VLOOKUP(M215,$T$2:$U$5,2,TRUE)</f>
        <v>GOP-2</v>
      </c>
    </row>
    <row r="216" spans="1:14" x14ac:dyDescent="0.25">
      <c r="A216">
        <v>2004</v>
      </c>
      <c r="B216" s="4" t="s">
        <v>131</v>
      </c>
      <c r="C216" s="37">
        <v>1736</v>
      </c>
      <c r="D216" s="38">
        <v>1558</v>
      </c>
      <c r="E216" s="38">
        <v>3342</v>
      </c>
      <c r="F216" t="str">
        <f>VLOOKUP($B216,Counties!$A$3:$J$89,6, FALSE)</f>
        <v>Outstate</v>
      </c>
      <c r="G216" t="str">
        <f>VLOOKUP($B216,Counties!$A$3:$J$89,10, FALSE)</f>
        <v>Extra small</v>
      </c>
      <c r="H216" s="21">
        <f>(E216-(C216+D216))/E216</f>
        <v>1.4362657091561939E-2</v>
      </c>
      <c r="I216" s="21">
        <f>C216/E216</f>
        <v>0.51944943147815681</v>
      </c>
      <c r="J216" s="21">
        <f>D216/E216</f>
        <v>0.46618791143028127</v>
      </c>
      <c r="K216" t="str">
        <f>IF(LARGE(H216:J216,1)&gt;LARGE(H216:J216,2), INDEX($H$1:$J$1,1,MATCH(MAX(H216:J216), H216:J216,0)), "Tie")</f>
        <v>GOP</v>
      </c>
      <c r="L216" s="20">
        <f>LARGE(H216:J216,1)</f>
        <v>0.51944943147815681</v>
      </c>
      <c r="M216" s="26">
        <f>L216-LARGE(H216:J216,2)</f>
        <v>5.3261520047875544E-2</v>
      </c>
      <c r="N216" t="str">
        <f>TRIM(K216)&amp;"-"&amp;VLOOKUP(M216,$T$2:$U$5,2,TRUE)</f>
        <v>GOP-1</v>
      </c>
    </row>
    <row r="217" spans="1:14" x14ac:dyDescent="0.25">
      <c r="A217">
        <v>2004</v>
      </c>
      <c r="B217" s="4" t="s">
        <v>132</v>
      </c>
      <c r="C217" s="37">
        <v>7203</v>
      </c>
      <c r="D217" s="38">
        <v>5292</v>
      </c>
      <c r="E217" s="39">
        <v>12673</v>
      </c>
      <c r="F217" t="str">
        <f>VLOOKUP($B217,Counties!$A$3:$J$89,6, FALSE)</f>
        <v>Outstate</v>
      </c>
      <c r="G217" t="str">
        <f>VLOOKUP($B217,Counties!$A$3:$J$89,10, FALSE)</f>
        <v>Medium</v>
      </c>
      <c r="H217" s="21">
        <f>(E217-(C217+D217))/E217</f>
        <v>1.4045608774560089E-2</v>
      </c>
      <c r="I217" s="21">
        <f>C217/E217</f>
        <v>0.56837370788290065</v>
      </c>
      <c r="J217" s="21">
        <f>D217/E217</f>
        <v>0.41758068334253928</v>
      </c>
      <c r="K217" t="str">
        <f>IF(LARGE(H217:J217,1)&gt;LARGE(H217:J217,2), INDEX($H$1:$J$1,1,MATCH(MAX(H217:J217), H217:J217,0)), "Tie")</f>
        <v>GOP</v>
      </c>
      <c r="L217" s="20">
        <f>LARGE(H217:J217,1)</f>
        <v>0.56837370788290065</v>
      </c>
      <c r="M217" s="26">
        <f>L217-LARGE(H217:J217,2)</f>
        <v>0.15079302454036136</v>
      </c>
      <c r="N217" t="str">
        <f>TRIM(K217)&amp;"-"&amp;VLOOKUP(M217,$T$2:$U$5,2,TRUE)</f>
        <v>GOP-3</v>
      </c>
    </row>
    <row r="218" spans="1:14" x14ac:dyDescent="0.25">
      <c r="A218">
        <v>2004</v>
      </c>
      <c r="B218" s="4" t="s">
        <v>133</v>
      </c>
      <c r="C218" s="37">
        <v>1132</v>
      </c>
      <c r="D218" s="38">
        <v>1339</v>
      </c>
      <c r="E218" s="38">
        <v>2508</v>
      </c>
      <c r="F218" t="str">
        <f>VLOOKUP($B218,Counties!$A$3:$J$89,6, FALSE)</f>
        <v>Outstate</v>
      </c>
      <c r="G218" t="str">
        <f>VLOOKUP($B218,Counties!$A$3:$J$89,10, FALSE)</f>
        <v>Extra small</v>
      </c>
      <c r="H218" s="21">
        <f>(E218-(C218+D218))/E218</f>
        <v>1.4752791068580542E-2</v>
      </c>
      <c r="I218" s="21">
        <f>C218/E218</f>
        <v>0.45135566188197768</v>
      </c>
      <c r="J218" s="21">
        <f>D218/E218</f>
        <v>0.53389154704944175</v>
      </c>
      <c r="K218" t="str">
        <f>IF(LARGE(H218:J218,1)&gt;LARGE(H218:J218,2), INDEX($H$1:$J$1,1,MATCH(MAX(H218:J218), H218:J218,0)), "Tie")</f>
        <v>DFL</v>
      </c>
      <c r="L218" s="20">
        <f>LARGE(H218:J218,1)</f>
        <v>0.53389154704944175</v>
      </c>
      <c r="M218" s="26">
        <f>L218-LARGE(H218:J218,2)</f>
        <v>8.2535885167464074E-2</v>
      </c>
      <c r="N218" t="str">
        <f>TRIM(K218)&amp;"-"&amp;VLOOKUP(M218,$T$2:$U$5,2,TRUE)</f>
        <v>DFL-2</v>
      </c>
    </row>
    <row r="219" spans="1:14" x14ac:dyDescent="0.25">
      <c r="A219">
        <v>2004</v>
      </c>
      <c r="B219" s="4" t="s">
        <v>134</v>
      </c>
      <c r="C219" s="37">
        <v>3187</v>
      </c>
      <c r="D219" s="38">
        <v>2308</v>
      </c>
      <c r="E219" s="39">
        <v>5562</v>
      </c>
      <c r="F219" t="str">
        <f>VLOOKUP($B219,Counties!$A$3:$J$89,6, FALSE)</f>
        <v>Outstate</v>
      </c>
      <c r="G219" t="str">
        <f>VLOOKUP($B219,Counties!$A$3:$J$89,10, FALSE)</f>
        <v>Extra small</v>
      </c>
      <c r="H219" s="21">
        <f>(E219-(C219+D219))/E219</f>
        <v>1.2046026609133405E-2</v>
      </c>
      <c r="I219" s="21">
        <f>C219/E219</f>
        <v>0.57299532542250986</v>
      </c>
      <c r="J219" s="21">
        <f>D219/E219</f>
        <v>0.41495864796835669</v>
      </c>
      <c r="K219" t="str">
        <f>IF(LARGE(H219:J219,1)&gt;LARGE(H219:J219,2), INDEX($H$1:$J$1,1,MATCH(MAX(H219:J219), H219:J219,0)), "Tie")</f>
        <v>GOP</v>
      </c>
      <c r="L219" s="20">
        <f>LARGE(H219:J219,1)</f>
        <v>0.57299532542250986</v>
      </c>
      <c r="M219" s="26">
        <f>L219-LARGE(H219:J219,2)</f>
        <v>0.15803667745415317</v>
      </c>
      <c r="N219" t="str">
        <f>TRIM(K219)&amp;"-"&amp;VLOOKUP(M219,$T$2:$U$5,2,TRUE)</f>
        <v>GOP-3</v>
      </c>
    </row>
    <row r="220" spans="1:14" x14ac:dyDescent="0.25">
      <c r="A220">
        <v>2004</v>
      </c>
      <c r="B220" s="4" t="s">
        <v>135</v>
      </c>
      <c r="C220" s="37">
        <v>6311</v>
      </c>
      <c r="D220" s="38">
        <v>4590</v>
      </c>
      <c r="E220" s="39">
        <v>11047</v>
      </c>
      <c r="F220" t="str">
        <f>VLOOKUP($B220,Counties!$A$3:$J$89,6, FALSE)</f>
        <v>Outstate</v>
      </c>
      <c r="G220" t="str">
        <f>VLOOKUP($B220,Counties!$A$3:$J$89,10, FALSE)</f>
        <v>Small</v>
      </c>
      <c r="H220" s="21">
        <f>(E220-(C220+D220))/E220</f>
        <v>1.3216257807549561E-2</v>
      </c>
      <c r="I220" s="21">
        <f>C220/E220</f>
        <v>0.57128632207839236</v>
      </c>
      <c r="J220" s="21">
        <f>D220/E220</f>
        <v>0.4154974201140581</v>
      </c>
      <c r="K220" t="str">
        <f>IF(LARGE(H220:J220,1)&gt;LARGE(H220:J220,2), INDEX($H$1:$J$1,1,MATCH(MAX(H220:J220), H220:J220,0)), "Tie")</f>
        <v>GOP</v>
      </c>
      <c r="L220" s="20">
        <f>LARGE(H220:J220,1)</f>
        <v>0.57128632207839236</v>
      </c>
      <c r="M220" s="26">
        <f>L220-LARGE(H220:J220,2)</f>
        <v>0.15578890196433426</v>
      </c>
      <c r="N220" t="str">
        <f>TRIM(K220)&amp;"-"&amp;VLOOKUP(M220,$T$2:$U$5,2,TRUE)</f>
        <v>GOP-3</v>
      </c>
    </row>
    <row r="221" spans="1:14" x14ac:dyDescent="0.25">
      <c r="A221">
        <v>2004</v>
      </c>
      <c r="B221" s="31" t="s">
        <v>136</v>
      </c>
      <c r="C221" s="37">
        <v>11407</v>
      </c>
      <c r="D221" s="38">
        <v>6712</v>
      </c>
      <c r="E221" s="38">
        <v>18412</v>
      </c>
      <c r="F221" t="str">
        <f>VLOOKUP($B221,Counties!$A$3:$J$89,6, FALSE)</f>
        <v>Outer suburbs</v>
      </c>
      <c r="G221" t="str">
        <f>VLOOKUP($B221,Counties!$A$3:$J$89,10, FALSE)</f>
        <v>Medium</v>
      </c>
      <c r="H221" s="21">
        <f>(E221-(C221+D221))/E221</f>
        <v>1.591353465131436E-2</v>
      </c>
      <c r="I221" s="21">
        <f>C221/E221</f>
        <v>0.61954160330219421</v>
      </c>
      <c r="J221" s="21">
        <f>D221/E221</f>
        <v>0.36454486204649139</v>
      </c>
      <c r="K221" t="str">
        <f>IF(LARGE(H221:J221,1)&gt;LARGE(H221:J221,2), INDEX($H$1:$J$1,1,MATCH(MAX(H221:J221), H221:J221,0)), "Tie")</f>
        <v>GOP</v>
      </c>
      <c r="L221" s="20">
        <f>LARGE(H221:J221,1)</f>
        <v>0.61954160330219421</v>
      </c>
      <c r="M221" s="26">
        <f>L221-LARGE(H221:J221,2)</f>
        <v>0.25499674125570282</v>
      </c>
      <c r="N221" t="str">
        <f>TRIM(K221)&amp;"-"&amp;VLOOKUP(M221,$T$2:$U$5,2,TRUE)</f>
        <v>GOP-4</v>
      </c>
    </row>
    <row r="222" spans="1:14" x14ac:dyDescent="0.25">
      <c r="A222">
        <v>2004</v>
      </c>
      <c r="B222" s="4" t="s">
        <v>137</v>
      </c>
      <c r="C222" s="37">
        <v>6854</v>
      </c>
      <c r="D222" s="38">
        <v>5292</v>
      </c>
      <c r="E222" s="38">
        <v>12334</v>
      </c>
      <c r="F222" t="str">
        <f>VLOOKUP($B222,Counties!$A$3:$J$89,6, FALSE)</f>
        <v>Outstate</v>
      </c>
      <c r="G222" t="str">
        <f>VLOOKUP($B222,Counties!$A$3:$J$89,10, FALSE)</f>
        <v>Small</v>
      </c>
      <c r="H222" s="21">
        <f>(E222-(C222+D222))/E222</f>
        <v>1.5242419328684935E-2</v>
      </c>
      <c r="I222" s="21">
        <f>C222/E222</f>
        <v>0.55569969190854551</v>
      </c>
      <c r="J222" s="21">
        <f>D222/E222</f>
        <v>0.42905788876276957</v>
      </c>
      <c r="K222" t="str">
        <f>IF(LARGE(H222:J222,1)&gt;LARGE(H222:J222,2), INDEX($H$1:$J$1,1,MATCH(MAX(H222:J222), H222:J222,0)), "Tie")</f>
        <v>GOP</v>
      </c>
      <c r="L222" s="20">
        <f>LARGE(H222:J222,1)</f>
        <v>0.55569969190854551</v>
      </c>
      <c r="M222" s="26">
        <f>L222-LARGE(H222:J222,2)</f>
        <v>0.12664180314577594</v>
      </c>
      <c r="N222" t="str">
        <f>TRIM(K222)&amp;"-"&amp;VLOOKUP(M222,$T$2:$U$5,2,TRUE)</f>
        <v>GOP-3</v>
      </c>
    </row>
    <row r="223" spans="1:14" x14ac:dyDescent="0.25">
      <c r="A223">
        <v>2004</v>
      </c>
      <c r="B223" s="4" t="s">
        <v>138</v>
      </c>
      <c r="C223" s="37">
        <v>7194</v>
      </c>
      <c r="D223" s="38">
        <v>5677</v>
      </c>
      <c r="E223" s="38">
        <v>13065</v>
      </c>
      <c r="F223" t="str">
        <f>VLOOKUP($B223,Counties!$A$3:$J$89,6, FALSE)</f>
        <v>Outer suburbs</v>
      </c>
      <c r="G223" t="str">
        <f>VLOOKUP($B223,Counties!$A$3:$J$89,10, FALSE)</f>
        <v>Medium</v>
      </c>
      <c r="H223" s="21">
        <f>(E223-(C223+D223))/E223</f>
        <v>1.484883275928052E-2</v>
      </c>
      <c r="I223" s="21">
        <f>C223/E223</f>
        <v>0.55063145809414471</v>
      </c>
      <c r="J223" s="21">
        <f>D223/E223</f>
        <v>0.43451970914657484</v>
      </c>
      <c r="K223" t="str">
        <f>IF(LARGE(H223:J223,1)&gt;LARGE(H223:J223,2), INDEX($H$1:$J$1,1,MATCH(MAX(H223:J223), H223:J223,0)), "Tie")</f>
        <v>GOP</v>
      </c>
      <c r="L223" s="20">
        <f>LARGE(H223:J223,1)</f>
        <v>0.55063145809414471</v>
      </c>
      <c r="M223" s="26">
        <f>L223-LARGE(H223:J223,2)</f>
        <v>0.11611174894756987</v>
      </c>
      <c r="N223" t="str">
        <f>TRIM(K223)&amp;"-"&amp;VLOOKUP(M223,$T$2:$U$5,2,TRUE)</f>
        <v>GOP-3</v>
      </c>
    </row>
    <row r="224" spans="1:14" x14ac:dyDescent="0.25">
      <c r="A224">
        <v>2004</v>
      </c>
      <c r="B224" s="4" t="s">
        <v>139</v>
      </c>
      <c r="C224" s="37">
        <v>9698</v>
      </c>
      <c r="D224" s="38">
        <v>6794</v>
      </c>
      <c r="E224" s="39">
        <v>16758</v>
      </c>
      <c r="F224" t="str">
        <f>VLOOKUP($B224,Counties!$A$3:$J$89,6, FALSE)</f>
        <v>Outstate</v>
      </c>
      <c r="G224" t="str">
        <f>VLOOKUP($B224,Counties!$A$3:$J$89,10, FALSE)</f>
        <v>Medium</v>
      </c>
      <c r="H224" s="21">
        <f>(E224-(C224+D224))/E224</f>
        <v>1.5873015873015872E-2</v>
      </c>
      <c r="I224" s="21">
        <f>C224/E224</f>
        <v>0.57870867645303736</v>
      </c>
      <c r="J224" s="21">
        <f>D224/E224</f>
        <v>0.40541830767394677</v>
      </c>
      <c r="K224" t="str">
        <f>IF(LARGE(H224:J224,1)&gt;LARGE(H224:J224,2), INDEX($H$1:$J$1,1,MATCH(MAX(H224:J224), H224:J224,0)), "Tie")</f>
        <v>GOP</v>
      </c>
      <c r="L224" s="20">
        <f>LARGE(H224:J224,1)</f>
        <v>0.57870867645303736</v>
      </c>
      <c r="M224" s="26">
        <f>L224-LARGE(H224:J224,2)</f>
        <v>0.1732903687790906</v>
      </c>
      <c r="N224" t="str">
        <f>TRIM(K224)&amp;"-"&amp;VLOOKUP(M224,$T$2:$U$5,2,TRUE)</f>
        <v>GOP-3</v>
      </c>
    </row>
    <row r="225" spans="1:14" x14ac:dyDescent="0.25">
      <c r="A225">
        <v>2004</v>
      </c>
      <c r="B225" s="31" t="s">
        <v>140</v>
      </c>
      <c r="C225" s="37">
        <v>7591</v>
      </c>
      <c r="D225" s="38">
        <v>12334</v>
      </c>
      <c r="E225" s="38">
        <v>20222</v>
      </c>
      <c r="F225" t="str">
        <f>VLOOKUP($B225,Counties!$A$3:$J$89,6, FALSE)</f>
        <v>Outstate</v>
      </c>
      <c r="G225" t="str">
        <f>VLOOKUP($B225,Counties!$A$3:$J$89,10, FALSE)</f>
        <v>Medium</v>
      </c>
      <c r="H225" s="21">
        <f>(E225-(C225+D225))/E225</f>
        <v>1.4686974582138265E-2</v>
      </c>
      <c r="I225" s="21">
        <f>C225/E225</f>
        <v>0.37538324596973593</v>
      </c>
      <c r="J225" s="21">
        <f>D225/E225</f>
        <v>0.60992977944812576</v>
      </c>
      <c r="K225" t="str">
        <f>IF(LARGE(H225:J225,1)&gt;LARGE(H225:J225,2), INDEX($H$1:$J$1,1,MATCH(MAX(H225:J225), H225:J225,0)), "Tie")</f>
        <v>DFL</v>
      </c>
      <c r="L225" s="20">
        <f>LARGE(H225:J225,1)</f>
        <v>0.60992977944812576</v>
      </c>
      <c r="M225" s="26">
        <f>L225-LARGE(H225:J225,2)</f>
        <v>0.23454653347838983</v>
      </c>
      <c r="N225" t="str">
        <f>TRIM(K225)&amp;"-"&amp;VLOOKUP(M225,$T$2:$U$5,2,TRUE)</f>
        <v>DFL-4</v>
      </c>
    </row>
    <row r="226" spans="1:14" x14ac:dyDescent="0.25">
      <c r="A226">
        <v>2004</v>
      </c>
      <c r="B226" s="4" t="s">
        <v>141</v>
      </c>
      <c r="C226" s="37">
        <v>2719</v>
      </c>
      <c r="D226" s="38">
        <v>2218</v>
      </c>
      <c r="E226" s="38">
        <v>4998</v>
      </c>
      <c r="F226" t="str">
        <f>VLOOKUP($B226,Counties!$A$3:$J$89,6, FALSE)</f>
        <v>Outstate</v>
      </c>
      <c r="G226" t="str">
        <f>VLOOKUP($B226,Counties!$A$3:$J$89,10, FALSE)</f>
        <v>Extra small</v>
      </c>
      <c r="H226" s="21">
        <f>(E226-(C226+D226))/E226</f>
        <v>1.2204881952781112E-2</v>
      </c>
      <c r="I226" s="21">
        <f>C226/E226</f>
        <v>0.5440176070428171</v>
      </c>
      <c r="J226" s="21">
        <f>D226/E226</f>
        <v>0.44377751100440177</v>
      </c>
      <c r="K226" t="str">
        <f>IF(LARGE(H226:J226,1)&gt;LARGE(H226:J226,2), INDEX($H$1:$J$1,1,MATCH(MAX(H226:J226), H226:J226,0)), "Tie")</f>
        <v>GOP</v>
      </c>
      <c r="L226" s="20">
        <f>LARGE(H226:J226,1)</f>
        <v>0.5440176070428171</v>
      </c>
      <c r="M226" s="26">
        <f>L226-LARGE(H226:J226,2)</f>
        <v>0.10024009603841533</v>
      </c>
      <c r="N226" t="str">
        <f>TRIM(K226)&amp;"-"&amp;VLOOKUP(M226,$T$2:$U$5,2,TRUE)</f>
        <v>GOP-3</v>
      </c>
    </row>
    <row r="227" spans="1:14" x14ac:dyDescent="0.25">
      <c r="A227">
        <v>2004</v>
      </c>
      <c r="B227" s="4" t="s">
        <v>142</v>
      </c>
      <c r="C227" s="37">
        <v>8689</v>
      </c>
      <c r="D227" s="38">
        <v>8797</v>
      </c>
      <c r="E227" s="39">
        <v>17741</v>
      </c>
      <c r="F227" t="str">
        <f>VLOOKUP($B227,Counties!$A$3:$J$89,6, FALSE)</f>
        <v>Outstate</v>
      </c>
      <c r="G227" t="str">
        <f>VLOOKUP($B227,Counties!$A$3:$J$89,10, FALSE)</f>
        <v>Medium</v>
      </c>
      <c r="H227" s="21">
        <f>(E227-(C227+D227))/E227</f>
        <v>1.4373485147398682E-2</v>
      </c>
      <c r="I227" s="21">
        <f>C227/E227</f>
        <v>0.4897694605715574</v>
      </c>
      <c r="J227" s="21">
        <f>D227/E227</f>
        <v>0.49585705428104393</v>
      </c>
      <c r="K227" t="str">
        <f>IF(LARGE(H227:J227,1)&gt;LARGE(H227:J227,2), INDEX($H$1:$J$1,1,MATCH(MAX(H227:J227), H227:J227,0)), "Tie")</f>
        <v>DFL</v>
      </c>
      <c r="L227" s="20">
        <f>LARGE(H227:J227,1)</f>
        <v>0.49585705428104393</v>
      </c>
      <c r="M227" s="26">
        <f>L227-LARGE(H227:J227,2)</f>
        <v>6.0875937094865273E-3</v>
      </c>
      <c r="N227" t="str">
        <f>TRIM(K227)&amp;"-"&amp;VLOOKUP(M227,$T$2:$U$5,2,TRUE)</f>
        <v>DFL-1</v>
      </c>
    </row>
    <row r="228" spans="1:14" x14ac:dyDescent="0.25">
      <c r="A228">
        <v>2004</v>
      </c>
      <c r="B228" s="4" t="s">
        <v>143</v>
      </c>
      <c r="C228" s="37">
        <v>5159</v>
      </c>
      <c r="D228" s="38">
        <v>3898</v>
      </c>
      <c r="E228" s="39">
        <v>9204</v>
      </c>
      <c r="F228" t="str">
        <f>VLOOKUP($B228,Counties!$A$3:$J$89,6, FALSE)</f>
        <v>Outstate</v>
      </c>
      <c r="G228" t="str">
        <f>VLOOKUP($B228,Counties!$A$3:$J$89,10, FALSE)</f>
        <v>Small</v>
      </c>
      <c r="H228" s="21">
        <f>(E228-(C228+D228))/E228</f>
        <v>1.5971316818774447E-2</v>
      </c>
      <c r="I228" s="21">
        <f>C228/E228</f>
        <v>0.56051716644936989</v>
      </c>
      <c r="J228" s="21">
        <f>D228/E228</f>
        <v>0.42351151673185572</v>
      </c>
      <c r="K228" t="str">
        <f>IF(LARGE(H228:J228,1)&gt;LARGE(H228:J228,2), INDEX($H$1:$J$1,1,MATCH(MAX(H228:J228), H228:J228,0)), "Tie")</f>
        <v>GOP</v>
      </c>
      <c r="L228" s="20">
        <f>LARGE(H228:J228,1)</f>
        <v>0.56051716644936989</v>
      </c>
      <c r="M228" s="26">
        <f>L228-LARGE(H228:J228,2)</f>
        <v>0.13700564971751417</v>
      </c>
      <c r="N228" t="str">
        <f>TRIM(K228)&amp;"-"&amp;VLOOKUP(M228,$T$2:$U$5,2,TRUE)</f>
        <v>GOP-3</v>
      </c>
    </row>
    <row r="229" spans="1:14" x14ac:dyDescent="0.25">
      <c r="A229">
        <v>2004</v>
      </c>
      <c r="B229" s="4" t="s">
        <v>144</v>
      </c>
      <c r="C229" s="37">
        <v>1794</v>
      </c>
      <c r="D229" s="38">
        <v>1954</v>
      </c>
      <c r="E229" s="38">
        <v>3810</v>
      </c>
      <c r="F229" t="str">
        <f>VLOOKUP($B229,Counties!$A$3:$J$89,6, FALSE)</f>
        <v>Outstate</v>
      </c>
      <c r="G229" t="str">
        <f>VLOOKUP($B229,Counties!$A$3:$J$89,10, FALSE)</f>
        <v>Extra small</v>
      </c>
      <c r="H229" s="21">
        <f>(E229-(C229+D229))/E229</f>
        <v>1.6272965879265092E-2</v>
      </c>
      <c r="I229" s="21">
        <f>C229/E229</f>
        <v>0.47086614173228347</v>
      </c>
      <c r="J229" s="21">
        <f>D229/E229</f>
        <v>0.51286089238845145</v>
      </c>
      <c r="K229" t="str">
        <f>IF(LARGE(H229:J229,1)&gt;LARGE(H229:J229,2), INDEX($H$1:$J$1,1,MATCH(MAX(H229:J229), H229:J229,0)), "Tie")</f>
        <v>DFL</v>
      </c>
      <c r="L229" s="20">
        <f>LARGE(H229:J229,1)</f>
        <v>0.51286089238845145</v>
      </c>
      <c r="M229" s="26">
        <f>L229-LARGE(H229:J229,2)</f>
        <v>4.1994750656167978E-2</v>
      </c>
      <c r="N229" t="str">
        <f>TRIM(K229)&amp;"-"&amp;VLOOKUP(M229,$T$2:$U$5,2,TRUE)</f>
        <v>DFL-1</v>
      </c>
    </row>
    <row r="230" spans="1:14" x14ac:dyDescent="0.25">
      <c r="A230">
        <v>2000</v>
      </c>
      <c r="B230" s="4" t="s">
        <v>145</v>
      </c>
      <c r="C230" s="37">
        <v>30641</v>
      </c>
      <c r="D230" s="38">
        <v>25822</v>
      </c>
      <c r="E230" s="38">
        <v>59392</v>
      </c>
      <c r="F230" t="str">
        <f>VLOOKUP($B230,Counties!$A$3:$J$89,6, FALSE)</f>
        <v>Rochester-StCloud-Duluth</v>
      </c>
      <c r="G230" t="str">
        <f>VLOOKUP($B230,Counties!$A$3:$J$89,10, FALSE)</f>
        <v>Large</v>
      </c>
      <c r="H230" s="21">
        <f>(E230-(C230+D230))/E230</f>
        <v>4.931640625E-2</v>
      </c>
      <c r="I230" s="21">
        <f>C230/E230</f>
        <v>0.51591123383620685</v>
      </c>
      <c r="J230" s="21">
        <f>D230/E230</f>
        <v>0.43477235991379309</v>
      </c>
      <c r="K230" t="str">
        <f>IF(LARGE(H230:J230,1)&gt;LARGE(H230:J230,2), INDEX($H$1:$J$1,1,MATCH(MAX(H230:J230), H230:J230,0)), "Tie")</f>
        <v>GOP</v>
      </c>
      <c r="L230" s="20">
        <f>LARGE(H230:J230,1)</f>
        <v>0.51591123383620685</v>
      </c>
      <c r="M230" s="26">
        <f>L230-LARGE(H230:J230,2)</f>
        <v>8.1138873922413757E-2</v>
      </c>
      <c r="N230" t="str">
        <f>TRIM(K230)&amp;"-"&amp;VLOOKUP(M230,$T$2:$U$5,2,TRUE)</f>
        <v>GOP-2</v>
      </c>
    </row>
    <row r="231" spans="1:14" x14ac:dyDescent="0.25">
      <c r="A231">
        <v>2004</v>
      </c>
      <c r="B231" s="31" t="s">
        <v>146</v>
      </c>
      <c r="C231" s="37">
        <v>19734</v>
      </c>
      <c r="D231" s="38">
        <v>12038</v>
      </c>
      <c r="E231" s="38">
        <v>32178</v>
      </c>
      <c r="F231" t="str">
        <f>VLOOKUP($B231,Counties!$A$3:$J$89,6, FALSE)</f>
        <v>Outstate</v>
      </c>
      <c r="G231" t="str">
        <f>VLOOKUP($B231,Counties!$A$3:$J$89,10, FALSE)</f>
        <v>Medium</v>
      </c>
      <c r="H231" s="21">
        <f>(E231-(C231+D231))/E231</f>
        <v>1.2617316178755672E-2</v>
      </c>
      <c r="I231" s="21">
        <f>C231/E231</f>
        <v>0.61327615140779412</v>
      </c>
      <c r="J231" s="21">
        <f>D231/E231</f>
        <v>0.37410653241345021</v>
      </c>
      <c r="K231" t="str">
        <f>IF(LARGE(H231:J231,1)&gt;LARGE(H231:J231,2), INDEX($H$1:$J$1,1,MATCH(MAX(H231:J231), H231:J231,0)), "Tie")</f>
        <v>GOP</v>
      </c>
      <c r="L231" s="20">
        <f>LARGE(H231:J231,1)</f>
        <v>0.61327615140779412</v>
      </c>
      <c r="M231" s="26">
        <f>L231-LARGE(H231:J231,2)</f>
        <v>0.23916961899434391</v>
      </c>
      <c r="N231" t="str">
        <f>TRIM(K231)&amp;"-"&amp;VLOOKUP(M231,$T$2:$U$5,2,TRUE)</f>
        <v>GOP-4</v>
      </c>
    </row>
    <row r="232" spans="1:14" x14ac:dyDescent="0.25">
      <c r="A232">
        <v>2004</v>
      </c>
      <c r="B232" s="4" t="s">
        <v>147</v>
      </c>
      <c r="C232" s="37">
        <v>3767</v>
      </c>
      <c r="D232" s="38">
        <v>3117</v>
      </c>
      <c r="E232" s="38">
        <v>7017</v>
      </c>
      <c r="F232" t="str">
        <f>VLOOKUP($B232,Counties!$A$3:$J$89,6, FALSE)</f>
        <v>Outstate</v>
      </c>
      <c r="G232" t="str">
        <f>VLOOKUP($B232,Counties!$A$3:$J$89,10, FALSE)</f>
        <v>Small</v>
      </c>
      <c r="H232" s="21">
        <f>(E232-(C232+D232))/E232</f>
        <v>1.8953968932592276E-2</v>
      </c>
      <c r="I232" s="21">
        <f>C232/E232</f>
        <v>0.53683910503063992</v>
      </c>
      <c r="J232" s="21">
        <f>D232/E232</f>
        <v>0.44420692603676787</v>
      </c>
      <c r="K232" t="str">
        <f>IF(LARGE(H232:J232,1)&gt;LARGE(H232:J232,2), INDEX($H$1:$J$1,1,MATCH(MAX(H232:J232), H232:J232,0)), "Tie")</f>
        <v>GOP</v>
      </c>
      <c r="L232" s="20">
        <f>LARGE(H232:J232,1)</f>
        <v>0.53683910503063992</v>
      </c>
      <c r="M232" s="26">
        <f>L232-LARGE(H232:J232,2)</f>
        <v>9.263217899387205E-2</v>
      </c>
      <c r="N232" t="str">
        <f>TRIM(K232)&amp;"-"&amp;VLOOKUP(M232,$T$2:$U$5,2,TRUE)</f>
        <v>GOP-2</v>
      </c>
    </row>
    <row r="233" spans="1:14" x14ac:dyDescent="0.25">
      <c r="A233">
        <v>2004</v>
      </c>
      <c r="B233" s="4" t="s">
        <v>148</v>
      </c>
      <c r="C233" s="37">
        <v>7033</v>
      </c>
      <c r="D233" s="38">
        <v>7228</v>
      </c>
      <c r="E233" s="39">
        <v>14518</v>
      </c>
      <c r="F233" t="str">
        <f>VLOOKUP($B233,Counties!$A$3:$J$89,6, FALSE)</f>
        <v>Outstate</v>
      </c>
      <c r="G233" t="str">
        <f>VLOOKUP($B233,Counties!$A$3:$J$89,10, FALSE)</f>
        <v>Medium</v>
      </c>
      <c r="H233" s="21">
        <f>(E233-(C233+D233))/E233</f>
        <v>1.7702162832346054E-2</v>
      </c>
      <c r="I233" s="21">
        <f>C233/E233</f>
        <v>0.48443311750929879</v>
      </c>
      <c r="J233" s="21">
        <f>D233/E233</f>
        <v>0.49786471965835516</v>
      </c>
      <c r="K233" t="str">
        <f>IF(LARGE(H233:J233,1)&gt;LARGE(H233:J233,2), INDEX($H$1:$J$1,1,MATCH(MAX(H233:J233), H233:J233,0)), "Tie")</f>
        <v>DFL</v>
      </c>
      <c r="L233" s="20">
        <f>LARGE(H233:J233,1)</f>
        <v>0.49786471965835516</v>
      </c>
      <c r="M233" s="26">
        <f>L233-LARGE(H233:J233,2)</f>
        <v>1.3431602149056365E-2</v>
      </c>
      <c r="N233" t="str">
        <f>TRIM(K233)&amp;"-"&amp;VLOOKUP(M233,$T$2:$U$5,2,TRUE)</f>
        <v>DFL-1</v>
      </c>
    </row>
    <row r="234" spans="1:14" x14ac:dyDescent="0.25">
      <c r="A234">
        <v>2004</v>
      </c>
      <c r="B234" s="31" t="s">
        <v>149</v>
      </c>
      <c r="C234" s="37">
        <v>3066</v>
      </c>
      <c r="D234" s="38">
        <v>1900</v>
      </c>
      <c r="E234" s="38">
        <v>5032</v>
      </c>
      <c r="F234" t="str">
        <f>VLOOKUP($B234,Counties!$A$3:$J$89,6, FALSE)</f>
        <v>Outstate</v>
      </c>
      <c r="G234" t="str">
        <f>VLOOKUP($B234,Counties!$A$3:$J$89,10, FALSE)</f>
        <v>Extra small</v>
      </c>
      <c r="H234" s="21">
        <f>(E234-(C234+D234))/E234</f>
        <v>1.3116057233704292E-2</v>
      </c>
      <c r="I234" s="21">
        <f>C234/E234</f>
        <v>0.60930047694753575</v>
      </c>
      <c r="J234" s="21">
        <f>D234/E234</f>
        <v>0.37758346581875996</v>
      </c>
      <c r="K234" t="str">
        <f>IF(LARGE(H234:J234,1)&gt;LARGE(H234:J234,2), INDEX($H$1:$J$1,1,MATCH(MAX(H234:J234), H234:J234,0)), "Tie")</f>
        <v>GOP</v>
      </c>
      <c r="L234" s="20">
        <f>LARGE(H234:J234,1)</f>
        <v>0.60930047694753575</v>
      </c>
      <c r="M234" s="26">
        <f>L234-LARGE(H234:J234,2)</f>
        <v>0.2317170111287758</v>
      </c>
      <c r="N234" t="str">
        <f>TRIM(K234)&amp;"-"&amp;VLOOKUP(M234,$T$2:$U$5,2,TRUE)</f>
        <v>GOP-4</v>
      </c>
    </row>
    <row r="235" spans="1:14" x14ac:dyDescent="0.25">
      <c r="A235">
        <v>2004</v>
      </c>
      <c r="B235" s="4" t="s">
        <v>150</v>
      </c>
      <c r="C235" s="37">
        <v>8724</v>
      </c>
      <c r="D235" s="38">
        <v>6729</v>
      </c>
      <c r="E235" s="38">
        <v>15668</v>
      </c>
      <c r="F235" t="str">
        <f>VLOOKUP($B235,Counties!$A$3:$J$89,6, FALSE)</f>
        <v>Outstate</v>
      </c>
      <c r="G235" t="str">
        <f>VLOOKUP($B235,Counties!$A$3:$J$89,10, FALSE)</f>
        <v>Medium</v>
      </c>
      <c r="H235" s="21">
        <f>(E235-(C235+D235))/E235</f>
        <v>1.3722236405412305E-2</v>
      </c>
      <c r="I235" s="21">
        <f>C235/E235</f>
        <v>0.55680367628286953</v>
      </c>
      <c r="J235" s="21">
        <f>D235/E235</f>
        <v>0.42947408731171816</v>
      </c>
      <c r="K235" t="str">
        <f>IF(LARGE(H235:J235,1)&gt;LARGE(H235:J235,2), INDEX($H$1:$J$1,1,MATCH(MAX(H235:J235), H235:J235,0)), "Tie")</f>
        <v>GOP</v>
      </c>
      <c r="L235" s="20">
        <f>LARGE(H235:J235,1)</f>
        <v>0.55680367628286953</v>
      </c>
      <c r="M235" s="26">
        <f>L235-LARGE(H235:J235,2)</f>
        <v>0.12732958897115138</v>
      </c>
      <c r="N235" t="str">
        <f>TRIM(K235)&amp;"-"&amp;VLOOKUP(M235,$T$2:$U$5,2,TRUE)</f>
        <v>GOP-3</v>
      </c>
    </row>
    <row r="236" spans="1:14" x14ac:dyDescent="0.25">
      <c r="A236">
        <v>2004</v>
      </c>
      <c r="B236" s="4" t="s">
        <v>151</v>
      </c>
      <c r="C236" s="37">
        <v>3303</v>
      </c>
      <c r="D236" s="38">
        <v>3301</v>
      </c>
      <c r="E236" s="39">
        <v>6700</v>
      </c>
      <c r="F236" t="str">
        <f>VLOOKUP($B236,Counties!$A$3:$J$89,6, FALSE)</f>
        <v>Outstate</v>
      </c>
      <c r="G236" t="str">
        <f>VLOOKUP($B236,Counties!$A$3:$J$89,10, FALSE)</f>
        <v>Small</v>
      </c>
      <c r="H236" s="21">
        <f>(E236-(C236+D236))/E236</f>
        <v>1.4328358208955224E-2</v>
      </c>
      <c r="I236" s="21">
        <f>C236/E236</f>
        <v>0.49298507462686569</v>
      </c>
      <c r="J236" s="21">
        <f>D236/E236</f>
        <v>0.49268656716417908</v>
      </c>
      <c r="K236" t="str">
        <f>IF(LARGE(H236:J236,1)&gt;LARGE(H236:J236,2), INDEX($H$1:$J$1,1,MATCH(MAX(H236:J236), H236:J236,0)), "Tie")</f>
        <v>GOP</v>
      </c>
      <c r="L236" s="20">
        <f>LARGE(H236:J236,1)</f>
        <v>0.49298507462686569</v>
      </c>
      <c r="M236" s="26">
        <f>L236-LARGE(H236:J236,2)</f>
        <v>2.9850746268661466E-4</v>
      </c>
      <c r="N236" t="str">
        <f>TRIM(K236)&amp;"-"&amp;VLOOKUP(M236,$T$2:$U$5,2,TRUE)</f>
        <v>GOP-1</v>
      </c>
    </row>
    <row r="237" spans="1:14" x14ac:dyDescent="0.25">
      <c r="A237">
        <v>2004</v>
      </c>
      <c r="B237" s="31" t="s">
        <v>152</v>
      </c>
      <c r="C237" s="37">
        <v>97096</v>
      </c>
      <c r="D237" s="38">
        <v>171846</v>
      </c>
      <c r="E237" s="38">
        <v>272577</v>
      </c>
      <c r="F237" t="str">
        <f>VLOOKUP($B237,Counties!$A$3:$J$89,6, FALSE)</f>
        <v>Hennepin/Ramsey</v>
      </c>
      <c r="G237" t="str">
        <f>VLOOKUP($B237,Counties!$A$3:$J$89,10, FALSE)</f>
        <v>Extra large</v>
      </c>
      <c r="H237" s="21">
        <f>(E237-(C237+D237))/E237</f>
        <v>1.3335681293726176E-2</v>
      </c>
      <c r="I237" s="21">
        <f>C237/E237</f>
        <v>0.35621494109921231</v>
      </c>
      <c r="J237" s="21">
        <f>D237/E237</f>
        <v>0.63044937760706155</v>
      </c>
      <c r="K237" t="str">
        <f>IF(LARGE(H237:J237,1)&gt;LARGE(H237:J237,2), INDEX($H$1:$J$1,1,MATCH(MAX(H237:J237), H237:J237,0)), "Tie")</f>
        <v>DFL</v>
      </c>
      <c r="L237" s="20">
        <f>LARGE(H237:J237,1)</f>
        <v>0.63044937760706155</v>
      </c>
      <c r="M237" s="26">
        <f>L237-LARGE(H237:J237,2)</f>
        <v>0.27423443650784923</v>
      </c>
      <c r="N237" t="str">
        <f>TRIM(K237)&amp;"-"&amp;VLOOKUP(M237,$T$2:$U$5,2,TRUE)</f>
        <v>DFL-4</v>
      </c>
    </row>
    <row r="238" spans="1:14" x14ac:dyDescent="0.25">
      <c r="A238">
        <v>2004</v>
      </c>
      <c r="B238" s="4" t="s">
        <v>153</v>
      </c>
      <c r="C238" s="37">
        <v>1164</v>
      </c>
      <c r="D238" s="38">
        <v>963</v>
      </c>
      <c r="E238" s="38">
        <v>2177</v>
      </c>
      <c r="F238" t="str">
        <f>VLOOKUP($B238,Counties!$A$3:$J$89,6, FALSE)</f>
        <v>Outstate</v>
      </c>
      <c r="G238" t="str">
        <f>VLOOKUP($B238,Counties!$A$3:$J$89,10, FALSE)</f>
        <v>Extra small</v>
      </c>
      <c r="H238" s="21">
        <f>(E238-(C238+D238))/E238</f>
        <v>2.2967386311437757E-2</v>
      </c>
      <c r="I238" s="21">
        <f>C238/E238</f>
        <v>0.53468075333027099</v>
      </c>
      <c r="J238" s="21">
        <f>D238/E238</f>
        <v>0.44235186035829122</v>
      </c>
      <c r="K238" t="str">
        <f>IF(LARGE(H238:J238,1)&gt;LARGE(H238:J238,2), INDEX($H$1:$J$1,1,MATCH(MAX(H238:J238), H238:J238,0)), "Tie")</f>
        <v>GOP</v>
      </c>
      <c r="L238" s="20">
        <f>LARGE(H238:J238,1)</f>
        <v>0.53468075333027099</v>
      </c>
      <c r="M238" s="26">
        <f>L238-LARGE(H238:J238,2)</f>
        <v>9.232889297197977E-2</v>
      </c>
      <c r="N238" t="str">
        <f>TRIM(K238)&amp;"-"&amp;VLOOKUP(M238,$T$2:$U$5,2,TRUE)</f>
        <v>GOP-2</v>
      </c>
    </row>
    <row r="239" spans="1:14" x14ac:dyDescent="0.25">
      <c r="A239">
        <v>2004</v>
      </c>
      <c r="B239" s="31" t="s">
        <v>154</v>
      </c>
      <c r="C239" s="37">
        <v>4898</v>
      </c>
      <c r="D239" s="38">
        <v>3104</v>
      </c>
      <c r="E239" s="38">
        <v>8139</v>
      </c>
      <c r="F239" t="str">
        <f>VLOOKUP($B239,Counties!$A$3:$J$89,6, FALSE)</f>
        <v>Outstate</v>
      </c>
      <c r="G239" t="str">
        <f>VLOOKUP($B239,Counties!$A$3:$J$89,10, FALSE)</f>
        <v>Small</v>
      </c>
      <c r="H239" s="21">
        <f>(E239-(C239+D239))/E239</f>
        <v>1.6832534709423762E-2</v>
      </c>
      <c r="I239" s="21">
        <f>C239/E239</f>
        <v>0.60179383216611382</v>
      </c>
      <c r="J239" s="21">
        <f>D239/E239</f>
        <v>0.38137363312446249</v>
      </c>
      <c r="K239" t="str">
        <f>IF(LARGE(H239:J239,1)&gt;LARGE(H239:J239,2), INDEX($H$1:$J$1,1,MATCH(MAX(H239:J239), H239:J239,0)), "Tie")</f>
        <v>GOP</v>
      </c>
      <c r="L239" s="20">
        <f>LARGE(H239:J239,1)</f>
        <v>0.60179383216611382</v>
      </c>
      <c r="M239" s="26">
        <f>L239-LARGE(H239:J239,2)</f>
        <v>0.22042019904165133</v>
      </c>
      <c r="N239" t="str">
        <f>TRIM(K239)&amp;"-"&amp;VLOOKUP(M239,$T$2:$U$5,2,TRUE)</f>
        <v>GOP-4</v>
      </c>
    </row>
    <row r="240" spans="1:14" x14ac:dyDescent="0.25">
      <c r="A240">
        <v>2004</v>
      </c>
      <c r="B240" s="4" t="s">
        <v>155</v>
      </c>
      <c r="C240" s="37">
        <v>4430</v>
      </c>
      <c r="D240" s="38">
        <v>3787</v>
      </c>
      <c r="E240" s="38">
        <v>8349</v>
      </c>
      <c r="F240" t="str">
        <f>VLOOKUP($B240,Counties!$A$3:$J$89,6, FALSE)</f>
        <v>Outstate</v>
      </c>
      <c r="G240" t="str">
        <f>VLOOKUP($B240,Counties!$A$3:$J$89,10, FALSE)</f>
        <v>Small</v>
      </c>
      <c r="H240" s="21">
        <f>(E240-(C240+D240))/E240</f>
        <v>1.5810276679841896E-2</v>
      </c>
      <c r="I240" s="21">
        <f>C240/E240</f>
        <v>0.53060246736136063</v>
      </c>
      <c r="J240" s="21">
        <f>D240/E240</f>
        <v>0.45358725595879745</v>
      </c>
      <c r="K240" t="str">
        <f>IF(LARGE(H240:J240,1)&gt;LARGE(H240:J240,2), INDEX($H$1:$J$1,1,MATCH(MAX(H240:J240), H240:J240,0)), "Tie")</f>
        <v>GOP</v>
      </c>
      <c r="L240" s="20">
        <f>LARGE(H240:J240,1)</f>
        <v>0.53060246736136063</v>
      </c>
      <c r="M240" s="26">
        <f>L240-LARGE(H240:J240,2)</f>
        <v>7.7015211402563177E-2</v>
      </c>
      <c r="N240" t="str">
        <f>TRIM(K240)&amp;"-"&amp;VLOOKUP(M240,$T$2:$U$5,2,TRUE)</f>
        <v>GOP-2</v>
      </c>
    </row>
    <row r="241" spans="1:14" x14ac:dyDescent="0.25">
      <c r="A241">
        <v>2004</v>
      </c>
      <c r="B241" s="4" t="s">
        <v>156</v>
      </c>
      <c r="C241" s="37">
        <v>13881</v>
      </c>
      <c r="D241" s="38">
        <v>16425</v>
      </c>
      <c r="E241" s="38">
        <v>30745</v>
      </c>
      <c r="F241" t="str">
        <f>VLOOKUP($B241,Counties!$A$3:$J$89,6, FALSE)</f>
        <v>Outer suburbs</v>
      </c>
      <c r="G241" t="str">
        <f>VLOOKUP($B241,Counties!$A$3:$J$89,10, FALSE)</f>
        <v>Medium</v>
      </c>
      <c r="H241" s="21">
        <f>(E241-(C241+D241))/E241</f>
        <v>1.4278744511302651E-2</v>
      </c>
      <c r="I241" s="21">
        <f>C241/E241</f>
        <v>0.45148804683688404</v>
      </c>
      <c r="J241" s="21">
        <f>D241/E241</f>
        <v>0.53423320865181334</v>
      </c>
      <c r="K241" t="str">
        <f>IF(LARGE(H241:J241,1)&gt;LARGE(H241:J241,2), INDEX($H$1:$J$1,1,MATCH(MAX(H241:J241), H241:J241,0)), "Tie")</f>
        <v>DFL</v>
      </c>
      <c r="L241" s="20">
        <f>LARGE(H241:J241,1)</f>
        <v>0.53423320865181334</v>
      </c>
      <c r="M241" s="26">
        <f>L241-LARGE(H241:J241,2)</f>
        <v>8.2745161814929302E-2</v>
      </c>
      <c r="N241" t="str">
        <f>TRIM(K241)&amp;"-"&amp;VLOOKUP(M241,$T$2:$U$5,2,TRUE)</f>
        <v>DFL-2</v>
      </c>
    </row>
    <row r="242" spans="1:14" x14ac:dyDescent="0.25">
      <c r="A242">
        <v>2004</v>
      </c>
      <c r="B242" s="31" t="s">
        <v>157</v>
      </c>
      <c r="C242" s="37">
        <v>3111</v>
      </c>
      <c r="D242" s="38">
        <v>2000</v>
      </c>
      <c r="E242" s="38">
        <v>5191</v>
      </c>
      <c r="F242" t="str">
        <f>VLOOKUP($B242,Counties!$A$3:$J$89,6, FALSE)</f>
        <v>Outstate</v>
      </c>
      <c r="G242" t="str">
        <f>VLOOKUP($B242,Counties!$A$3:$J$89,10, FALSE)</f>
        <v>Extra small</v>
      </c>
      <c r="H242" s="21">
        <f>(E242-(C242+D242))/E242</f>
        <v>1.5411288769023309E-2</v>
      </c>
      <c r="I242" s="21">
        <f>C242/E242</f>
        <v>0.59930649200539399</v>
      </c>
      <c r="J242" s="21">
        <f>D242/E242</f>
        <v>0.38528221922558276</v>
      </c>
      <c r="K242" t="str">
        <f>IF(LARGE(H242:J242,1)&gt;LARGE(H242:J242,2), INDEX($H$1:$J$1,1,MATCH(MAX(H242:J242), H242:J242,0)), "Tie")</f>
        <v>GOP</v>
      </c>
      <c r="L242" s="20">
        <f>LARGE(H242:J242,1)</f>
        <v>0.59930649200539399</v>
      </c>
      <c r="M242" s="26">
        <f>L242-LARGE(H242:J242,2)</f>
        <v>0.21402427277981123</v>
      </c>
      <c r="N242" t="str">
        <f>TRIM(K242)&amp;"-"&amp;VLOOKUP(M242,$T$2:$U$5,2,TRUE)</f>
        <v>GOP-4</v>
      </c>
    </row>
    <row r="243" spans="1:14" x14ac:dyDescent="0.25">
      <c r="A243">
        <v>2004</v>
      </c>
      <c r="B243" s="4" t="s">
        <v>158</v>
      </c>
      <c r="C243" s="37">
        <v>5355</v>
      </c>
      <c r="D243" s="38">
        <v>2442</v>
      </c>
      <c r="E243" s="38">
        <v>7911</v>
      </c>
      <c r="F243" t="str">
        <f>VLOOKUP($B243,Counties!$A$3:$J$89,6, FALSE)</f>
        <v>Outstate</v>
      </c>
      <c r="G243" t="str">
        <f>VLOOKUP($B243,Counties!$A$3:$J$89,10, FALSE)</f>
        <v>Small</v>
      </c>
      <c r="H243" s="21">
        <f>(E243-(C243+D243))/E243</f>
        <v>1.441031475161168E-2</v>
      </c>
      <c r="I243" s="21">
        <f>C243/E243</f>
        <v>0.67690557451649602</v>
      </c>
      <c r="J243" s="21">
        <f>D243/E243</f>
        <v>0.30868411073189228</v>
      </c>
      <c r="K243" t="str">
        <f>IF(LARGE(H243:J243,1)&gt;LARGE(H243:J243,2), INDEX($H$1:$J$1,1,MATCH(MAX(H243:J243), H243:J243,0)), "Tie")</f>
        <v>GOP</v>
      </c>
      <c r="L243" s="20">
        <f>LARGE(H243:J243,1)</f>
        <v>0.67690557451649602</v>
      </c>
      <c r="M243" s="26">
        <f>L243-LARGE(H243:J243,2)</f>
        <v>0.36822146378460374</v>
      </c>
      <c r="N243" t="str">
        <f>TRIM(K243)&amp;"-"&amp;VLOOKUP(M243,$T$2:$U$5,2,TRUE)</f>
        <v>GOP-4</v>
      </c>
    </row>
    <row r="244" spans="1:14" x14ac:dyDescent="0.25">
      <c r="A244">
        <v>2004</v>
      </c>
      <c r="B244" s="31" t="s">
        <v>159</v>
      </c>
      <c r="C244" s="37">
        <v>36055</v>
      </c>
      <c r="D244" s="38">
        <v>23958</v>
      </c>
      <c r="E244" s="38">
        <v>60639</v>
      </c>
      <c r="F244" t="str">
        <f>VLOOKUP($B244,Counties!$A$3:$J$89,6, FALSE)</f>
        <v>Rest of 7 county</v>
      </c>
      <c r="G244" t="str">
        <f>VLOOKUP($B244,Counties!$A$3:$J$89,10, FALSE)</f>
        <v>Large</v>
      </c>
      <c r="H244" s="21">
        <f>(E244-(C244+D244))/E244</f>
        <v>1.0323389237949175E-2</v>
      </c>
      <c r="I244" s="21">
        <f>C244/E244</f>
        <v>0.59458434340935706</v>
      </c>
      <c r="J244" s="21">
        <f>D244/E244</f>
        <v>0.39509226735269382</v>
      </c>
      <c r="K244" t="str">
        <f>IF(LARGE(H244:J244,1)&gt;LARGE(H244:J244,2), INDEX($H$1:$J$1,1,MATCH(MAX(H244:J244), H244:J244,0)), "Tie")</f>
        <v>GOP</v>
      </c>
      <c r="L244" s="20">
        <f>LARGE(H244:J244,1)</f>
        <v>0.59458434340935706</v>
      </c>
      <c r="M244" s="26">
        <f>L244-LARGE(H244:J244,2)</f>
        <v>0.19949207605666325</v>
      </c>
      <c r="N244" t="str">
        <f>TRIM(K244)&amp;"-"&amp;VLOOKUP(M244,$T$2:$U$5,2,TRUE)</f>
        <v>GOP-3</v>
      </c>
    </row>
    <row r="245" spans="1:14" x14ac:dyDescent="0.25">
      <c r="A245">
        <v>2004</v>
      </c>
      <c r="B245" s="31" t="s">
        <v>160</v>
      </c>
      <c r="C245" s="37">
        <v>25182</v>
      </c>
      <c r="D245" s="38">
        <v>15816</v>
      </c>
      <c r="E245" s="38">
        <v>41454</v>
      </c>
      <c r="F245" t="str">
        <f>VLOOKUP($B245,Counties!$A$3:$J$89,6, FALSE)</f>
        <v>Outer suburbs</v>
      </c>
      <c r="G245" t="str">
        <f>VLOOKUP($B245,Counties!$A$3:$J$89,10, FALSE)</f>
        <v>Medium</v>
      </c>
      <c r="H245" s="21">
        <f>(E245-(C245+D245))/E245</f>
        <v>1.1000144738746562E-2</v>
      </c>
      <c r="I245" s="21">
        <f>C245/E245</f>
        <v>0.60746851932262269</v>
      </c>
      <c r="J245" s="21">
        <f>D245/E245</f>
        <v>0.38153133593863076</v>
      </c>
      <c r="K245" t="str">
        <f>IF(LARGE(H245:J245,1)&gt;LARGE(H245:J245,2), INDEX($H$1:$J$1,1,MATCH(MAX(H245:J245), H245:J245,0)), "Tie")</f>
        <v>GOP</v>
      </c>
      <c r="L245" s="20">
        <f>LARGE(H245:J245,1)</f>
        <v>0.60746851932262269</v>
      </c>
      <c r="M245" s="26">
        <f>L245-LARGE(H245:J245,2)</f>
        <v>0.22593718338399194</v>
      </c>
      <c r="N245" t="str">
        <f>TRIM(K245)&amp;"-"&amp;VLOOKUP(M245,$T$2:$U$5,2,TRUE)</f>
        <v>GOP-4</v>
      </c>
    </row>
    <row r="246" spans="1:14" x14ac:dyDescent="0.25">
      <c r="A246">
        <v>2004</v>
      </c>
      <c r="B246" s="31" t="s">
        <v>161</v>
      </c>
      <c r="C246" s="37">
        <v>4669</v>
      </c>
      <c r="D246" s="38">
        <v>3109</v>
      </c>
      <c r="E246" s="38">
        <v>7949</v>
      </c>
      <c r="F246" t="str">
        <f>VLOOKUP($B246,Counties!$A$3:$J$89,6, FALSE)</f>
        <v>Outer suburbs</v>
      </c>
      <c r="G246" t="str">
        <f>VLOOKUP($B246,Counties!$A$3:$J$89,10, FALSE)</f>
        <v>Small</v>
      </c>
      <c r="H246" s="21">
        <f>(E246-(C246+D246))/E246</f>
        <v>2.1512139891810292E-2</v>
      </c>
      <c r="I246" s="21">
        <f>C246/E246</f>
        <v>0.58736948043779091</v>
      </c>
      <c r="J246" s="21">
        <f>D246/E246</f>
        <v>0.39111837967039881</v>
      </c>
      <c r="K246" t="str">
        <f>IF(LARGE(H246:J246,1)&gt;LARGE(H246:J246,2), INDEX($H$1:$J$1,1,MATCH(MAX(H246:J246), H246:J246,0)), "Tie")</f>
        <v>GOP</v>
      </c>
      <c r="L246" s="20">
        <f>LARGE(H246:J246,1)</f>
        <v>0.58736948043779091</v>
      </c>
      <c r="M246" s="26">
        <f>L246-LARGE(H246:J246,2)</f>
        <v>0.19625110076739211</v>
      </c>
      <c r="N246" t="str">
        <f>TRIM(K246)&amp;"-"&amp;VLOOKUP(M246,$T$2:$U$5,2,TRUE)</f>
        <v>GOP-3</v>
      </c>
    </row>
    <row r="247" spans="1:14" x14ac:dyDescent="0.25">
      <c r="A247">
        <v>2004</v>
      </c>
      <c r="B247" s="31" t="s">
        <v>162</v>
      </c>
      <c r="C247" s="37">
        <v>40112</v>
      </c>
      <c r="D247" s="38">
        <v>77958</v>
      </c>
      <c r="E247" s="38">
        <v>119565</v>
      </c>
      <c r="F247" t="str">
        <f>VLOOKUP($B247,Counties!$A$3:$J$89,6, FALSE)</f>
        <v>Rochester-StCloud-Duluth</v>
      </c>
      <c r="G247" t="str">
        <f>VLOOKUP($B247,Counties!$A$3:$J$89,10, FALSE)</f>
        <v>Large</v>
      </c>
      <c r="H247" s="21">
        <f>(E247-(C247+D247))/E247</f>
        <v>1.2503659097561995E-2</v>
      </c>
      <c r="I247" s="21">
        <f>C247/E247</f>
        <v>0.33548279178689416</v>
      </c>
      <c r="J247" s="21">
        <f>D247/E247</f>
        <v>0.65201354911554388</v>
      </c>
      <c r="K247" t="str">
        <f>IF(LARGE(H247:J247,1)&gt;LARGE(H247:J247,2), INDEX($H$1:$J$1,1,MATCH(MAX(H247:J247), H247:J247,0)), "Tie")</f>
        <v>DFL</v>
      </c>
      <c r="L247" s="20">
        <f>LARGE(H247:J247,1)</f>
        <v>0.65201354911554388</v>
      </c>
      <c r="M247" s="26">
        <f>L247-LARGE(H247:J247,2)</f>
        <v>0.31653075732864971</v>
      </c>
      <c r="N247" t="str">
        <f>TRIM(K247)&amp;"-"&amp;VLOOKUP(M247,$T$2:$U$5,2,TRUE)</f>
        <v>DFL-4</v>
      </c>
    </row>
    <row r="248" spans="1:14" x14ac:dyDescent="0.25">
      <c r="A248">
        <v>2004</v>
      </c>
      <c r="B248" s="4" t="s">
        <v>163</v>
      </c>
      <c r="C248" s="37">
        <v>41726</v>
      </c>
      <c r="D248" s="38">
        <v>32659</v>
      </c>
      <c r="E248" s="38">
        <v>75577</v>
      </c>
      <c r="F248" t="str">
        <f>VLOOKUP($B248,Counties!$A$3:$J$89,6, FALSE)</f>
        <v>Rochester-StCloud-Duluth</v>
      </c>
      <c r="G248" t="str">
        <f>VLOOKUP($B248,Counties!$A$3:$J$89,10, FALSE)</f>
        <v>Large</v>
      </c>
      <c r="H248" s="21">
        <f>(E248-(C248+D248))/E248</f>
        <v>1.5771994125196819E-2</v>
      </c>
      <c r="I248" s="21">
        <f>C248/E248</f>
        <v>0.55209918361406252</v>
      </c>
      <c r="J248" s="21">
        <f>D248/E248</f>
        <v>0.43212882226074067</v>
      </c>
      <c r="K248" t="str">
        <f>IF(LARGE(H248:J248,1)&gt;LARGE(H248:J248,2), INDEX($H$1:$J$1,1,MATCH(MAX(H248:J248), H248:J248,0)), "Tie")</f>
        <v>GOP</v>
      </c>
      <c r="L248" s="20">
        <f>LARGE(H248:J248,1)</f>
        <v>0.55209918361406252</v>
      </c>
      <c r="M248" s="26">
        <f>L248-LARGE(H248:J248,2)</f>
        <v>0.11997036135332184</v>
      </c>
      <c r="N248" t="str">
        <f>TRIM(K248)&amp;"-"&amp;VLOOKUP(M248,$T$2:$U$5,2,TRUE)</f>
        <v>GOP-3</v>
      </c>
    </row>
    <row r="249" spans="1:14" x14ac:dyDescent="0.25">
      <c r="A249">
        <v>2004</v>
      </c>
      <c r="B249" s="4" t="s">
        <v>164</v>
      </c>
      <c r="C249" s="37">
        <v>10389</v>
      </c>
      <c r="D249" s="38">
        <v>7994</v>
      </c>
      <c r="E249" s="38">
        <v>18695</v>
      </c>
      <c r="F249" t="str">
        <f>VLOOKUP($B249,Counties!$A$3:$J$89,6, FALSE)</f>
        <v>Outstate</v>
      </c>
      <c r="G249" t="str">
        <f>VLOOKUP($B249,Counties!$A$3:$J$89,10, FALSE)</f>
        <v>Medium</v>
      </c>
      <c r="H249" s="21">
        <f>(E249-(C249+D249))/E249</f>
        <v>1.6688954265846483E-2</v>
      </c>
      <c r="I249" s="21">
        <f>C249/E249</f>
        <v>0.5557100829098689</v>
      </c>
      <c r="J249" s="21">
        <f>D249/E249</f>
        <v>0.42760096282428456</v>
      </c>
      <c r="K249" t="str">
        <f>IF(LARGE(H249:J249,1)&gt;LARGE(H249:J249,2), INDEX($H$1:$J$1,1,MATCH(MAX(H249:J249), H249:J249,0)), "Tie")</f>
        <v>GOP</v>
      </c>
      <c r="L249" s="20">
        <f>LARGE(H249:J249,1)</f>
        <v>0.5557100829098689</v>
      </c>
      <c r="M249" s="26">
        <f>L249-LARGE(H249:J249,2)</f>
        <v>0.12810912008558434</v>
      </c>
      <c r="N249" t="str">
        <f>TRIM(K249)&amp;"-"&amp;VLOOKUP(M249,$T$2:$U$5,2,TRUE)</f>
        <v>GOP-3</v>
      </c>
    </row>
    <row r="250" spans="1:14" x14ac:dyDescent="0.25">
      <c r="A250">
        <v>2004</v>
      </c>
      <c r="B250" s="4" t="s">
        <v>165</v>
      </c>
      <c r="C250" s="37">
        <v>3030</v>
      </c>
      <c r="D250" s="38">
        <v>2821</v>
      </c>
      <c r="E250" s="38">
        <v>5949</v>
      </c>
      <c r="F250" t="str">
        <f>VLOOKUP($B250,Counties!$A$3:$J$89,6, FALSE)</f>
        <v>Outstate</v>
      </c>
      <c r="G250" t="str">
        <f>VLOOKUP($B250,Counties!$A$3:$J$89,10, FALSE)</f>
        <v>Extra small</v>
      </c>
      <c r="H250" s="21">
        <f>(E250-(C250+D250))/E250</f>
        <v>1.6473356866700286E-2</v>
      </c>
      <c r="I250" s="21">
        <f>C250/E250</f>
        <v>0.50932929904185575</v>
      </c>
      <c r="J250" s="21">
        <f>D250/E250</f>
        <v>0.47419734409144393</v>
      </c>
      <c r="K250" t="str">
        <f>IF(LARGE(H250:J250,1)&gt;LARGE(H250:J250,2), INDEX($H$1:$J$1,1,MATCH(MAX(H250:J250), H250:J250,0)), "Tie")</f>
        <v>GOP</v>
      </c>
      <c r="L250" s="20">
        <f>LARGE(H250:J250,1)</f>
        <v>0.50932929904185575</v>
      </c>
      <c r="M250" s="26">
        <f>L250-LARGE(H250:J250,2)</f>
        <v>3.5131954950411826E-2</v>
      </c>
      <c r="N250" t="str">
        <f>TRIM(K250)&amp;"-"&amp;VLOOKUP(M250,$T$2:$U$5,2,TRUE)</f>
        <v>GOP-1</v>
      </c>
    </row>
    <row r="251" spans="1:14" x14ac:dyDescent="0.25">
      <c r="A251">
        <v>2004</v>
      </c>
      <c r="B251" s="4" t="s">
        <v>166</v>
      </c>
      <c r="C251" s="37">
        <v>2481</v>
      </c>
      <c r="D251" s="38">
        <v>3165</v>
      </c>
      <c r="E251" s="38">
        <v>5735</v>
      </c>
      <c r="F251" t="str">
        <f>VLOOKUP($B251,Counties!$A$3:$J$89,6, FALSE)</f>
        <v>Outstate</v>
      </c>
      <c r="G251" t="str">
        <f>VLOOKUP($B251,Counties!$A$3:$J$89,10, FALSE)</f>
        <v>Extra small</v>
      </c>
      <c r="H251" s="21">
        <f>(E251-(C251+D251))/E251</f>
        <v>1.5518744551002616E-2</v>
      </c>
      <c r="I251" s="21">
        <f>C251/E251</f>
        <v>0.43260680034873583</v>
      </c>
      <c r="J251" s="21">
        <f>D251/E251</f>
        <v>0.55187445510026156</v>
      </c>
      <c r="K251" t="str">
        <f>IF(LARGE(H251:J251,1)&gt;LARGE(H251:J251,2), INDEX($H$1:$J$1,1,MATCH(MAX(H251:J251), H251:J251,0)), "Tie")</f>
        <v>DFL</v>
      </c>
      <c r="L251" s="20">
        <f>LARGE(H251:J251,1)</f>
        <v>0.55187445510026156</v>
      </c>
      <c r="M251" s="26">
        <f>L251-LARGE(H251:J251,2)</f>
        <v>0.11926765475152573</v>
      </c>
      <c r="N251" t="str">
        <f>TRIM(K251)&amp;"-"&amp;VLOOKUP(M251,$T$2:$U$5,2,TRUE)</f>
        <v>DFL-3</v>
      </c>
    </row>
    <row r="252" spans="1:14" x14ac:dyDescent="0.25">
      <c r="A252">
        <v>2004</v>
      </c>
      <c r="B252" s="4" t="s">
        <v>167</v>
      </c>
      <c r="C252" s="37">
        <v>6945</v>
      </c>
      <c r="D252" s="38">
        <v>5034</v>
      </c>
      <c r="E252" s="39">
        <v>12214</v>
      </c>
      <c r="F252" t="str">
        <f>VLOOKUP($B252,Counties!$A$3:$J$89,6, FALSE)</f>
        <v>Outstate</v>
      </c>
      <c r="G252" t="str">
        <f>VLOOKUP($B252,Counties!$A$3:$J$89,10, FALSE)</f>
        <v>Medium</v>
      </c>
      <c r="H252" s="21">
        <f>(E252-(C252+D252))/E252</f>
        <v>1.924021614540691E-2</v>
      </c>
      <c r="I252" s="21">
        <f>C252/E252</f>
        <v>0.56860979204191908</v>
      </c>
      <c r="J252" s="21">
        <f>D252/E252</f>
        <v>0.41214999181267398</v>
      </c>
      <c r="K252" t="str">
        <f>IF(LARGE(H252:J252,1)&gt;LARGE(H252:J252,2), INDEX($H$1:$J$1,1,MATCH(MAX(H252:J252), H252:J252,0)), "Tie")</f>
        <v>GOP</v>
      </c>
      <c r="L252" s="20">
        <f>LARGE(H252:J252,1)</f>
        <v>0.56860979204191908</v>
      </c>
      <c r="M252" s="26">
        <f>L252-LARGE(H252:J252,2)</f>
        <v>0.15645980022924511</v>
      </c>
      <c r="N252" t="str">
        <f>TRIM(K252)&amp;"-"&amp;VLOOKUP(M252,$T$2:$U$5,2,TRUE)</f>
        <v>GOP-3</v>
      </c>
    </row>
    <row r="253" spans="1:14" x14ac:dyDescent="0.25">
      <c r="A253">
        <v>2004</v>
      </c>
      <c r="B253" s="4" t="s">
        <v>168</v>
      </c>
      <c r="C253" s="37">
        <v>1076</v>
      </c>
      <c r="D253" s="38">
        <v>1026</v>
      </c>
      <c r="E253" s="39">
        <v>2141</v>
      </c>
      <c r="F253" t="str">
        <f>VLOOKUP($B253,Counties!$A$3:$J$89,6, FALSE)</f>
        <v>Outstate</v>
      </c>
      <c r="G253" t="str">
        <f>VLOOKUP($B253,Counties!$A$3:$J$89,10, FALSE)</f>
        <v>Extra small</v>
      </c>
      <c r="H253" s="21">
        <f>(E253-(C253+D253))/E253</f>
        <v>1.8215787015413359E-2</v>
      </c>
      <c r="I253" s="21">
        <f>C253/E253</f>
        <v>0.50256889304063523</v>
      </c>
      <c r="J253" s="21">
        <f>D253/E253</f>
        <v>0.47921531994395145</v>
      </c>
      <c r="K253" t="str">
        <f>IF(LARGE(H253:J253,1)&gt;LARGE(H253:J253,2), INDEX($H$1:$J$1,1,MATCH(MAX(H253:J253), H253:J253,0)), "Tie")</f>
        <v>GOP</v>
      </c>
      <c r="L253" s="20">
        <f>LARGE(H253:J253,1)</f>
        <v>0.50256889304063523</v>
      </c>
      <c r="M253" s="26">
        <f>L253-LARGE(H253:J253,2)</f>
        <v>2.3353573096683788E-2</v>
      </c>
      <c r="N253" t="str">
        <f>TRIM(K253)&amp;"-"&amp;VLOOKUP(M253,$T$2:$U$5,2,TRUE)</f>
        <v>GOP-1</v>
      </c>
    </row>
    <row r="254" spans="1:14" x14ac:dyDescent="0.25">
      <c r="A254">
        <v>2004</v>
      </c>
      <c r="B254" s="4" t="s">
        <v>169</v>
      </c>
      <c r="C254" s="37">
        <v>6120</v>
      </c>
      <c r="D254" s="38">
        <v>5548</v>
      </c>
      <c r="E254" s="38">
        <v>11835</v>
      </c>
      <c r="F254" t="str">
        <f>VLOOKUP($B254,Counties!$A$3:$J$89,6, FALSE)</f>
        <v>Outstate</v>
      </c>
      <c r="G254" t="str">
        <f>VLOOKUP($B254,Counties!$A$3:$J$89,10, FALSE)</f>
        <v>Small</v>
      </c>
      <c r="H254" s="21">
        <f>(E254-(C254+D254))/E254</f>
        <v>1.4110688635403464E-2</v>
      </c>
      <c r="I254" s="21">
        <f>C254/E254</f>
        <v>0.5171102661596958</v>
      </c>
      <c r="J254" s="21">
        <f>D254/E254</f>
        <v>0.46877904520490071</v>
      </c>
      <c r="K254" t="str">
        <f>IF(LARGE(H254:J254,1)&gt;LARGE(H254:J254,2), INDEX($H$1:$J$1,1,MATCH(MAX(H254:J254), H254:J254,0)), "Tie")</f>
        <v>GOP</v>
      </c>
      <c r="L254" s="20">
        <f>LARGE(H254:J254,1)</f>
        <v>0.5171102661596958</v>
      </c>
      <c r="M254" s="26">
        <f>L254-LARGE(H254:J254,2)</f>
        <v>4.8331220954795084E-2</v>
      </c>
      <c r="N254" t="str">
        <f>TRIM(K254)&amp;"-"&amp;VLOOKUP(M254,$T$2:$U$5,2,TRUE)</f>
        <v>GOP-1</v>
      </c>
    </row>
    <row r="255" spans="1:14" x14ac:dyDescent="0.25">
      <c r="A255">
        <v>2004</v>
      </c>
      <c r="B255" s="31" t="s">
        <v>170</v>
      </c>
      <c r="C255" s="37">
        <v>4214</v>
      </c>
      <c r="D255" s="38">
        <v>2791</v>
      </c>
      <c r="E255" s="38">
        <v>7093</v>
      </c>
      <c r="F255" t="str">
        <f>VLOOKUP($B255,Counties!$A$3:$J$89,6, FALSE)</f>
        <v>Outstate</v>
      </c>
      <c r="G255" t="str">
        <f>VLOOKUP($B255,Counties!$A$3:$J$89,10, FALSE)</f>
        <v>Small</v>
      </c>
      <c r="H255" s="21">
        <f>(E255-(C255+D255))/E255</f>
        <v>1.240659805441985E-2</v>
      </c>
      <c r="I255" s="21">
        <f>C255/E255</f>
        <v>0.59410686592415052</v>
      </c>
      <c r="J255" s="21">
        <f>D255/E255</f>
        <v>0.39348653602142958</v>
      </c>
      <c r="K255" t="str">
        <f>IF(LARGE(H255:J255,1)&gt;LARGE(H255:J255,2), INDEX($H$1:$J$1,1,MATCH(MAX(H255:J255), H255:J255,0)), "Tie")</f>
        <v>GOP</v>
      </c>
      <c r="L255" s="20">
        <f>LARGE(H255:J255,1)</f>
        <v>0.59410686592415052</v>
      </c>
      <c r="M255" s="26">
        <f>L255-LARGE(H255:J255,2)</f>
        <v>0.20062032990272094</v>
      </c>
      <c r="N255" t="str">
        <f>TRIM(K255)&amp;"-"&amp;VLOOKUP(M255,$T$2:$U$5,2,TRUE)</f>
        <v>GOP-4</v>
      </c>
    </row>
    <row r="256" spans="1:14" x14ac:dyDescent="0.25">
      <c r="A256">
        <v>2004</v>
      </c>
      <c r="B256" s="4" t="s">
        <v>171</v>
      </c>
      <c r="C256" s="37">
        <v>5457</v>
      </c>
      <c r="D256" s="38">
        <v>4179</v>
      </c>
      <c r="E256" s="38">
        <v>9800</v>
      </c>
      <c r="F256" t="str">
        <f>VLOOKUP($B256,Counties!$A$3:$J$89,6, FALSE)</f>
        <v>Outstate</v>
      </c>
      <c r="G256" t="str">
        <f>VLOOKUP($B256,Counties!$A$3:$J$89,10, FALSE)</f>
        <v>Small</v>
      </c>
      <c r="H256" s="21">
        <f>(E256-(C256+D256))/E256</f>
        <v>1.673469387755102E-2</v>
      </c>
      <c r="I256" s="21">
        <f>C256/E256</f>
        <v>0.55683673469387751</v>
      </c>
      <c r="J256" s="21">
        <f>D256/E256</f>
        <v>0.42642857142857143</v>
      </c>
      <c r="K256" t="str">
        <f>IF(LARGE(H256:J256,1)&gt;LARGE(H256:J256,2), INDEX($H$1:$J$1,1,MATCH(MAX(H256:J256), H256:J256,0)), "Tie")</f>
        <v>GOP</v>
      </c>
      <c r="L256" s="20">
        <f>LARGE(H256:J256,1)</f>
        <v>0.55683673469387751</v>
      </c>
      <c r="M256" s="26">
        <f>L256-LARGE(H256:J256,2)</f>
        <v>0.13040816326530608</v>
      </c>
      <c r="N256" t="str">
        <f>TRIM(K256)&amp;"-"&amp;VLOOKUP(M256,$T$2:$U$5,2,TRUE)</f>
        <v>GOP-3</v>
      </c>
    </row>
    <row r="257" spans="1:14" x14ac:dyDescent="0.25">
      <c r="A257">
        <v>2004</v>
      </c>
      <c r="B257" s="4" t="s">
        <v>172</v>
      </c>
      <c r="C257" s="37">
        <v>65751</v>
      </c>
      <c r="D257" s="38">
        <v>61395</v>
      </c>
      <c r="E257" s="38">
        <v>128449</v>
      </c>
      <c r="F257" t="str">
        <f>VLOOKUP($B257,Counties!$A$3:$J$89,6, FALSE)</f>
        <v>Rest of 7 county</v>
      </c>
      <c r="G257" t="str">
        <f>VLOOKUP($B257,Counties!$A$3:$J$89,10, FALSE)</f>
        <v>Large</v>
      </c>
      <c r="H257" s="21">
        <f>(E257-(C257+D257))/E257</f>
        <v>1.0144103885588833E-2</v>
      </c>
      <c r="I257" s="21">
        <f>C257/E257</f>
        <v>0.51188409407624813</v>
      </c>
      <c r="J257" s="21">
        <f>D257/E257</f>
        <v>0.47797180203816303</v>
      </c>
      <c r="K257" t="str">
        <f>IF(LARGE(H257:J257,1)&gt;LARGE(H257:J257,2), INDEX($H$1:$J$1,1,MATCH(MAX(H257:J257), H257:J257,0)), "Tie")</f>
        <v>GOP</v>
      </c>
      <c r="L257" s="20">
        <f>LARGE(H257:J257,1)</f>
        <v>0.51188409407624813</v>
      </c>
      <c r="M257" s="26">
        <f>L257-LARGE(H257:J257,2)</f>
        <v>3.3912292038085101E-2</v>
      </c>
      <c r="N257" t="str">
        <f>TRIM(K257)&amp;"-"&amp;VLOOKUP(M257,$T$2:$U$5,2,TRUE)</f>
        <v>GOP-1</v>
      </c>
    </row>
    <row r="258" spans="1:14" x14ac:dyDescent="0.25">
      <c r="A258">
        <v>2004</v>
      </c>
      <c r="B258" s="4" t="s">
        <v>173</v>
      </c>
      <c r="C258" s="37">
        <v>2970</v>
      </c>
      <c r="D258" s="38">
        <v>2514</v>
      </c>
      <c r="E258" s="38">
        <v>5583</v>
      </c>
      <c r="F258" t="str">
        <f>VLOOKUP($B258,Counties!$A$3:$J$89,6, FALSE)</f>
        <v>Outstate</v>
      </c>
      <c r="G258" t="str">
        <f>VLOOKUP($B258,Counties!$A$3:$J$89,10, FALSE)</f>
        <v>Small</v>
      </c>
      <c r="H258" s="21">
        <f>(E258-(C258+D258))/E258</f>
        <v>1.7732401934443847E-2</v>
      </c>
      <c r="I258" s="21">
        <f>C258/E258</f>
        <v>0.53197205803331538</v>
      </c>
      <c r="J258" s="21">
        <f>D258/E258</f>
        <v>0.4502955400322407</v>
      </c>
      <c r="K258" t="str">
        <f>IF(LARGE(H258:J258,1)&gt;LARGE(H258:J258,2), INDEX($H$1:$J$1,1,MATCH(MAX(H258:J258), H258:J258,0)), "Tie")</f>
        <v>GOP</v>
      </c>
      <c r="L258" s="20">
        <f>LARGE(H258:J258,1)</f>
        <v>0.53197205803331538</v>
      </c>
      <c r="M258" s="26">
        <f>L258-LARGE(H258:J258,2)</f>
        <v>8.1676518001074672E-2</v>
      </c>
      <c r="N258" t="str">
        <f>TRIM(K258)&amp;"-"&amp;VLOOKUP(M258,$T$2:$U$5,2,TRUE)</f>
        <v>GOP-2</v>
      </c>
    </row>
    <row r="259" spans="1:14" x14ac:dyDescent="0.25">
      <c r="A259">
        <v>2004</v>
      </c>
      <c r="B259" s="31" t="s">
        <v>174</v>
      </c>
      <c r="C259" s="37">
        <v>2303</v>
      </c>
      <c r="D259" s="38">
        <v>1169</v>
      </c>
      <c r="E259" s="38">
        <v>3527</v>
      </c>
      <c r="F259" t="str">
        <f>VLOOKUP($B259,Counties!$A$3:$J$89,6, FALSE)</f>
        <v>Outstate</v>
      </c>
      <c r="G259" t="str">
        <f>VLOOKUP($B259,Counties!$A$3:$J$89,10, FALSE)</f>
        <v>Extra small</v>
      </c>
      <c r="H259" s="21">
        <f>(E259-(C259+D259))/E259</f>
        <v>1.5593989225971079E-2</v>
      </c>
      <c r="I259" s="21">
        <f>C259/E259</f>
        <v>0.65296285795293452</v>
      </c>
      <c r="J259" s="21">
        <f>D259/E259</f>
        <v>0.33144315282109443</v>
      </c>
      <c r="K259" t="str">
        <f>IF(LARGE(H259:J259,1)&gt;LARGE(H259:J259,2), INDEX($H$1:$J$1,1,MATCH(MAX(H259:J259), H259:J259,0)), "Tie")</f>
        <v>GOP</v>
      </c>
      <c r="L259" s="20">
        <f>LARGE(H259:J259,1)</f>
        <v>0.65296285795293452</v>
      </c>
      <c r="M259" s="26">
        <f>L259-LARGE(H259:J259,2)</f>
        <v>0.32151970513184008</v>
      </c>
      <c r="N259" t="str">
        <f>TRIM(K259)&amp;"-"&amp;VLOOKUP(M259,$T$2:$U$5,2,TRUE)</f>
        <v>GOP-4</v>
      </c>
    </row>
    <row r="260" spans="1:14" x14ac:dyDescent="0.25">
      <c r="A260">
        <v>2004</v>
      </c>
      <c r="B260" s="4" t="s">
        <v>175</v>
      </c>
      <c r="C260" s="37">
        <v>12686</v>
      </c>
      <c r="D260" s="38">
        <v>14231</v>
      </c>
      <c r="E260" s="38">
        <v>27420</v>
      </c>
      <c r="F260" t="str">
        <f>VLOOKUP($B260,Counties!$A$3:$J$89,6, FALSE)</f>
        <v>Outstate</v>
      </c>
      <c r="G260" t="str">
        <f>VLOOKUP($B260,Counties!$A$3:$J$89,10, FALSE)</f>
        <v>Medium</v>
      </c>
      <c r="H260" s="21">
        <f>(E260-(C260+D260))/E260</f>
        <v>1.8344274252370531E-2</v>
      </c>
      <c r="I260" s="21">
        <f>C260/E260</f>
        <v>0.46265499635302698</v>
      </c>
      <c r="J260" s="21">
        <f>D260/E260</f>
        <v>0.51900072939460251</v>
      </c>
      <c r="K260" t="str">
        <f>IF(LARGE(H260:J260,1)&gt;LARGE(H260:J260,2), INDEX($H$1:$J$1,1,MATCH(MAX(H260:J260), H260:J260,0)), "Tie")</f>
        <v>DFL</v>
      </c>
      <c r="L260" s="20">
        <f>LARGE(H260:J260,1)</f>
        <v>0.51900072939460251</v>
      </c>
      <c r="M260" s="26">
        <f>L260-LARGE(H260:J260,2)</f>
        <v>5.634573304157553E-2</v>
      </c>
      <c r="N260" t="str">
        <f>TRIM(K260)&amp;"-"&amp;VLOOKUP(M260,$T$2:$U$5,2,TRUE)</f>
        <v>DFL-1</v>
      </c>
    </row>
    <row r="261" spans="1:14" x14ac:dyDescent="0.25">
      <c r="A261">
        <v>2004</v>
      </c>
      <c r="B261" s="31" t="s">
        <v>176</v>
      </c>
      <c r="C261" s="37">
        <v>36176</v>
      </c>
      <c r="D261" s="38">
        <v>22618</v>
      </c>
      <c r="E261" s="38">
        <v>59534</v>
      </c>
      <c r="F261" t="str">
        <f>VLOOKUP($B261,Counties!$A$3:$J$89,6, FALSE)</f>
        <v>Outer suburbs</v>
      </c>
      <c r="G261" t="str">
        <f>VLOOKUP($B261,Counties!$A$3:$J$89,10, FALSE)</f>
        <v>Large</v>
      </c>
      <c r="H261" s="21">
        <f>(E261-(C261+D261))/E261</f>
        <v>1.2429872005912588E-2</v>
      </c>
      <c r="I261" s="21">
        <f>C261/E261</f>
        <v>0.60765276984580241</v>
      </c>
      <c r="J261" s="21">
        <f>D261/E261</f>
        <v>0.37991735814828503</v>
      </c>
      <c r="K261" t="str">
        <f>IF(LARGE(H261:J261,1)&gt;LARGE(H261:J261,2), INDEX($H$1:$J$1,1,MATCH(MAX(H261:J261), H261:J261,0)), "Tie")</f>
        <v>GOP</v>
      </c>
      <c r="L261" s="20">
        <f>LARGE(H261:J261,1)</f>
        <v>0.60765276984580241</v>
      </c>
      <c r="M261" s="26">
        <f>L261-LARGE(H261:J261,2)</f>
        <v>0.22773541169751738</v>
      </c>
      <c r="N261" t="str">
        <f>TRIM(K261)&amp;"-"&amp;VLOOKUP(M261,$T$2:$U$5,2,TRUE)</f>
        <v>GOP-4</v>
      </c>
    </row>
    <row r="262" spans="1:14" x14ac:dyDescent="0.25">
      <c r="A262">
        <v>2004</v>
      </c>
      <c r="B262" s="4" t="s">
        <v>177</v>
      </c>
      <c r="C262" s="37">
        <v>2878</v>
      </c>
      <c r="D262" s="38">
        <v>2799</v>
      </c>
      <c r="E262" s="39">
        <v>5758</v>
      </c>
      <c r="F262" t="str">
        <f>VLOOKUP($B262,Counties!$A$3:$J$89,6, FALSE)</f>
        <v>Outstate</v>
      </c>
      <c r="G262" t="str">
        <f>VLOOKUP($B262,Counties!$A$3:$J$89,10, FALSE)</f>
        <v>Small</v>
      </c>
      <c r="H262" s="21">
        <f>(E262-(C262+D262))/E262</f>
        <v>1.40673845085099E-2</v>
      </c>
      <c r="I262" s="21">
        <f>C262/E262</f>
        <v>0.49982632858631471</v>
      </c>
      <c r="J262" s="21">
        <f>D262/E262</f>
        <v>0.48610628690517543</v>
      </c>
      <c r="K262" t="str">
        <f>IF(LARGE(H262:J262,1)&gt;LARGE(H262:J262,2), INDEX($H$1:$J$1,1,MATCH(MAX(H262:J262), H262:J262,0)), "Tie")</f>
        <v>GOP</v>
      </c>
      <c r="L262" s="20">
        <f>LARGE(H262:J262,1)</f>
        <v>0.49982632858631471</v>
      </c>
      <c r="M262" s="26">
        <f>L262-LARGE(H262:J262,2)</f>
        <v>1.3720041681139272E-2</v>
      </c>
      <c r="N262" t="str">
        <f>TRIM(K262)&amp;"-"&amp;VLOOKUP(M262,$T$2:$U$5,2,TRUE)</f>
        <v>GOP-1</v>
      </c>
    </row>
    <row r="263" spans="1:14" x14ac:dyDescent="0.25">
      <c r="A263">
        <v>2000</v>
      </c>
      <c r="B263" s="3" t="s">
        <v>91</v>
      </c>
      <c r="C263" s="36">
        <v>3755</v>
      </c>
      <c r="D263" s="40">
        <v>3830</v>
      </c>
      <c r="E263" s="39">
        <v>8260</v>
      </c>
      <c r="F263" t="str">
        <f>VLOOKUP($B263,Counties!$A$3:$J$89,6, FALSE)</f>
        <v>Outstate</v>
      </c>
      <c r="G263" t="str">
        <f>VLOOKUP($B263,Counties!$A$3:$J$89,10, FALSE)</f>
        <v>Small</v>
      </c>
      <c r="H263" s="21">
        <f>(E263-(C263+D263))/E263</f>
        <v>8.1719128329297827E-2</v>
      </c>
      <c r="I263" s="21">
        <f>C263/E263</f>
        <v>0.45460048426150124</v>
      </c>
      <c r="J263" s="21">
        <f>D263/E263</f>
        <v>0.46368038740920098</v>
      </c>
      <c r="K263" t="str">
        <f>IF(LARGE(H263:J263,1)&gt;LARGE(H263:J263,2), INDEX($H$1:$J$1,1,MATCH(MAX(H263:J263), H263:J263,0)), "Tie")</f>
        <v>DFL</v>
      </c>
      <c r="L263" s="20">
        <f>LARGE(H263:J263,1)</f>
        <v>0.46368038740920098</v>
      </c>
      <c r="M263" s="26">
        <f>L263-LARGE(H263:J263,2)</f>
        <v>9.0799031476997416E-3</v>
      </c>
      <c r="N263" t="str">
        <f>TRIM(K263)&amp;"-"&amp;VLOOKUP(M263,$T$2:$U$5,2,TRUE)</f>
        <v>DFL-1</v>
      </c>
    </row>
    <row r="264" spans="1:14" x14ac:dyDescent="0.25">
      <c r="A264">
        <v>2000</v>
      </c>
      <c r="B264" s="4" t="s">
        <v>92</v>
      </c>
      <c r="C264" s="37">
        <v>69256</v>
      </c>
      <c r="D264" s="38">
        <v>68008</v>
      </c>
      <c r="E264" s="39">
        <v>145619</v>
      </c>
      <c r="F264" t="str">
        <f>VLOOKUP($B264,Counties!$A$3:$J$89,6, FALSE)</f>
        <v>Rest of 7 county</v>
      </c>
      <c r="G264" t="str">
        <f>VLOOKUP($B264,Counties!$A$3:$J$89,10, FALSE)</f>
        <v>Large</v>
      </c>
      <c r="H264" s="21">
        <f>(E264-(C264+D264))/E264</f>
        <v>5.7375754537526011E-2</v>
      </c>
      <c r="I264" s="21">
        <f>C264/E264</f>
        <v>0.47559727782775602</v>
      </c>
      <c r="J264" s="21">
        <f>D264/E264</f>
        <v>0.46702696763471802</v>
      </c>
      <c r="K264" t="str">
        <f>IF(LARGE(H264:J264,1)&gt;LARGE(H264:J264,2), INDEX($H$1:$J$1,1,MATCH(MAX(H264:J264), H264:J264,0)), "Tie")</f>
        <v>GOP</v>
      </c>
      <c r="L264" s="20">
        <f>LARGE(H264:J264,1)</f>
        <v>0.47559727782775602</v>
      </c>
      <c r="M264" s="26">
        <f>L264-LARGE(H264:J264,2)</f>
        <v>8.5703101930379999E-3</v>
      </c>
      <c r="N264" t="str">
        <f>TRIM(K264)&amp;"-"&amp;VLOOKUP(M264,$T$2:$U$5,2,TRUE)</f>
        <v>GOP-1</v>
      </c>
    </row>
    <row r="265" spans="1:14" x14ac:dyDescent="0.25">
      <c r="A265">
        <v>2000</v>
      </c>
      <c r="B265" s="31" t="s">
        <v>93</v>
      </c>
      <c r="C265" s="37">
        <v>8152</v>
      </c>
      <c r="D265" s="38">
        <v>5253</v>
      </c>
      <c r="E265" s="38">
        <v>14333</v>
      </c>
      <c r="F265" t="str">
        <f>VLOOKUP($B265,Counties!$A$3:$J$89,6, FALSE)</f>
        <v>Outstate</v>
      </c>
      <c r="G265" t="str">
        <f>VLOOKUP($B265,Counties!$A$3:$J$89,10, FALSE)</f>
        <v>Medium</v>
      </c>
      <c r="H265" s="21">
        <f>(E265-(C265+D265))/E265</f>
        <v>6.4745691760273491E-2</v>
      </c>
      <c r="I265" s="21">
        <f>C265/E265</f>
        <v>0.56875741296309212</v>
      </c>
      <c r="J265" s="21">
        <f>D265/E265</f>
        <v>0.36649689527663432</v>
      </c>
      <c r="K265" t="str">
        <f>IF(LARGE(H265:J265,1)&gt;LARGE(H265:J265,2), INDEX($H$1:$J$1,1,MATCH(MAX(H265:J265), H265:J265,0)), "Tie")</f>
        <v>GOP</v>
      </c>
      <c r="L265" s="20">
        <f>LARGE(H265:J265,1)</f>
        <v>0.56875741296309212</v>
      </c>
      <c r="M265" s="26">
        <f>L265-LARGE(H265:J265,2)</f>
        <v>0.20226051768645781</v>
      </c>
      <c r="N265" t="str">
        <f>TRIM(K265)&amp;"-"&amp;VLOOKUP(M265,$T$2:$U$5,2,TRUE)</f>
        <v>GOP-4</v>
      </c>
    </row>
    <row r="266" spans="1:14" x14ac:dyDescent="0.25">
      <c r="A266">
        <v>2000</v>
      </c>
      <c r="B266" s="4" t="s">
        <v>94</v>
      </c>
      <c r="C266" s="37">
        <v>8346</v>
      </c>
      <c r="D266" s="38">
        <v>7301</v>
      </c>
      <c r="E266" s="38">
        <v>17217</v>
      </c>
      <c r="F266" t="str">
        <f>VLOOKUP($B266,Counties!$A$3:$J$89,6, FALSE)</f>
        <v>Outstate</v>
      </c>
      <c r="G266" t="str">
        <f>VLOOKUP($B266,Counties!$A$3:$J$89,10, FALSE)</f>
        <v>Medium</v>
      </c>
      <c r="H266" s="21">
        <f>(E266-(C266+D266))/E266</f>
        <v>9.118894116280421E-2</v>
      </c>
      <c r="I266" s="21">
        <f>C266/E266</f>
        <v>0.48475344136609166</v>
      </c>
      <c r="J266" s="21">
        <f>D266/E266</f>
        <v>0.42405761747110415</v>
      </c>
      <c r="K266" t="str">
        <f>IF(LARGE(H266:J266,1)&gt;LARGE(H266:J266,2), INDEX($H$1:$J$1,1,MATCH(MAX(H266:J266), H266:J266,0)), "Tie")</f>
        <v>GOP</v>
      </c>
      <c r="L266" s="20">
        <f>LARGE(H266:J266,1)</f>
        <v>0.48475344136609166</v>
      </c>
      <c r="M266" s="26">
        <f>L266-LARGE(H266:J266,2)</f>
        <v>6.0695823894987511E-2</v>
      </c>
      <c r="N266" t="str">
        <f>TRIM(K266)&amp;"-"&amp;VLOOKUP(M266,$T$2:$U$5,2,TRUE)</f>
        <v>GOP-2</v>
      </c>
    </row>
    <row r="267" spans="1:14" x14ac:dyDescent="0.25">
      <c r="A267">
        <v>2000</v>
      </c>
      <c r="B267" s="4" t="s">
        <v>95</v>
      </c>
      <c r="C267" s="37">
        <v>7663</v>
      </c>
      <c r="D267" s="38">
        <v>6009</v>
      </c>
      <c r="E267" s="38">
        <v>14908</v>
      </c>
      <c r="F267" t="str">
        <f>VLOOKUP($B267,Counties!$A$3:$J$89,6, FALSE)</f>
        <v>Outer suburbs</v>
      </c>
      <c r="G267" t="str">
        <f>VLOOKUP($B267,Counties!$A$3:$J$89,10, FALSE)</f>
        <v>Medium</v>
      </c>
      <c r="H267" s="21">
        <f>(E267-(C267+D267))/E267</f>
        <v>8.2908505500402463E-2</v>
      </c>
      <c r="I267" s="21">
        <f>C267/E267</f>
        <v>0.51401931848671856</v>
      </c>
      <c r="J267" s="21">
        <f>D267/E267</f>
        <v>0.40307217601287898</v>
      </c>
      <c r="K267" t="str">
        <f>IF(LARGE(H267:J267,1)&gt;LARGE(H267:J267,2), INDEX($H$1:$J$1,1,MATCH(MAX(H267:J267), H267:J267,0)), "Tie")</f>
        <v>GOP</v>
      </c>
      <c r="L267" s="20">
        <f>LARGE(H267:J267,1)</f>
        <v>0.51401931848671856</v>
      </c>
      <c r="M267" s="26">
        <f>L267-LARGE(H267:J267,2)</f>
        <v>0.11094714247383958</v>
      </c>
      <c r="N267" t="str">
        <f>TRIM(K267)&amp;"-"&amp;VLOOKUP(M267,$T$2:$U$5,2,TRUE)</f>
        <v>GOP-3</v>
      </c>
    </row>
    <row r="268" spans="1:14" x14ac:dyDescent="0.25">
      <c r="A268">
        <v>2000</v>
      </c>
      <c r="B268" s="4" t="s">
        <v>96</v>
      </c>
      <c r="C268" s="37">
        <v>1370</v>
      </c>
      <c r="D268" s="38">
        <v>1430</v>
      </c>
      <c r="E268" s="39">
        <v>2980</v>
      </c>
      <c r="F268" t="str">
        <f>VLOOKUP($B268,Counties!$A$3:$J$89,6, FALSE)</f>
        <v>Outstate</v>
      </c>
      <c r="G268" t="str">
        <f>VLOOKUP($B268,Counties!$A$3:$J$89,10, FALSE)</f>
        <v>Extra small</v>
      </c>
      <c r="H268" s="21">
        <f>(E268-(C268+D268))/E268</f>
        <v>6.0402684563758392E-2</v>
      </c>
      <c r="I268" s="21">
        <f>C268/E268</f>
        <v>0.45973154362416108</v>
      </c>
      <c r="J268" s="21">
        <f>D268/E268</f>
        <v>0.47986577181208051</v>
      </c>
      <c r="K268" t="str">
        <f>IF(LARGE(H268:J268,1)&gt;LARGE(H268:J268,2), INDEX($H$1:$J$1,1,MATCH(MAX(H268:J268), H268:J268,0)), "Tie")</f>
        <v>DFL</v>
      </c>
      <c r="L268" s="20">
        <f>LARGE(H268:J268,1)</f>
        <v>0.47986577181208051</v>
      </c>
      <c r="M268" s="26">
        <f>L268-LARGE(H268:J268,2)</f>
        <v>2.0134228187919434E-2</v>
      </c>
      <c r="N268" t="str">
        <f>TRIM(K268)&amp;"-"&amp;VLOOKUP(M268,$T$2:$U$5,2,TRUE)</f>
        <v>DFL-1</v>
      </c>
    </row>
    <row r="269" spans="1:14" x14ac:dyDescent="0.25">
      <c r="A269">
        <v>2000</v>
      </c>
      <c r="B269" s="4" t="s">
        <v>97</v>
      </c>
      <c r="C269" s="37">
        <v>12942</v>
      </c>
      <c r="D269" s="38">
        <v>12329</v>
      </c>
      <c r="E269" s="39">
        <v>27402</v>
      </c>
      <c r="F269" t="str">
        <f>VLOOKUP($B269,Counties!$A$3:$J$89,6, FALSE)</f>
        <v>Outstate</v>
      </c>
      <c r="G269" t="str">
        <f>VLOOKUP($B269,Counties!$A$3:$J$89,10, FALSE)</f>
        <v>Medium</v>
      </c>
      <c r="H269" s="21">
        <f>(E269-(C269+D269))/E269</f>
        <v>7.7768046128019852E-2</v>
      </c>
      <c r="I269" s="21">
        <f>C269/E269</f>
        <v>0.47230129187650538</v>
      </c>
      <c r="J269" s="21">
        <f>D269/E269</f>
        <v>0.44993066199547477</v>
      </c>
      <c r="K269" t="str">
        <f>IF(LARGE(H269:J269,1)&gt;LARGE(H269:J269,2), INDEX($H$1:$J$1,1,MATCH(MAX(H269:J269), H269:J269,0)), "Tie")</f>
        <v>GOP</v>
      </c>
      <c r="L269" s="20">
        <f>LARGE(H269:J269,1)</f>
        <v>0.47230129187650538</v>
      </c>
      <c r="M269" s="26">
        <f>L269-LARGE(H269:J269,2)</f>
        <v>2.2370629881030613E-2</v>
      </c>
      <c r="N269" t="str">
        <f>TRIM(K269)&amp;"-"&amp;VLOOKUP(M269,$T$2:$U$5,2,TRUE)</f>
        <v>GOP-1</v>
      </c>
    </row>
    <row r="270" spans="1:14" x14ac:dyDescent="0.25">
      <c r="A270">
        <v>2000</v>
      </c>
      <c r="B270" s="31" t="s">
        <v>98</v>
      </c>
      <c r="C270" s="37">
        <v>7370</v>
      </c>
      <c r="D270" s="38">
        <v>4650</v>
      </c>
      <c r="E270" s="38">
        <v>12834</v>
      </c>
      <c r="F270" t="str">
        <f>VLOOKUP($B270,Counties!$A$3:$J$89,6, FALSE)</f>
        <v>Outstate</v>
      </c>
      <c r="G270" t="str">
        <f>VLOOKUP($B270,Counties!$A$3:$J$89,10, FALSE)</f>
        <v>Medium</v>
      </c>
      <c r="H270" s="21">
        <f>(E270-(C270+D270))/E270</f>
        <v>6.3425276609007319E-2</v>
      </c>
      <c r="I270" s="21">
        <f>C270/E270</f>
        <v>0.57425588281128248</v>
      </c>
      <c r="J270" s="21">
        <f>D270/E270</f>
        <v>0.36231884057971014</v>
      </c>
      <c r="K270" t="str">
        <f>IF(LARGE(H270:J270,1)&gt;LARGE(H270:J270,2), INDEX($H$1:$J$1,1,MATCH(MAX(H270:J270), H270:J270,0)), "Tie")</f>
        <v>GOP</v>
      </c>
      <c r="L270" s="20">
        <f>LARGE(H270:J270,1)</f>
        <v>0.57425588281128248</v>
      </c>
      <c r="M270" s="26">
        <f>L270-LARGE(H270:J270,2)</f>
        <v>0.21193704223157234</v>
      </c>
      <c r="N270" t="str">
        <f>TRIM(K270)&amp;"-"&amp;VLOOKUP(M270,$T$2:$U$5,2,TRUE)</f>
        <v>GOP-4</v>
      </c>
    </row>
    <row r="271" spans="1:14" x14ac:dyDescent="0.25">
      <c r="A271">
        <v>2000</v>
      </c>
      <c r="B271" s="31" t="s">
        <v>99</v>
      </c>
      <c r="C271" s="37">
        <v>5578</v>
      </c>
      <c r="D271" s="38">
        <v>8620</v>
      </c>
      <c r="E271" s="38">
        <v>15081</v>
      </c>
      <c r="F271" t="str">
        <f>VLOOKUP($B271,Counties!$A$3:$J$89,6, FALSE)</f>
        <v>Outstate</v>
      </c>
      <c r="G271" t="str">
        <f>VLOOKUP($B271,Counties!$A$3:$J$89,10, FALSE)</f>
        <v>Medium</v>
      </c>
      <c r="H271" s="21">
        <f>(E271-(C271+D271))/E271</f>
        <v>5.8550493999071682E-2</v>
      </c>
      <c r="I271" s="21">
        <f>C271/E271</f>
        <v>0.36986937205755588</v>
      </c>
      <c r="J271" s="21">
        <f>D271/E271</f>
        <v>0.57158013394337248</v>
      </c>
      <c r="K271" t="str">
        <f>IF(LARGE(H271:J271,1)&gt;LARGE(H271:J271,2), INDEX($H$1:$J$1,1,MATCH(MAX(H271:J271), H271:J271,0)), "Tie")</f>
        <v>DFL</v>
      </c>
      <c r="L271" s="20">
        <f>LARGE(H271:J271,1)</f>
        <v>0.57158013394337248</v>
      </c>
      <c r="M271" s="26">
        <f>L271-LARGE(H271:J271,2)</f>
        <v>0.2017107618858166</v>
      </c>
      <c r="N271" t="str">
        <f>TRIM(K271)&amp;"-"&amp;VLOOKUP(M271,$T$2:$U$5,2,TRUE)</f>
        <v>DFL-4</v>
      </c>
    </row>
    <row r="272" spans="1:14" x14ac:dyDescent="0.25">
      <c r="A272">
        <v>2000</v>
      </c>
      <c r="B272" s="31" t="s">
        <v>100</v>
      </c>
      <c r="C272" s="37">
        <v>20790</v>
      </c>
      <c r="D272" s="38">
        <v>12462</v>
      </c>
      <c r="E272" s="38">
        <v>35021</v>
      </c>
      <c r="F272" t="str">
        <f>VLOOKUP($B272,Counties!$A$3:$J$89,6, FALSE)</f>
        <v>Rest of 7 county</v>
      </c>
      <c r="G272" t="str">
        <f>VLOOKUP($B272,Counties!$A$3:$J$89,10, FALSE)</f>
        <v>Medium</v>
      </c>
      <c r="H272" s="21">
        <f>(E272-(C272+D272))/E272</f>
        <v>5.0512549613089291E-2</v>
      </c>
      <c r="I272" s="21">
        <f>C272/E272</f>
        <v>0.59364381371177288</v>
      </c>
      <c r="J272" s="21">
        <f>D272/E272</f>
        <v>0.3558436366751378</v>
      </c>
      <c r="K272" t="str">
        <f>IF(LARGE(H272:J272,1)&gt;LARGE(H272:J272,2), INDEX($H$1:$J$1,1,MATCH(MAX(H272:J272), H272:J272,0)), "Tie")</f>
        <v>GOP</v>
      </c>
      <c r="L272" s="20">
        <f>LARGE(H272:J272,1)</f>
        <v>0.59364381371177288</v>
      </c>
      <c r="M272" s="26">
        <f>L272-LARGE(H272:J272,2)</f>
        <v>0.23780017703663509</v>
      </c>
      <c r="N272" t="str">
        <f>TRIM(K272)&amp;"-"&amp;VLOOKUP(M272,$T$2:$U$5,2,TRUE)</f>
        <v>GOP-4</v>
      </c>
    </row>
    <row r="273" spans="1:14" x14ac:dyDescent="0.25">
      <c r="A273">
        <v>2000</v>
      </c>
      <c r="B273" s="4" t="s">
        <v>101</v>
      </c>
      <c r="C273" s="37">
        <v>7134</v>
      </c>
      <c r="D273" s="38">
        <v>5534</v>
      </c>
      <c r="E273" s="38">
        <v>13593</v>
      </c>
      <c r="F273" t="str">
        <f>VLOOKUP($B273,Counties!$A$3:$J$89,6, FALSE)</f>
        <v>Outstate</v>
      </c>
      <c r="G273" t="str">
        <f>VLOOKUP($B273,Counties!$A$3:$J$89,10, FALSE)</f>
        <v>Medium</v>
      </c>
      <c r="H273" s="21">
        <f>(E273-(C273+D273))/E273</f>
        <v>6.804973147943795E-2</v>
      </c>
      <c r="I273" s="21">
        <f>C273/E273</f>
        <v>0.52482895608033542</v>
      </c>
      <c r="J273" s="21">
        <f>D273/E273</f>
        <v>0.40712131244022659</v>
      </c>
      <c r="K273" t="str">
        <f>IF(LARGE(H273:J273,1)&gt;LARGE(H273:J273,2), INDEX($H$1:$J$1,1,MATCH(MAX(H273:J273), H273:J273,0)), "Tie")</f>
        <v>GOP</v>
      </c>
      <c r="L273" s="20">
        <f>LARGE(H273:J273,1)</f>
        <v>0.52482895608033542</v>
      </c>
      <c r="M273" s="26">
        <f>L273-LARGE(H273:J273,2)</f>
        <v>0.11770764364010883</v>
      </c>
      <c r="N273" t="str">
        <f>TRIM(K273)&amp;"-"&amp;VLOOKUP(M273,$T$2:$U$5,2,TRUE)</f>
        <v>GOP-3</v>
      </c>
    </row>
    <row r="274" spans="1:14" x14ac:dyDescent="0.25">
      <c r="A274">
        <v>2000</v>
      </c>
      <c r="B274" s="4" t="s">
        <v>102</v>
      </c>
      <c r="C274" s="37">
        <v>2977</v>
      </c>
      <c r="D274" s="38">
        <v>2952</v>
      </c>
      <c r="E274" s="39">
        <v>6352</v>
      </c>
      <c r="F274" t="str">
        <f>VLOOKUP($B274,Counties!$A$3:$J$89,6, FALSE)</f>
        <v>Outstate</v>
      </c>
      <c r="G274" t="str">
        <f>VLOOKUP($B274,Counties!$A$3:$J$89,10, FALSE)</f>
        <v>Small</v>
      </c>
      <c r="H274" s="21">
        <f>(E274-(C274+D274))/E274</f>
        <v>6.6593198992443328E-2</v>
      </c>
      <c r="I274" s="21">
        <f>C274/E274</f>
        <v>0.46867128463476071</v>
      </c>
      <c r="J274" s="21">
        <f>D274/E274</f>
        <v>0.46473551637279598</v>
      </c>
      <c r="K274" t="str">
        <f>IF(LARGE(H274:J274,1)&gt;LARGE(H274:J274,2), INDEX($H$1:$J$1,1,MATCH(MAX(H274:J274), H274:J274,0)), "Tie")</f>
        <v>GOP</v>
      </c>
      <c r="L274" s="20">
        <f>LARGE(H274:J274,1)</f>
        <v>0.46867128463476071</v>
      </c>
      <c r="M274" s="26">
        <f>L274-LARGE(H274:J274,2)</f>
        <v>3.9357682619647338E-3</v>
      </c>
      <c r="N274" t="str">
        <f>TRIM(K274)&amp;"-"&amp;VLOOKUP(M274,$T$2:$U$5,2,TRUE)</f>
        <v>GOP-1</v>
      </c>
    </row>
    <row r="275" spans="1:14" x14ac:dyDescent="0.25">
      <c r="A275">
        <v>2000</v>
      </c>
      <c r="B275" s="4" t="s">
        <v>103</v>
      </c>
      <c r="C275" s="37">
        <v>10937</v>
      </c>
      <c r="D275" s="38">
        <v>9593</v>
      </c>
      <c r="E275" s="38">
        <v>21987</v>
      </c>
      <c r="F275" t="str">
        <f>VLOOKUP($B275,Counties!$A$3:$J$89,6, FALSE)</f>
        <v>Outer suburbs</v>
      </c>
      <c r="G275" t="str">
        <f>VLOOKUP($B275,Counties!$A$3:$J$89,10, FALSE)</f>
        <v>Medium</v>
      </c>
      <c r="H275" s="21">
        <f>(E275-(C275+D275))/E275</f>
        <v>6.6266430163278295E-2</v>
      </c>
      <c r="I275" s="21">
        <f>C275/E275</f>
        <v>0.49743029972256331</v>
      </c>
      <c r="J275" s="21">
        <f>D275/E275</f>
        <v>0.43630327011415837</v>
      </c>
      <c r="K275" t="str">
        <f>IF(LARGE(H275:J275,1)&gt;LARGE(H275:J275,2), INDEX($H$1:$J$1,1,MATCH(MAX(H275:J275), H275:J275,0)), "Tie")</f>
        <v>GOP</v>
      </c>
      <c r="L275" s="20">
        <f>LARGE(H275:J275,1)</f>
        <v>0.49743029972256331</v>
      </c>
      <c r="M275" s="26">
        <f>L275-LARGE(H275:J275,2)</f>
        <v>6.1127029608404937E-2</v>
      </c>
      <c r="N275" t="str">
        <f>TRIM(K275)&amp;"-"&amp;VLOOKUP(M275,$T$2:$U$5,2,TRUE)</f>
        <v>GOP-2</v>
      </c>
    </row>
    <row r="276" spans="1:14" x14ac:dyDescent="0.25">
      <c r="A276">
        <v>2000</v>
      </c>
      <c r="B276" s="4" t="s">
        <v>104</v>
      </c>
      <c r="C276" s="37">
        <v>11712</v>
      </c>
      <c r="D276" s="38">
        <v>10128</v>
      </c>
      <c r="E276" s="38">
        <v>23358</v>
      </c>
      <c r="F276" t="str">
        <f>VLOOKUP($B276,Counties!$A$3:$J$89,6, FALSE)</f>
        <v>Outstate</v>
      </c>
      <c r="G276" t="str">
        <f>VLOOKUP($B276,Counties!$A$3:$J$89,10, FALSE)</f>
        <v>Medium</v>
      </c>
      <c r="H276" s="21">
        <f>(E276-(C276+D276))/E276</f>
        <v>6.4988440791163629E-2</v>
      </c>
      <c r="I276" s="21">
        <f>C276/E276</f>
        <v>0.50141279219111223</v>
      </c>
      <c r="J276" s="21">
        <f>D276/E276</f>
        <v>0.4335987670177241</v>
      </c>
      <c r="K276" t="str">
        <f>IF(LARGE(H276:J276,1)&gt;LARGE(H276:J276,2), INDEX($H$1:$J$1,1,MATCH(MAX(H276:J276), H276:J276,0)), "Tie")</f>
        <v>GOP</v>
      </c>
      <c r="L276" s="20">
        <f>LARGE(H276:J276,1)</f>
        <v>0.50141279219111223</v>
      </c>
      <c r="M276" s="26">
        <f>L276-LARGE(H276:J276,2)</f>
        <v>6.7814025173388137E-2</v>
      </c>
      <c r="N276" t="str">
        <f>TRIM(K276)&amp;"-"&amp;VLOOKUP(M276,$T$2:$U$5,2,TRUE)</f>
        <v>GOP-2</v>
      </c>
    </row>
    <row r="277" spans="1:14" x14ac:dyDescent="0.25">
      <c r="A277">
        <v>2000</v>
      </c>
      <c r="B277" s="4" t="s">
        <v>105</v>
      </c>
      <c r="C277" s="37">
        <v>2137</v>
      </c>
      <c r="D277" s="38">
        <v>1466</v>
      </c>
      <c r="E277" s="39">
        <v>3824</v>
      </c>
      <c r="F277" t="str">
        <f>VLOOKUP($B277,Counties!$A$3:$J$89,6, FALSE)</f>
        <v>Outstate</v>
      </c>
      <c r="G277" t="str">
        <f>VLOOKUP($B277,Counties!$A$3:$J$89,10, FALSE)</f>
        <v>Extra small</v>
      </c>
      <c r="H277" s="21">
        <f>(E277-(C277+D277))/E277</f>
        <v>5.7792887029288705E-2</v>
      </c>
      <c r="I277" s="21">
        <f>C277/E277</f>
        <v>0.55883891213389125</v>
      </c>
      <c r="J277" s="21">
        <f>D277/E277</f>
        <v>0.38336820083682011</v>
      </c>
      <c r="K277" t="str">
        <f>IF(LARGE(H277:J277,1)&gt;LARGE(H277:J277,2), INDEX($H$1:$J$1,1,MATCH(MAX(H277:J277), H277:J277,0)), "Tie")</f>
        <v>GOP</v>
      </c>
      <c r="L277" s="20">
        <f>LARGE(H277:J277,1)</f>
        <v>0.55883891213389125</v>
      </c>
      <c r="M277" s="26">
        <f>L277-LARGE(H277:J277,2)</f>
        <v>0.17547071129707115</v>
      </c>
      <c r="N277" t="str">
        <f>TRIM(K277)&amp;"-"&amp;VLOOKUP(M277,$T$2:$U$5,2,TRUE)</f>
        <v>GOP-3</v>
      </c>
    </row>
    <row r="278" spans="1:14" x14ac:dyDescent="0.25">
      <c r="A278">
        <v>2000</v>
      </c>
      <c r="B278" s="4" t="s">
        <v>106</v>
      </c>
      <c r="C278" s="37">
        <v>1295</v>
      </c>
      <c r="D278" s="38">
        <v>1171</v>
      </c>
      <c r="E278" s="38">
        <v>2820</v>
      </c>
      <c r="F278" t="str">
        <f>VLOOKUP($B278,Counties!$A$3:$J$89,6, FALSE)</f>
        <v>Outstate</v>
      </c>
      <c r="G278" t="str">
        <f>VLOOKUP($B278,Counties!$A$3:$J$89,10, FALSE)</f>
        <v>Extra small</v>
      </c>
      <c r="H278" s="21">
        <f>(E278-(C278+D278))/E278</f>
        <v>0.12553191489361701</v>
      </c>
      <c r="I278" s="21">
        <f>C278/E278</f>
        <v>0.45921985815602839</v>
      </c>
      <c r="J278" s="21">
        <f>D278/E278</f>
        <v>0.41524822695035463</v>
      </c>
      <c r="K278" t="str">
        <f>IF(LARGE(H278:J278,1)&gt;LARGE(H278:J278,2), INDEX($H$1:$J$1,1,MATCH(MAX(H278:J278), H278:J278,0)), "Tie")</f>
        <v>GOP</v>
      </c>
      <c r="L278" s="20">
        <f>LARGE(H278:J278,1)</f>
        <v>0.45921985815602839</v>
      </c>
      <c r="M278" s="26">
        <f>L278-LARGE(H278:J278,2)</f>
        <v>4.3971631205673767E-2</v>
      </c>
      <c r="N278" t="str">
        <f>TRIM(K278)&amp;"-"&amp;VLOOKUP(M278,$T$2:$U$5,2,TRUE)</f>
        <v>GOP-1</v>
      </c>
    </row>
    <row r="279" spans="1:14" x14ac:dyDescent="0.25">
      <c r="A279">
        <v>2000</v>
      </c>
      <c r="B279" s="4" t="s">
        <v>107</v>
      </c>
      <c r="C279" s="37">
        <v>3369</v>
      </c>
      <c r="D279" s="38">
        <v>2503</v>
      </c>
      <c r="E279" s="39">
        <v>6181</v>
      </c>
      <c r="F279" t="str">
        <f>VLOOKUP($B279,Counties!$A$3:$J$89,6, FALSE)</f>
        <v>Outstate</v>
      </c>
      <c r="G279" t="str">
        <f>VLOOKUP($B279,Counties!$A$3:$J$89,10, FALSE)</f>
        <v>Small</v>
      </c>
      <c r="H279" s="21">
        <f>(E279-(C279+D279))/E279</f>
        <v>4.9991910694062447E-2</v>
      </c>
      <c r="I279" s="21">
        <f>C279/E279</f>
        <v>0.54505743407215657</v>
      </c>
      <c r="J279" s="21">
        <f>D279/E279</f>
        <v>0.40495065523378093</v>
      </c>
      <c r="K279" t="str">
        <f>IF(LARGE(H279:J279,1)&gt;LARGE(H279:J279,2), INDEX($H$1:$J$1,1,MATCH(MAX(H279:J279), H279:J279,0)), "Tie")</f>
        <v>GOP</v>
      </c>
      <c r="L279" s="20">
        <f>LARGE(H279:J279,1)</f>
        <v>0.54505743407215657</v>
      </c>
      <c r="M279" s="26">
        <f>L279-LARGE(H279:J279,2)</f>
        <v>0.14010677883837563</v>
      </c>
      <c r="N279" t="str">
        <f>TRIM(K279)&amp;"-"&amp;VLOOKUP(M279,$T$2:$U$5,2,TRUE)</f>
        <v>GOP-3</v>
      </c>
    </row>
    <row r="280" spans="1:14" x14ac:dyDescent="0.25">
      <c r="A280">
        <v>2000</v>
      </c>
      <c r="B280" s="4" t="s">
        <v>108</v>
      </c>
      <c r="C280" s="37">
        <v>15035</v>
      </c>
      <c r="D280" s="38">
        <v>11255</v>
      </c>
      <c r="E280" s="39">
        <v>28128</v>
      </c>
      <c r="F280" t="str">
        <f>VLOOKUP($B280,Counties!$A$3:$J$89,6, FALSE)</f>
        <v>Outstate</v>
      </c>
      <c r="G280" t="str">
        <f>VLOOKUP($B280,Counties!$A$3:$J$89,10, FALSE)</f>
        <v>Medium</v>
      </c>
      <c r="H280" s="21">
        <f>(E280-(C280+D280))/E280</f>
        <v>6.5344141069397038E-2</v>
      </c>
      <c r="I280" s="21">
        <f>C280/E280</f>
        <v>0.5345207622298066</v>
      </c>
      <c r="J280" s="21">
        <f>D280/E280</f>
        <v>0.40013509670079633</v>
      </c>
      <c r="K280" t="str">
        <f>IF(LARGE(H280:J280,1)&gt;LARGE(H280:J280,2), INDEX($H$1:$J$1,1,MATCH(MAX(H280:J280), H280:J280,0)), "Tie")</f>
        <v>GOP</v>
      </c>
      <c r="L280" s="20">
        <f>LARGE(H280:J280,1)</f>
        <v>0.5345207622298066</v>
      </c>
      <c r="M280" s="26">
        <f>L280-LARGE(H280:J280,2)</f>
        <v>0.13438566552901027</v>
      </c>
      <c r="N280" t="str">
        <f>TRIM(K280)&amp;"-"&amp;VLOOKUP(M280,$T$2:$U$5,2,TRUE)</f>
        <v>GOP-3</v>
      </c>
    </row>
    <row r="281" spans="1:14" x14ac:dyDescent="0.25">
      <c r="A281">
        <v>2000</v>
      </c>
      <c r="B281" s="4" t="s">
        <v>109</v>
      </c>
      <c r="C281" s="37">
        <v>87250</v>
      </c>
      <c r="D281" s="38">
        <v>85446</v>
      </c>
      <c r="E281" s="39">
        <v>182249</v>
      </c>
      <c r="F281" t="str">
        <f>VLOOKUP($B281,Counties!$A$3:$J$89,6, FALSE)</f>
        <v>Rest of 7 county</v>
      </c>
      <c r="G281" t="str">
        <f>VLOOKUP($B281,Counties!$A$3:$J$89,10, FALSE)</f>
        <v>Large</v>
      </c>
      <c r="H281" s="21">
        <f>(E281-(C281+D281))/E281</f>
        <v>5.2417297214250834E-2</v>
      </c>
      <c r="I281" s="21">
        <f>C281/E281</f>
        <v>0.47874062409121587</v>
      </c>
      <c r="J281" s="21">
        <f>D281/E281</f>
        <v>0.46884207869453332</v>
      </c>
      <c r="K281" t="str">
        <f>IF(LARGE(H281:J281,1)&gt;LARGE(H281:J281,2), INDEX($H$1:$J$1,1,MATCH(MAX(H281:J281), H281:J281,0)), "Tie")</f>
        <v>GOP</v>
      </c>
      <c r="L281" s="20">
        <f>LARGE(H281:J281,1)</f>
        <v>0.47874062409121587</v>
      </c>
      <c r="M281" s="26">
        <f>L281-LARGE(H281:J281,2)</f>
        <v>9.8985453966825565E-3</v>
      </c>
      <c r="N281" t="str">
        <f>TRIM(K281)&amp;"-"&amp;VLOOKUP(M281,$T$2:$U$5,2,TRUE)</f>
        <v>GOP-1</v>
      </c>
    </row>
    <row r="282" spans="1:14" x14ac:dyDescent="0.25">
      <c r="A282">
        <v>2000</v>
      </c>
      <c r="B282" s="4" t="s">
        <v>110</v>
      </c>
      <c r="C282" s="37">
        <v>4213</v>
      </c>
      <c r="D282" s="38">
        <v>3370</v>
      </c>
      <c r="E282" s="38">
        <v>8050</v>
      </c>
      <c r="F282" t="str">
        <f>VLOOKUP($B282,Counties!$A$3:$J$89,6, FALSE)</f>
        <v>Outstate</v>
      </c>
      <c r="G282" t="str">
        <f>VLOOKUP($B282,Counties!$A$3:$J$89,10, FALSE)</f>
        <v>Small</v>
      </c>
      <c r="H282" s="21">
        <f>(E282-(C282+D282))/E282</f>
        <v>5.801242236024845E-2</v>
      </c>
      <c r="I282" s="21">
        <f>C282/E282</f>
        <v>0.52335403726708074</v>
      </c>
      <c r="J282" s="21">
        <f>D282/E282</f>
        <v>0.41863354037267081</v>
      </c>
      <c r="K282" t="str">
        <f>IF(LARGE(H282:J282,1)&gt;LARGE(H282:J282,2), INDEX($H$1:$J$1,1,MATCH(MAX(H282:J282), H282:J282,0)), "Tie")</f>
        <v>GOP</v>
      </c>
      <c r="L282" s="20">
        <f>LARGE(H282:J282,1)</f>
        <v>0.52335403726708074</v>
      </c>
      <c r="M282" s="26">
        <f>L282-LARGE(H282:J282,2)</f>
        <v>0.10472049689440993</v>
      </c>
      <c r="N282" t="str">
        <f>TRIM(K282)&amp;"-"&amp;VLOOKUP(M282,$T$2:$U$5,2,TRUE)</f>
        <v>GOP-3</v>
      </c>
    </row>
    <row r="283" spans="1:14" x14ac:dyDescent="0.25">
      <c r="A283">
        <v>2000</v>
      </c>
      <c r="B283" s="31" t="s">
        <v>111</v>
      </c>
      <c r="C283" s="37">
        <v>9811</v>
      </c>
      <c r="D283" s="38">
        <v>6352</v>
      </c>
      <c r="E283" s="38">
        <v>17205</v>
      </c>
      <c r="F283" t="str">
        <f>VLOOKUP($B283,Counties!$A$3:$J$89,6, FALSE)</f>
        <v>Outstate</v>
      </c>
      <c r="G283" t="str">
        <f>VLOOKUP($B283,Counties!$A$3:$J$89,10, FALSE)</f>
        <v>Medium</v>
      </c>
      <c r="H283" s="21">
        <f>(E283-(C283+D283))/E283</f>
        <v>6.0563789596047662E-2</v>
      </c>
      <c r="I283" s="21">
        <f>C283/E283</f>
        <v>0.57024120895088637</v>
      </c>
      <c r="J283" s="21">
        <f>D283/E283</f>
        <v>0.369195001453066</v>
      </c>
      <c r="K283" t="str">
        <f>IF(LARGE(H283:J283,1)&gt;LARGE(H283:J283,2), INDEX($H$1:$J$1,1,MATCH(MAX(H283:J283), H283:J283,0)), "Tie")</f>
        <v>GOP</v>
      </c>
      <c r="L283" s="20">
        <f>LARGE(H283:J283,1)</f>
        <v>0.57024120895088637</v>
      </c>
      <c r="M283" s="26">
        <f>L283-LARGE(H283:J283,2)</f>
        <v>0.20104620749782037</v>
      </c>
      <c r="N283" t="str">
        <f>TRIM(K283)&amp;"-"&amp;VLOOKUP(M283,$T$2:$U$5,2,TRUE)</f>
        <v>GOP-4</v>
      </c>
    </row>
    <row r="284" spans="1:14" x14ac:dyDescent="0.25">
      <c r="A284">
        <v>2000</v>
      </c>
      <c r="B284" s="4" t="s">
        <v>112</v>
      </c>
      <c r="C284" s="37">
        <v>4336</v>
      </c>
      <c r="D284" s="38">
        <v>3624</v>
      </c>
      <c r="E284" s="38">
        <v>8424</v>
      </c>
      <c r="F284" t="str">
        <f>VLOOKUP($B284,Counties!$A$3:$J$89,6, FALSE)</f>
        <v>Outstate</v>
      </c>
      <c r="G284" t="str">
        <f>VLOOKUP($B284,Counties!$A$3:$J$89,10, FALSE)</f>
        <v>Small</v>
      </c>
      <c r="H284" s="21">
        <f>(E284-(C284+D284))/E284</f>
        <v>5.5080721747388414E-2</v>
      </c>
      <c r="I284" s="21">
        <f>C284/E284</f>
        <v>0.51471984805318138</v>
      </c>
      <c r="J284" s="21">
        <f>D284/E284</f>
        <v>0.43019943019943019</v>
      </c>
      <c r="K284" t="str">
        <f>IF(LARGE(H284:J284,1)&gt;LARGE(H284:J284,2), INDEX($H$1:$J$1,1,MATCH(MAX(H284:J284), H284:J284,0)), "Tie")</f>
        <v>GOP</v>
      </c>
      <c r="L284" s="20">
        <f>LARGE(H284:J284,1)</f>
        <v>0.51471984805318138</v>
      </c>
      <c r="M284" s="26">
        <f>L284-LARGE(H284:J284,2)</f>
        <v>8.4520417853751195E-2</v>
      </c>
      <c r="N284" t="str">
        <f>TRIM(K284)&amp;"-"&amp;VLOOKUP(M284,$T$2:$U$5,2,TRUE)</f>
        <v>GOP-2</v>
      </c>
    </row>
    <row r="285" spans="1:14" x14ac:dyDescent="0.25">
      <c r="A285">
        <v>2000</v>
      </c>
      <c r="B285" s="4" t="s">
        <v>113</v>
      </c>
      <c r="C285" s="37">
        <v>4646</v>
      </c>
      <c r="D285" s="38">
        <v>5020</v>
      </c>
      <c r="E285" s="38">
        <v>10223</v>
      </c>
      <c r="F285" t="str">
        <f>VLOOKUP($B285,Counties!$A$3:$J$89,6, FALSE)</f>
        <v>Outstate</v>
      </c>
      <c r="G285" t="str">
        <f>VLOOKUP($B285,Counties!$A$3:$J$89,10, FALSE)</f>
        <v>Small</v>
      </c>
      <c r="H285" s="21">
        <f>(E285-(C285+D285))/E285</f>
        <v>5.4484984838110144E-2</v>
      </c>
      <c r="I285" s="21">
        <f>C285/E285</f>
        <v>0.45446542110926341</v>
      </c>
      <c r="J285" s="21">
        <f>D285/E285</f>
        <v>0.49104959405262644</v>
      </c>
      <c r="K285" t="str">
        <f>IF(LARGE(H285:J285,1)&gt;LARGE(H285:J285,2), INDEX($H$1:$J$1,1,MATCH(MAX(H285:J285), H285:J285,0)), "Tie")</f>
        <v>DFL</v>
      </c>
      <c r="L285" s="20">
        <f>LARGE(H285:J285,1)</f>
        <v>0.49104959405262644</v>
      </c>
      <c r="M285" s="26">
        <f>L285-LARGE(H285:J285,2)</f>
        <v>3.6584172943363025E-2</v>
      </c>
      <c r="N285" t="str">
        <f>TRIM(K285)&amp;"-"&amp;VLOOKUP(M285,$T$2:$U$5,2,TRUE)</f>
        <v>DFL-1</v>
      </c>
    </row>
    <row r="286" spans="1:14" x14ac:dyDescent="0.25">
      <c r="A286">
        <v>2000</v>
      </c>
      <c r="B286" s="4" t="s">
        <v>114</v>
      </c>
      <c r="C286" s="37">
        <v>6843</v>
      </c>
      <c r="D286" s="38">
        <v>8514</v>
      </c>
      <c r="E286" s="38">
        <v>16139</v>
      </c>
      <c r="F286" t="str">
        <f>VLOOKUP($B286,Counties!$A$3:$J$89,6, FALSE)</f>
        <v>Outstate</v>
      </c>
      <c r="G286" t="str">
        <f>VLOOKUP($B286,Counties!$A$3:$J$89,10, FALSE)</f>
        <v>Medium</v>
      </c>
      <c r="H286" s="21">
        <f>(E286-(C286+D286))/E286</f>
        <v>4.8454055393766654E-2</v>
      </c>
      <c r="I286" s="21">
        <f>C286/E286</f>
        <v>0.42400396554929054</v>
      </c>
      <c r="J286" s="21">
        <f>D286/E286</f>
        <v>0.52754197905694278</v>
      </c>
      <c r="K286" t="str">
        <f>IF(LARGE(H286:J286,1)&gt;LARGE(H286:J286,2), INDEX($H$1:$J$1,1,MATCH(MAX(H286:J286), H286:J286,0)), "Tie")</f>
        <v>DFL</v>
      </c>
      <c r="L286" s="20">
        <f>LARGE(H286:J286,1)</f>
        <v>0.52754197905694278</v>
      </c>
      <c r="M286" s="26">
        <f>L286-LARGE(H286:J286,2)</f>
        <v>0.10353801350765224</v>
      </c>
      <c r="N286" t="str">
        <f>TRIM(K286)&amp;"-"&amp;VLOOKUP(M286,$T$2:$U$5,2,TRUE)</f>
        <v>DFL-3</v>
      </c>
    </row>
    <row r="287" spans="1:14" x14ac:dyDescent="0.25">
      <c r="A287">
        <v>2000</v>
      </c>
      <c r="B287" s="4" t="s">
        <v>115</v>
      </c>
      <c r="C287" s="37">
        <v>10852</v>
      </c>
      <c r="D287" s="38">
        <v>9981</v>
      </c>
      <c r="E287" s="38">
        <v>22257</v>
      </c>
      <c r="F287" t="str">
        <f>VLOOKUP($B287,Counties!$A$3:$J$89,6, FALSE)</f>
        <v>Outer suburbs</v>
      </c>
      <c r="G287" t="str">
        <f>VLOOKUP($B287,Counties!$A$3:$J$89,10, FALSE)</f>
        <v>Medium</v>
      </c>
      <c r="H287" s="21">
        <f>(E287-(C287+D287))/E287</f>
        <v>6.397987150110078E-2</v>
      </c>
      <c r="I287" s="21">
        <f>C287/E287</f>
        <v>0.48757694208563596</v>
      </c>
      <c r="J287" s="21">
        <f>D287/E287</f>
        <v>0.44844318641326325</v>
      </c>
      <c r="K287" t="str">
        <f>IF(LARGE(H287:J287,1)&gt;LARGE(H287:J287,2), INDEX($H$1:$J$1,1,MATCH(MAX(H287:J287), H287:J287,0)), "Tie")</f>
        <v>GOP</v>
      </c>
      <c r="L287" s="20">
        <f>LARGE(H287:J287,1)</f>
        <v>0.48757694208563596</v>
      </c>
      <c r="M287" s="26">
        <f>L287-LARGE(H287:J287,2)</f>
        <v>3.9133755672372705E-2</v>
      </c>
      <c r="N287" t="str">
        <f>TRIM(K287)&amp;"-"&amp;VLOOKUP(M287,$T$2:$U$5,2,TRUE)</f>
        <v>GOP-1</v>
      </c>
    </row>
    <row r="288" spans="1:14" x14ac:dyDescent="0.25">
      <c r="A288">
        <v>2000</v>
      </c>
      <c r="B288" s="4" t="s">
        <v>116</v>
      </c>
      <c r="C288" s="37">
        <v>1804</v>
      </c>
      <c r="D288" s="38">
        <v>1507</v>
      </c>
      <c r="E288" s="38">
        <v>3624</v>
      </c>
      <c r="F288" t="str">
        <f>VLOOKUP($B288,Counties!$A$3:$J$89,6, FALSE)</f>
        <v>Outstate</v>
      </c>
      <c r="G288" t="str">
        <f>VLOOKUP($B288,Counties!$A$3:$J$89,10, FALSE)</f>
        <v>Extra small</v>
      </c>
      <c r="H288" s="21">
        <f>(E288-(C288+D288))/E288</f>
        <v>8.6368653421633551E-2</v>
      </c>
      <c r="I288" s="21">
        <f>C288/E288</f>
        <v>0.49779249448123619</v>
      </c>
      <c r="J288" s="21">
        <f>D288/E288</f>
        <v>0.41583885209713023</v>
      </c>
      <c r="K288" t="str">
        <f>IF(LARGE(H288:J288,1)&gt;LARGE(H288:J288,2), INDEX($H$1:$J$1,1,MATCH(MAX(H288:J288), H288:J288,0)), "Tie")</f>
        <v>GOP</v>
      </c>
      <c r="L288" s="20">
        <f>LARGE(H288:J288,1)</f>
        <v>0.49779249448123619</v>
      </c>
      <c r="M288" s="26">
        <f>L288-LARGE(H288:J288,2)</f>
        <v>8.1953642384105962E-2</v>
      </c>
      <c r="N288" t="str">
        <f>TRIM(K288)&amp;"-"&amp;VLOOKUP(M288,$T$2:$U$5,2,TRUE)</f>
        <v>GOP-2</v>
      </c>
    </row>
    <row r="289" spans="1:14" x14ac:dyDescent="0.25">
      <c r="A289">
        <v>2000</v>
      </c>
      <c r="B289" s="4" t="s">
        <v>117</v>
      </c>
      <c r="C289" s="37">
        <v>225657</v>
      </c>
      <c r="D289" s="38">
        <v>307599</v>
      </c>
      <c r="E289" s="39">
        <v>573843</v>
      </c>
      <c r="F289" t="str">
        <f>VLOOKUP($B289,Counties!$A$3:$J$89,6, FALSE)</f>
        <v>Hennepin/Ramsey</v>
      </c>
      <c r="G289" t="str">
        <f>VLOOKUP($B289,Counties!$A$3:$J$89,10, FALSE)</f>
        <v>Extra large</v>
      </c>
      <c r="H289" s="21">
        <f>(E289-(C289+D289))/E289</f>
        <v>7.0728404807586742E-2</v>
      </c>
      <c r="I289" s="21">
        <f>C289/E289</f>
        <v>0.39323822021005744</v>
      </c>
      <c r="J289" s="21">
        <f>D289/E289</f>
        <v>0.53603337498235581</v>
      </c>
      <c r="K289" t="str">
        <f>IF(LARGE(H289:J289,1)&gt;LARGE(H289:J289,2), INDEX($H$1:$J$1,1,MATCH(MAX(H289:J289), H289:J289,0)), "Tie")</f>
        <v>DFL</v>
      </c>
      <c r="L289" s="20">
        <f>LARGE(H289:J289,1)</f>
        <v>0.53603337498235581</v>
      </c>
      <c r="M289" s="26">
        <f>L289-LARGE(H289:J289,2)</f>
        <v>0.14279515477229837</v>
      </c>
      <c r="N289" t="str">
        <f>TRIM(K289)&amp;"-"&amp;VLOOKUP(M289,$T$2:$U$5,2,TRUE)</f>
        <v>DFL-3</v>
      </c>
    </row>
    <row r="290" spans="1:14" x14ac:dyDescent="0.25">
      <c r="A290">
        <v>2000</v>
      </c>
      <c r="B290" s="4" t="s">
        <v>118</v>
      </c>
      <c r="C290" s="37">
        <v>5077</v>
      </c>
      <c r="D290" s="38">
        <v>4502</v>
      </c>
      <c r="E290" s="38">
        <v>10167</v>
      </c>
      <c r="F290" t="str">
        <f>VLOOKUP($B290,Counties!$A$3:$J$89,6, FALSE)</f>
        <v>Outstate</v>
      </c>
      <c r="G290" t="str">
        <f>VLOOKUP($B290,Counties!$A$3:$J$89,10, FALSE)</f>
        <v>Small</v>
      </c>
      <c r="H290" s="21">
        <f>(E290-(C290+D290))/E290</f>
        <v>5.7834169371496019E-2</v>
      </c>
      <c r="I290" s="21">
        <f>C290/E290</f>
        <v>0.49936067669912459</v>
      </c>
      <c r="J290" s="21">
        <f>D290/E290</f>
        <v>0.44280515392937936</v>
      </c>
      <c r="K290" t="str">
        <f>IF(LARGE(H290:J290,1)&gt;LARGE(H290:J290,2), INDEX($H$1:$J$1,1,MATCH(MAX(H290:J290), H290:J290,0)), "Tie")</f>
        <v>GOP</v>
      </c>
      <c r="L290" s="20">
        <f>LARGE(H290:J290,1)</f>
        <v>0.49936067669912459</v>
      </c>
      <c r="M290" s="26">
        <f>L290-LARGE(H290:J290,2)</f>
        <v>5.6555522769745237E-2</v>
      </c>
      <c r="N290" t="str">
        <f>TRIM(K290)&amp;"-"&amp;VLOOKUP(M290,$T$2:$U$5,2,TRUE)</f>
        <v>GOP-1</v>
      </c>
    </row>
    <row r="291" spans="1:14" x14ac:dyDescent="0.25">
      <c r="A291">
        <v>2000</v>
      </c>
      <c r="B291" s="4" t="s">
        <v>119</v>
      </c>
      <c r="C291" s="37">
        <v>5307</v>
      </c>
      <c r="D291" s="38">
        <v>3632</v>
      </c>
      <c r="E291" s="39">
        <v>9611</v>
      </c>
      <c r="F291" t="str">
        <f>VLOOKUP($B291,Counties!$A$3:$J$89,6, FALSE)</f>
        <v>Outstate</v>
      </c>
      <c r="G291" t="str">
        <f>VLOOKUP($B291,Counties!$A$3:$J$89,10, FALSE)</f>
        <v>Small</v>
      </c>
      <c r="H291" s="21">
        <f>(E291-(C291+D291))/E291</f>
        <v>6.9919883466860885E-2</v>
      </c>
      <c r="I291" s="21">
        <f>C291/E291</f>
        <v>0.55217979398605765</v>
      </c>
      <c r="J291" s="21">
        <f>D291/E291</f>
        <v>0.37790032254708145</v>
      </c>
      <c r="K291" t="str">
        <f>IF(LARGE(H291:J291,1)&gt;LARGE(H291:J291,2), INDEX($H$1:$J$1,1,MATCH(MAX(H291:J291), H291:J291,0)), "Tie")</f>
        <v>GOP</v>
      </c>
      <c r="L291" s="20">
        <f>LARGE(H291:J291,1)</f>
        <v>0.55217979398605765</v>
      </c>
      <c r="M291" s="26">
        <f>L291-LARGE(H291:J291,2)</f>
        <v>0.17427947143897621</v>
      </c>
      <c r="N291" t="str">
        <f>TRIM(K291)&amp;"-"&amp;VLOOKUP(M291,$T$2:$U$5,2,TRUE)</f>
        <v>GOP-3</v>
      </c>
    </row>
    <row r="292" spans="1:14" x14ac:dyDescent="0.25">
      <c r="A292">
        <v>2000</v>
      </c>
      <c r="B292" s="4" t="s">
        <v>120</v>
      </c>
      <c r="C292" s="37">
        <v>7668</v>
      </c>
      <c r="D292" s="38">
        <v>6247</v>
      </c>
      <c r="E292" s="38">
        <v>14929</v>
      </c>
      <c r="F292" t="str">
        <f>VLOOKUP($B292,Counties!$A$3:$J$89,6, FALSE)</f>
        <v>Outer suburbs</v>
      </c>
      <c r="G292" t="str">
        <f>VLOOKUP($B292,Counties!$A$3:$J$89,10, FALSE)</f>
        <v>Medium</v>
      </c>
      <c r="H292" s="21">
        <f>(E292-(C292+D292))/E292</f>
        <v>6.7921495076696356E-2</v>
      </c>
      <c r="I292" s="21">
        <f>C292/E292</f>
        <v>0.51363118762140803</v>
      </c>
      <c r="J292" s="21">
        <f>D292/E292</f>
        <v>0.41844731730189566</v>
      </c>
      <c r="K292" t="str">
        <f>IF(LARGE(H292:J292,1)&gt;LARGE(H292:J292,2), INDEX($H$1:$J$1,1,MATCH(MAX(H292:J292), H292:J292,0)), "Tie")</f>
        <v>GOP</v>
      </c>
      <c r="L292" s="20">
        <f>LARGE(H292:J292,1)</f>
        <v>0.51363118762140803</v>
      </c>
      <c r="M292" s="26">
        <f>L292-LARGE(H292:J292,2)</f>
        <v>9.5183870319512365E-2</v>
      </c>
      <c r="N292" t="str">
        <f>TRIM(K292)&amp;"-"&amp;VLOOKUP(M292,$T$2:$U$5,2,TRUE)</f>
        <v>GOP-2</v>
      </c>
    </row>
    <row r="293" spans="1:14" x14ac:dyDescent="0.25">
      <c r="A293">
        <v>2000</v>
      </c>
      <c r="B293" s="4" t="s">
        <v>121</v>
      </c>
      <c r="C293" s="37">
        <v>9545</v>
      </c>
      <c r="D293" s="38">
        <v>10583</v>
      </c>
      <c r="E293" s="38">
        <v>21714</v>
      </c>
      <c r="F293" t="str">
        <f>VLOOKUP($B293,Counties!$A$3:$J$89,6, FALSE)</f>
        <v>Outstate</v>
      </c>
      <c r="G293" t="str">
        <f>VLOOKUP($B293,Counties!$A$3:$J$89,10, FALSE)</f>
        <v>Medium</v>
      </c>
      <c r="H293" s="21">
        <f>(E293-(C293+D293))/E293</f>
        <v>7.3040434742562402E-2</v>
      </c>
      <c r="I293" s="21">
        <f>C293/E293</f>
        <v>0.4395781523441098</v>
      </c>
      <c r="J293" s="21">
        <f>D293/E293</f>
        <v>0.48738141291332782</v>
      </c>
      <c r="K293" t="str">
        <f>IF(LARGE(H293:J293,1)&gt;LARGE(H293:J293,2), INDEX($H$1:$J$1,1,MATCH(MAX(H293:J293), H293:J293,0)), "Tie")</f>
        <v>DFL</v>
      </c>
      <c r="L293" s="20">
        <f>LARGE(H293:J293,1)</f>
        <v>0.48738141291332782</v>
      </c>
      <c r="M293" s="26">
        <f>L293-LARGE(H293:J293,2)</f>
        <v>4.780326056921802E-2</v>
      </c>
      <c r="N293" t="str">
        <f>TRIM(K293)&amp;"-"&amp;VLOOKUP(M293,$T$2:$U$5,2,TRUE)</f>
        <v>DFL-1</v>
      </c>
    </row>
    <row r="294" spans="1:14" x14ac:dyDescent="0.25">
      <c r="A294">
        <v>2000</v>
      </c>
      <c r="B294" s="4" t="s">
        <v>122</v>
      </c>
      <c r="C294" s="37">
        <v>2773</v>
      </c>
      <c r="D294" s="38">
        <v>2364</v>
      </c>
      <c r="E294" s="38">
        <v>5438</v>
      </c>
      <c r="F294" t="str">
        <f>VLOOKUP($B294,Counties!$A$3:$J$89,6, FALSE)</f>
        <v>Outstate</v>
      </c>
      <c r="G294" t="str">
        <f>VLOOKUP($B294,Counties!$A$3:$J$89,10, FALSE)</f>
        <v>Small</v>
      </c>
      <c r="H294" s="21">
        <f>(E294-(C294+D294))/E294</f>
        <v>5.5351232070614195E-2</v>
      </c>
      <c r="I294" s="21">
        <f>C294/E294</f>
        <v>0.50993012136815008</v>
      </c>
      <c r="J294" s="21">
        <f>D294/E294</f>
        <v>0.43471864656123577</v>
      </c>
      <c r="K294" t="str">
        <f>IF(LARGE(H294:J294,1)&gt;LARGE(H294:J294,2), INDEX($H$1:$J$1,1,MATCH(MAX(H294:J294), H294:J294,0)), "Tie")</f>
        <v>GOP</v>
      </c>
      <c r="L294" s="20">
        <f>LARGE(H294:J294,1)</f>
        <v>0.50993012136815008</v>
      </c>
      <c r="M294" s="26">
        <f>L294-LARGE(H294:J294,2)</f>
        <v>7.5211474806914314E-2</v>
      </c>
      <c r="N294" t="str">
        <f>TRIM(K294)&amp;"-"&amp;VLOOKUP(M294,$T$2:$U$5,2,TRUE)</f>
        <v>GOP-2</v>
      </c>
    </row>
    <row r="295" spans="1:14" x14ac:dyDescent="0.25">
      <c r="A295">
        <v>2000</v>
      </c>
      <c r="B295" s="4" t="s">
        <v>123</v>
      </c>
      <c r="C295" s="37">
        <v>3480</v>
      </c>
      <c r="D295" s="38">
        <v>2831</v>
      </c>
      <c r="E295" s="38">
        <v>6811</v>
      </c>
      <c r="F295" t="str">
        <f>VLOOKUP($B295,Counties!$A$3:$J$89,6, FALSE)</f>
        <v>Outstate</v>
      </c>
      <c r="G295" t="str">
        <f>VLOOKUP($B295,Counties!$A$3:$J$89,10, FALSE)</f>
        <v>Small</v>
      </c>
      <c r="H295" s="21">
        <f>(E295-(C295+D295))/E295</f>
        <v>7.341065922771986E-2</v>
      </c>
      <c r="I295" s="21">
        <f>C295/E295</f>
        <v>0.51093818822493031</v>
      </c>
      <c r="J295" s="21">
        <f>D295/E295</f>
        <v>0.41565115254734986</v>
      </c>
      <c r="K295" t="str">
        <f>IF(LARGE(H295:J295,1)&gt;LARGE(H295:J295,2), INDEX($H$1:$J$1,1,MATCH(MAX(H295:J295), H295:J295,0)), "Tie")</f>
        <v>GOP</v>
      </c>
      <c r="L295" s="20">
        <f>LARGE(H295:J295,1)</f>
        <v>0.51093818822493031</v>
      </c>
      <c r="M295" s="26">
        <f>L295-LARGE(H295:J295,2)</f>
        <v>9.5287035677580456E-2</v>
      </c>
      <c r="N295" t="str">
        <f>TRIM(K295)&amp;"-"&amp;VLOOKUP(M295,$T$2:$U$5,2,TRUE)</f>
        <v>GOP-2</v>
      </c>
    </row>
    <row r="296" spans="1:14" x14ac:dyDescent="0.25">
      <c r="A296">
        <v>2000</v>
      </c>
      <c r="B296" s="4" t="s">
        <v>124</v>
      </c>
      <c r="C296" s="37">
        <v>10026</v>
      </c>
      <c r="D296" s="38">
        <v>8220</v>
      </c>
      <c r="E296" s="38">
        <v>19285</v>
      </c>
      <c r="F296" t="str">
        <f>VLOOKUP($B296,Counties!$A$3:$J$89,6, FALSE)</f>
        <v>Outstate</v>
      </c>
      <c r="G296" t="str">
        <f>VLOOKUP($B296,Counties!$A$3:$J$89,10, FALSE)</f>
        <v>Medium</v>
      </c>
      <c r="H296" s="21">
        <f>(E296-(C296+D296))/E296</f>
        <v>5.3876069484054968E-2</v>
      </c>
      <c r="I296" s="21">
        <f>C296/E296</f>
        <v>0.51988592170080372</v>
      </c>
      <c r="J296" s="21">
        <f>D296/E296</f>
        <v>0.42623800881514129</v>
      </c>
      <c r="K296" t="str">
        <f>IF(LARGE(H296:J296,1)&gt;LARGE(H296:J296,2), INDEX($H$1:$J$1,1,MATCH(MAX(H296:J296), H296:J296,0)), "Tie")</f>
        <v>GOP</v>
      </c>
      <c r="L296" s="20">
        <f>LARGE(H296:J296,1)</f>
        <v>0.51988592170080372</v>
      </c>
      <c r="M296" s="26">
        <f>L296-LARGE(H296:J296,2)</f>
        <v>9.3647912885662432E-2</v>
      </c>
      <c r="N296" t="str">
        <f>TRIM(K296)&amp;"-"&amp;VLOOKUP(M296,$T$2:$U$5,2,TRUE)</f>
        <v>GOP-2</v>
      </c>
    </row>
    <row r="297" spans="1:14" x14ac:dyDescent="0.25">
      <c r="A297">
        <v>2000</v>
      </c>
      <c r="B297" s="4" t="s">
        <v>125</v>
      </c>
      <c r="C297" s="37">
        <v>1353</v>
      </c>
      <c r="D297" s="38">
        <v>1107</v>
      </c>
      <c r="E297" s="38">
        <v>2637</v>
      </c>
      <c r="F297" t="str">
        <f>VLOOKUP($B297,Counties!$A$3:$J$89,6, FALSE)</f>
        <v>Outstate</v>
      </c>
      <c r="G297" t="str">
        <f>VLOOKUP($B297,Counties!$A$3:$J$89,10, FALSE)</f>
        <v>Extra small</v>
      </c>
      <c r="H297" s="21">
        <f>(E297-(C297+D297))/E297</f>
        <v>6.7121729237770197E-2</v>
      </c>
      <c r="I297" s="21">
        <f>C297/E297</f>
        <v>0.5130830489192264</v>
      </c>
      <c r="J297" s="21">
        <f>D297/E297</f>
        <v>0.41979522184300339</v>
      </c>
      <c r="K297" t="str">
        <f>IF(LARGE(H297:J297,1)&gt;LARGE(H297:J297,2), INDEX($H$1:$J$1,1,MATCH(MAX(H297:J297), H297:J297,0)), "Tie")</f>
        <v>GOP</v>
      </c>
      <c r="L297" s="20">
        <f>LARGE(H297:J297,1)</f>
        <v>0.5130830489192264</v>
      </c>
      <c r="M297" s="26">
        <f>L297-LARGE(H297:J297,2)</f>
        <v>9.3287827076223018E-2</v>
      </c>
      <c r="N297" t="str">
        <f>TRIM(K297)&amp;"-"&amp;VLOOKUP(M297,$T$2:$U$5,2,TRUE)</f>
        <v>GOP-2</v>
      </c>
    </row>
    <row r="298" spans="1:14" x14ac:dyDescent="0.25">
      <c r="A298">
        <v>2000</v>
      </c>
      <c r="B298" s="4" t="s">
        <v>126</v>
      </c>
      <c r="C298" s="37">
        <v>3523</v>
      </c>
      <c r="D298" s="38">
        <v>2903</v>
      </c>
      <c r="E298" s="38">
        <v>6879</v>
      </c>
      <c r="F298" t="str">
        <f>VLOOKUP($B298,Counties!$A$3:$J$89,6, FALSE)</f>
        <v>Outstate</v>
      </c>
      <c r="G298" t="str">
        <f>VLOOKUP($B298,Counties!$A$3:$J$89,10, FALSE)</f>
        <v>Small</v>
      </c>
      <c r="H298" s="21">
        <f>(E298-(C298+D298))/E298</f>
        <v>6.5852594853903185E-2</v>
      </c>
      <c r="I298" s="21">
        <f>C298/E298</f>
        <v>0.51213839220816981</v>
      </c>
      <c r="J298" s="21">
        <f>D298/E298</f>
        <v>0.42200901293792703</v>
      </c>
      <c r="K298" t="str">
        <f>IF(LARGE(H298:J298,1)&gt;LARGE(H298:J298,2), INDEX($H$1:$J$1,1,MATCH(MAX(H298:J298), H298:J298,0)), "Tie")</f>
        <v>GOP</v>
      </c>
      <c r="L298" s="20">
        <f>LARGE(H298:J298,1)</f>
        <v>0.51213839220816981</v>
      </c>
      <c r="M298" s="26">
        <f>L298-LARGE(H298:J298,2)</f>
        <v>9.0129379270242782E-2</v>
      </c>
      <c r="N298" t="str">
        <f>TRIM(K298)&amp;"-"&amp;VLOOKUP(M298,$T$2:$U$5,2,TRUE)</f>
        <v>GOP-2</v>
      </c>
    </row>
    <row r="299" spans="1:14" x14ac:dyDescent="0.25">
      <c r="A299">
        <v>2000</v>
      </c>
      <c r="B299" s="4" t="s">
        <v>127</v>
      </c>
      <c r="C299" s="37">
        <v>1941</v>
      </c>
      <c r="D299" s="38">
        <v>2244</v>
      </c>
      <c r="E299" s="38">
        <v>4453</v>
      </c>
      <c r="F299" t="str">
        <f>VLOOKUP($B299,Counties!$A$3:$J$89,6, FALSE)</f>
        <v>Outstate</v>
      </c>
      <c r="G299" t="str">
        <f>VLOOKUP($B299,Counties!$A$3:$J$89,10, FALSE)</f>
        <v>Extra small</v>
      </c>
      <c r="H299" s="21">
        <f>(E299-(C299+D299))/E299</f>
        <v>6.0184145519874242E-2</v>
      </c>
      <c r="I299" s="21">
        <f>C299/E299</f>
        <v>0.43588591960476086</v>
      </c>
      <c r="J299" s="21">
        <f>D299/E299</f>
        <v>0.50392993487536497</v>
      </c>
      <c r="K299" t="str">
        <f>IF(LARGE(H299:J299,1)&gt;LARGE(H299:J299,2), INDEX($H$1:$J$1,1,MATCH(MAX(H299:J299), H299:J299,0)), "Tie")</f>
        <v>DFL</v>
      </c>
      <c r="L299" s="20">
        <f>LARGE(H299:J299,1)</f>
        <v>0.50392993487536497</v>
      </c>
      <c r="M299" s="26">
        <f>L299-LARGE(H299:J299,2)</f>
        <v>6.8044015270604108E-2</v>
      </c>
      <c r="N299" t="str">
        <f>TRIM(K299)&amp;"-"&amp;VLOOKUP(M299,$T$2:$U$5,2,TRUE)</f>
        <v>DFL-2</v>
      </c>
    </row>
    <row r="300" spans="1:14" x14ac:dyDescent="0.25">
      <c r="A300">
        <v>2000</v>
      </c>
      <c r="B300" s="4" t="s">
        <v>128</v>
      </c>
      <c r="C300" s="37">
        <v>2465</v>
      </c>
      <c r="D300" s="38">
        <v>3579</v>
      </c>
      <c r="E300" s="39">
        <v>6563</v>
      </c>
      <c r="F300" t="str">
        <f>VLOOKUP($B300,Counties!$A$3:$J$89,6, FALSE)</f>
        <v>Outstate</v>
      </c>
      <c r="G300" t="str">
        <f>VLOOKUP($B300,Counties!$A$3:$J$89,10, FALSE)</f>
        <v>Small</v>
      </c>
      <c r="H300" s="21">
        <f>(E300-(C300+D300))/E300</f>
        <v>7.9079689166539693E-2</v>
      </c>
      <c r="I300" s="21">
        <f>C300/E300</f>
        <v>0.37559043120524149</v>
      </c>
      <c r="J300" s="21">
        <f>D300/E300</f>
        <v>0.54532987962821877</v>
      </c>
      <c r="K300" t="str">
        <f>IF(LARGE(H300:J300,1)&gt;LARGE(H300:J300,2), INDEX($H$1:$J$1,1,MATCH(MAX(H300:J300), H300:J300,0)), "Tie")</f>
        <v>DFL</v>
      </c>
      <c r="L300" s="20">
        <f>LARGE(H300:J300,1)</f>
        <v>0.54532987962821877</v>
      </c>
      <c r="M300" s="26">
        <f>L300-LARGE(H300:J300,2)</f>
        <v>0.16973944842297728</v>
      </c>
      <c r="N300" t="str">
        <f>TRIM(K300)&amp;"-"&amp;VLOOKUP(M300,$T$2:$U$5,2,TRUE)</f>
        <v>DFL-3</v>
      </c>
    </row>
    <row r="301" spans="1:14" x14ac:dyDescent="0.25">
      <c r="A301">
        <v>2000</v>
      </c>
      <c r="B301" s="4" t="s">
        <v>129</v>
      </c>
      <c r="C301" s="37">
        <v>1216</v>
      </c>
      <c r="D301" s="38">
        <v>848</v>
      </c>
      <c r="E301" s="39">
        <v>2187</v>
      </c>
      <c r="F301" t="str">
        <f>VLOOKUP($B301,Counties!$A$3:$J$89,6, FALSE)</f>
        <v>Outstate</v>
      </c>
      <c r="G301" t="str">
        <f>VLOOKUP($B301,Counties!$A$3:$J$89,10, FALSE)</f>
        <v>Extra small</v>
      </c>
      <c r="H301" s="21">
        <f>(E301-(C301+D301))/E301</f>
        <v>5.6241426611796985E-2</v>
      </c>
      <c r="I301" s="21">
        <f>C301/E301</f>
        <v>0.55601280292638322</v>
      </c>
      <c r="J301" s="21">
        <f>D301/E301</f>
        <v>0.38774577046181985</v>
      </c>
      <c r="K301" t="str">
        <f>IF(LARGE(H301:J301,1)&gt;LARGE(H301:J301,2), INDEX($H$1:$J$1,1,MATCH(MAX(H301:J301), H301:J301,0)), "Tie")</f>
        <v>GOP</v>
      </c>
      <c r="L301" s="20">
        <f>LARGE(H301:J301,1)</f>
        <v>0.55601280292638322</v>
      </c>
      <c r="M301" s="26">
        <f>L301-LARGE(H301:J301,2)</f>
        <v>0.16826703246456337</v>
      </c>
      <c r="N301" t="str">
        <f>TRIM(K301)&amp;"-"&amp;VLOOKUP(M301,$T$2:$U$5,2,TRUE)</f>
        <v>GOP-3</v>
      </c>
    </row>
    <row r="302" spans="1:14" x14ac:dyDescent="0.25">
      <c r="A302">
        <v>2000</v>
      </c>
      <c r="B302" s="4" t="s">
        <v>130</v>
      </c>
      <c r="C302" s="37">
        <v>6138</v>
      </c>
      <c r="D302" s="38">
        <v>5361</v>
      </c>
      <c r="E302" s="38">
        <v>12331</v>
      </c>
      <c r="F302" t="str">
        <f>VLOOKUP($B302,Counties!$A$3:$J$89,6, FALSE)</f>
        <v>Outer suburbs</v>
      </c>
      <c r="G302" t="str">
        <f>VLOOKUP($B302,Counties!$A$3:$J$89,10, FALSE)</f>
        <v>Medium</v>
      </c>
      <c r="H302" s="21">
        <f>(E302-(C302+D302))/E302</f>
        <v>6.7472224474900658E-2</v>
      </c>
      <c r="I302" s="21">
        <f>C302/E302</f>
        <v>0.49776984834968779</v>
      </c>
      <c r="J302" s="21">
        <f>D302/E302</f>
        <v>0.43475792717541156</v>
      </c>
      <c r="K302" t="str">
        <f>IF(LARGE(H302:J302,1)&gt;LARGE(H302:J302,2), INDEX($H$1:$J$1,1,MATCH(MAX(H302:J302), H302:J302,0)), "Tie")</f>
        <v>GOP</v>
      </c>
      <c r="L302" s="20">
        <f>LARGE(H302:J302,1)</f>
        <v>0.49776984834968779</v>
      </c>
      <c r="M302" s="26">
        <f>L302-LARGE(H302:J302,2)</f>
        <v>6.3011921174276231E-2</v>
      </c>
      <c r="N302" t="str">
        <f>TRIM(K302)&amp;"-"&amp;VLOOKUP(M302,$T$2:$U$5,2,TRUE)</f>
        <v>GOP-2</v>
      </c>
    </row>
    <row r="303" spans="1:14" x14ac:dyDescent="0.25">
      <c r="A303">
        <v>2000</v>
      </c>
      <c r="B303" s="4" t="s">
        <v>131</v>
      </c>
      <c r="C303" s="37">
        <v>1513</v>
      </c>
      <c r="D303" s="38">
        <v>1590</v>
      </c>
      <c r="E303" s="39">
        <v>3284</v>
      </c>
      <c r="F303" t="str">
        <f>VLOOKUP($B303,Counties!$A$3:$J$89,6, FALSE)</f>
        <v>Outstate</v>
      </c>
      <c r="G303" t="str">
        <f>VLOOKUP($B303,Counties!$A$3:$J$89,10, FALSE)</f>
        <v>Extra small</v>
      </c>
      <c r="H303" s="21">
        <f>(E303-(C303+D303))/E303</f>
        <v>5.5115712545676002E-2</v>
      </c>
      <c r="I303" s="21">
        <f>C303/E303</f>
        <v>0.46071863580998784</v>
      </c>
      <c r="J303" s="21">
        <f>D303/E303</f>
        <v>0.48416565164433617</v>
      </c>
      <c r="K303" t="str">
        <f>IF(LARGE(H303:J303,1)&gt;LARGE(H303:J303,2), INDEX($H$1:$J$1,1,MATCH(MAX(H303:J303), H303:J303,0)), "Tie")</f>
        <v>DFL</v>
      </c>
      <c r="L303" s="20">
        <f>LARGE(H303:J303,1)</f>
        <v>0.48416565164433617</v>
      </c>
      <c r="M303" s="26">
        <f>L303-LARGE(H303:J303,2)</f>
        <v>2.3447015834348328E-2</v>
      </c>
      <c r="N303" t="str">
        <f>TRIM(K303)&amp;"-"&amp;VLOOKUP(M303,$T$2:$U$5,2,TRUE)</f>
        <v>DFL-1</v>
      </c>
    </row>
    <row r="304" spans="1:14" x14ac:dyDescent="0.25">
      <c r="A304">
        <v>2000</v>
      </c>
      <c r="B304" s="4" t="s">
        <v>132</v>
      </c>
      <c r="C304" s="37">
        <v>6087</v>
      </c>
      <c r="D304" s="38">
        <v>4737</v>
      </c>
      <c r="E304" s="38">
        <v>11489</v>
      </c>
      <c r="F304" t="str">
        <f>VLOOKUP($B304,Counties!$A$3:$J$89,6, FALSE)</f>
        <v>Outstate</v>
      </c>
      <c r="G304" t="str">
        <f>VLOOKUP($B304,Counties!$A$3:$J$89,10, FALSE)</f>
        <v>Medium</v>
      </c>
      <c r="H304" s="21">
        <f>(E304-(C304+D304))/E304</f>
        <v>5.7881451823483331E-2</v>
      </c>
      <c r="I304" s="21">
        <f>C304/E304</f>
        <v>0.52981112368352334</v>
      </c>
      <c r="J304" s="21">
        <f>D304/E304</f>
        <v>0.41230742449299329</v>
      </c>
      <c r="K304" t="str">
        <f>IF(LARGE(H304:J304,1)&gt;LARGE(H304:J304,2), INDEX($H$1:$J$1,1,MATCH(MAX(H304:J304), H304:J304,0)), "Tie")</f>
        <v>GOP</v>
      </c>
      <c r="L304" s="20">
        <f>LARGE(H304:J304,1)</f>
        <v>0.52981112368352334</v>
      </c>
      <c r="M304" s="26">
        <f>L304-LARGE(H304:J304,2)</f>
        <v>0.11750369919053005</v>
      </c>
      <c r="N304" t="str">
        <f>TRIM(K304)&amp;"-"&amp;VLOOKUP(M304,$T$2:$U$5,2,TRUE)</f>
        <v>GOP-3</v>
      </c>
    </row>
    <row r="305" spans="1:14" x14ac:dyDescent="0.25">
      <c r="A305">
        <v>2000</v>
      </c>
      <c r="B305" s="4" t="s">
        <v>133</v>
      </c>
      <c r="C305" s="37">
        <v>1122</v>
      </c>
      <c r="D305" s="38">
        <v>921</v>
      </c>
      <c r="E305" s="38">
        <v>2224</v>
      </c>
      <c r="F305" t="str">
        <f>VLOOKUP($B305,Counties!$A$3:$J$89,6, FALSE)</f>
        <v>Outstate</v>
      </c>
      <c r="G305" t="str">
        <f>VLOOKUP($B305,Counties!$A$3:$J$89,10, FALSE)</f>
        <v>Extra small</v>
      </c>
      <c r="H305" s="21">
        <f>(E305-(C305+D305))/E305</f>
        <v>8.1384892086330929E-2</v>
      </c>
      <c r="I305" s="21">
        <f>C305/E305</f>
        <v>0.50449640287769781</v>
      </c>
      <c r="J305" s="21">
        <f>D305/E305</f>
        <v>0.4141187050359712</v>
      </c>
      <c r="K305" t="str">
        <f>IF(LARGE(H305:J305,1)&gt;LARGE(H305:J305,2), INDEX($H$1:$J$1,1,MATCH(MAX(H305:J305), H305:J305,0)), "Tie")</f>
        <v>GOP</v>
      </c>
      <c r="L305" s="20">
        <f>LARGE(H305:J305,1)</f>
        <v>0.50449640287769781</v>
      </c>
      <c r="M305" s="26">
        <f>L305-LARGE(H305:J305,2)</f>
        <v>9.0377697841726612E-2</v>
      </c>
      <c r="N305" t="str">
        <f>TRIM(K305)&amp;"-"&amp;VLOOKUP(M305,$T$2:$U$5,2,TRUE)</f>
        <v>GOP-2</v>
      </c>
    </row>
    <row r="306" spans="1:14" x14ac:dyDescent="0.25">
      <c r="A306">
        <v>2000</v>
      </c>
      <c r="B306" s="31" t="s">
        <v>134</v>
      </c>
      <c r="C306" s="37">
        <v>2912</v>
      </c>
      <c r="D306" s="38">
        <v>1910</v>
      </c>
      <c r="E306" s="39">
        <v>5196</v>
      </c>
      <c r="F306" t="str">
        <f>VLOOKUP($B306,Counties!$A$3:$J$89,6, FALSE)</f>
        <v>Outstate</v>
      </c>
      <c r="G306" t="str">
        <f>VLOOKUP($B306,Counties!$A$3:$J$89,10, FALSE)</f>
        <v>Extra small</v>
      </c>
      <c r="H306" s="21">
        <f>(E306-(C306+D306))/E306</f>
        <v>7.1978444957659732E-2</v>
      </c>
      <c r="I306" s="21">
        <f>C306/E306</f>
        <v>0.56043110084680525</v>
      </c>
      <c r="J306" s="21">
        <f>D306/E306</f>
        <v>0.36759045419553504</v>
      </c>
      <c r="K306" t="str">
        <f>IF(LARGE(H306:J306,1)&gt;LARGE(H306:J306,2), INDEX($H$1:$J$1,1,MATCH(MAX(H306:J306), H306:J306,0)), "Tie")</f>
        <v>GOP</v>
      </c>
      <c r="L306" s="20">
        <f>LARGE(H306:J306,1)</f>
        <v>0.56043110084680525</v>
      </c>
      <c r="M306" s="26">
        <f>L306-LARGE(H306:J306,2)</f>
        <v>0.19284064665127021</v>
      </c>
      <c r="N306" t="str">
        <f>TRIM(K306)&amp;"-"&amp;VLOOKUP(M306,$T$2:$U$5,2,TRUE)</f>
        <v>GOP-3</v>
      </c>
    </row>
    <row r="307" spans="1:14" x14ac:dyDescent="0.25">
      <c r="A307">
        <v>2000</v>
      </c>
      <c r="B307" s="4" t="s">
        <v>135</v>
      </c>
      <c r="C307" s="37">
        <v>5686</v>
      </c>
      <c r="D307" s="38">
        <v>4166</v>
      </c>
      <c r="E307" s="39">
        <v>10371</v>
      </c>
      <c r="F307" t="str">
        <f>VLOOKUP($B307,Counties!$A$3:$J$89,6, FALSE)</f>
        <v>Outstate</v>
      </c>
      <c r="G307" t="str">
        <f>VLOOKUP($B307,Counties!$A$3:$J$89,10, FALSE)</f>
        <v>Small</v>
      </c>
      <c r="H307" s="21">
        <f>(E307-(C307+D307))/E307</f>
        <v>5.0043390222736475E-2</v>
      </c>
      <c r="I307" s="21">
        <f>C307/E307</f>
        <v>0.54825956995468128</v>
      </c>
      <c r="J307" s="21">
        <f>D307/E307</f>
        <v>0.4016970398225822</v>
      </c>
      <c r="K307" t="str">
        <f>IF(LARGE(H307:J307,1)&gt;LARGE(H307:J307,2), INDEX($H$1:$J$1,1,MATCH(MAX(H307:J307), H307:J307,0)), "Tie")</f>
        <v>GOP</v>
      </c>
      <c r="L307" s="20">
        <f>LARGE(H307:J307,1)</f>
        <v>0.54825956995468128</v>
      </c>
      <c r="M307" s="26">
        <f>L307-LARGE(H307:J307,2)</f>
        <v>0.14656253013209908</v>
      </c>
      <c r="N307" t="str">
        <f>TRIM(K307)&amp;"-"&amp;VLOOKUP(M307,$T$2:$U$5,2,TRUE)</f>
        <v>GOP-3</v>
      </c>
    </row>
    <row r="308" spans="1:14" x14ac:dyDescent="0.25">
      <c r="A308">
        <v>2000</v>
      </c>
      <c r="B308" s="31" t="s">
        <v>136</v>
      </c>
      <c r="C308" s="37">
        <v>8782</v>
      </c>
      <c r="D308" s="38">
        <v>5609</v>
      </c>
      <c r="E308" s="38">
        <v>15394</v>
      </c>
      <c r="F308" t="str">
        <f>VLOOKUP($B308,Counties!$A$3:$J$89,6, FALSE)</f>
        <v>Outer suburbs</v>
      </c>
      <c r="G308" t="str">
        <f>VLOOKUP($B308,Counties!$A$3:$J$89,10, FALSE)</f>
        <v>Medium</v>
      </c>
      <c r="H308" s="21">
        <f>(E308-(C308+D308))/E308</f>
        <v>6.5155255294270492E-2</v>
      </c>
      <c r="I308" s="21">
        <f>C308/E308</f>
        <v>0.57048200597635446</v>
      </c>
      <c r="J308" s="21">
        <f>D308/E308</f>
        <v>0.36436273872937508</v>
      </c>
      <c r="K308" t="str">
        <f>IF(LARGE(H308:J308,1)&gt;LARGE(H308:J308,2), INDEX($H$1:$J$1,1,MATCH(MAX(H308:J308), H308:J308,0)), "Tie")</f>
        <v>GOP</v>
      </c>
      <c r="L308" s="20">
        <f>LARGE(H308:J308,1)</f>
        <v>0.57048200597635446</v>
      </c>
      <c r="M308" s="26">
        <f>L308-LARGE(H308:J308,2)</f>
        <v>0.20611926724697938</v>
      </c>
      <c r="N308" t="str">
        <f>TRIM(K308)&amp;"-"&amp;VLOOKUP(M308,$T$2:$U$5,2,TRUE)</f>
        <v>GOP-4</v>
      </c>
    </row>
    <row r="309" spans="1:14" x14ac:dyDescent="0.25">
      <c r="A309">
        <v>2000</v>
      </c>
      <c r="B309" s="4" t="s">
        <v>137</v>
      </c>
      <c r="C309" s="37">
        <v>5520</v>
      </c>
      <c r="D309" s="38">
        <v>4402</v>
      </c>
      <c r="E309" s="38">
        <v>10672</v>
      </c>
      <c r="F309" t="str">
        <f>VLOOKUP($B309,Counties!$A$3:$J$89,6, FALSE)</f>
        <v>Outstate</v>
      </c>
      <c r="G309" t="str">
        <f>VLOOKUP($B309,Counties!$A$3:$J$89,10, FALSE)</f>
        <v>Small</v>
      </c>
      <c r="H309" s="21">
        <f>(E309-(C309+D309))/E309</f>
        <v>7.0277361319340328E-2</v>
      </c>
      <c r="I309" s="21">
        <f>C309/E309</f>
        <v>0.51724137931034486</v>
      </c>
      <c r="J309" s="21">
        <f>D309/E309</f>
        <v>0.41248125937031482</v>
      </c>
      <c r="K309" t="str">
        <f>IF(LARGE(H309:J309,1)&gt;LARGE(H309:J309,2), INDEX($H$1:$J$1,1,MATCH(MAX(H309:J309), H309:J309,0)), "Tie")</f>
        <v>GOP</v>
      </c>
      <c r="L309" s="20">
        <f>LARGE(H309:J309,1)</f>
        <v>0.51724137931034486</v>
      </c>
      <c r="M309" s="26">
        <f>L309-LARGE(H309:J309,2)</f>
        <v>0.10476011994003004</v>
      </c>
      <c r="N309" t="str">
        <f>TRIM(K309)&amp;"-"&amp;VLOOKUP(M309,$T$2:$U$5,2,TRUE)</f>
        <v>GOP-3</v>
      </c>
    </row>
    <row r="310" spans="1:14" x14ac:dyDescent="0.25">
      <c r="A310">
        <v>2000</v>
      </c>
      <c r="B310" s="4" t="s">
        <v>138</v>
      </c>
      <c r="C310" s="37">
        <v>5223</v>
      </c>
      <c r="D310" s="38">
        <v>4376</v>
      </c>
      <c r="E310" s="38">
        <v>10253</v>
      </c>
      <c r="F310" t="str">
        <f>VLOOKUP($B310,Counties!$A$3:$J$89,6, FALSE)</f>
        <v>Outer suburbs</v>
      </c>
      <c r="G310" t="str">
        <f>VLOOKUP($B310,Counties!$A$3:$J$89,10, FALSE)</f>
        <v>Medium</v>
      </c>
      <c r="H310" s="21">
        <f>(E310-(C310+D310))/E310</f>
        <v>6.3786208914464057E-2</v>
      </c>
      <c r="I310" s="21">
        <f>C310/E310</f>
        <v>0.50941187944991706</v>
      </c>
      <c r="J310" s="21">
        <f>D310/E310</f>
        <v>0.42680191163561887</v>
      </c>
      <c r="K310" t="str">
        <f>IF(LARGE(H310:J310,1)&gt;LARGE(H310:J310,2), INDEX($H$1:$J$1,1,MATCH(MAX(H310:J310), H310:J310,0)), "Tie")</f>
        <v>GOP</v>
      </c>
      <c r="L310" s="20">
        <f>LARGE(H310:J310,1)</f>
        <v>0.50941187944991706</v>
      </c>
      <c r="M310" s="26">
        <f>L310-LARGE(H310:J310,2)</f>
        <v>8.2609967814298191E-2</v>
      </c>
      <c r="N310" t="str">
        <f>TRIM(K310)&amp;"-"&amp;VLOOKUP(M310,$T$2:$U$5,2,TRUE)</f>
        <v>GOP-2</v>
      </c>
    </row>
    <row r="311" spans="1:14" x14ac:dyDescent="0.25">
      <c r="A311">
        <v>2000</v>
      </c>
      <c r="B311" s="31" t="s">
        <v>139</v>
      </c>
      <c r="C311" s="37">
        <v>8197</v>
      </c>
      <c r="D311" s="38">
        <v>5274</v>
      </c>
      <c r="E311" s="38">
        <v>14677</v>
      </c>
      <c r="F311" t="str">
        <f>VLOOKUP($B311,Counties!$A$3:$J$89,6, FALSE)</f>
        <v>Outstate</v>
      </c>
      <c r="G311" t="str">
        <f>VLOOKUP($B311,Counties!$A$3:$J$89,10, FALSE)</f>
        <v>Medium</v>
      </c>
      <c r="H311" s="21">
        <f>(E311-(C311+D311))/E311</f>
        <v>8.2169380663623351E-2</v>
      </c>
      <c r="I311" s="21">
        <f>C311/E311</f>
        <v>0.55849288001635211</v>
      </c>
      <c r="J311" s="21">
        <f>D311/E311</f>
        <v>0.35933773932002455</v>
      </c>
      <c r="K311" t="str">
        <f>IF(LARGE(H311:J311,1)&gt;LARGE(H311:J311,2), INDEX($H$1:$J$1,1,MATCH(MAX(H311:J311), H311:J311,0)), "Tie")</f>
        <v>GOP</v>
      </c>
      <c r="L311" s="20">
        <f>LARGE(H311:J311,1)</f>
        <v>0.55849288001635211</v>
      </c>
      <c r="M311" s="26">
        <f>L311-LARGE(H311:J311,2)</f>
        <v>0.19915514069632756</v>
      </c>
      <c r="N311" t="str">
        <f>TRIM(K311)&amp;"-"&amp;VLOOKUP(M311,$T$2:$U$5,2,TRUE)</f>
        <v>GOP-3</v>
      </c>
    </row>
    <row r="312" spans="1:14" x14ac:dyDescent="0.25">
      <c r="A312">
        <v>2000</v>
      </c>
      <c r="B312" s="31" t="s">
        <v>140</v>
      </c>
      <c r="C312" s="37">
        <v>6873</v>
      </c>
      <c r="D312" s="38">
        <v>10693</v>
      </c>
      <c r="E312" s="38">
        <v>18480</v>
      </c>
      <c r="F312" t="str">
        <f>VLOOKUP($B312,Counties!$A$3:$J$89,6, FALSE)</f>
        <v>Outstate</v>
      </c>
      <c r="G312" t="str">
        <f>VLOOKUP($B312,Counties!$A$3:$J$89,10, FALSE)</f>
        <v>Medium</v>
      </c>
      <c r="H312" s="21">
        <f>(E312-(C312+D312))/E312</f>
        <v>4.9458874458874459E-2</v>
      </c>
      <c r="I312" s="21">
        <f>C312/E312</f>
        <v>0.37191558441558442</v>
      </c>
      <c r="J312" s="21">
        <f>D312/E312</f>
        <v>0.5786255411255411</v>
      </c>
      <c r="K312" t="str">
        <f>IF(LARGE(H312:J312,1)&gt;LARGE(H312:J312,2), INDEX($H$1:$J$1,1,MATCH(MAX(H312:J312), H312:J312,0)), "Tie")</f>
        <v>DFL</v>
      </c>
      <c r="L312" s="20">
        <f>LARGE(H312:J312,1)</f>
        <v>0.5786255411255411</v>
      </c>
      <c r="M312" s="26">
        <f>L312-LARGE(H312:J312,2)</f>
        <v>0.20670995670995668</v>
      </c>
      <c r="N312" t="str">
        <f>TRIM(K312)&amp;"-"&amp;VLOOKUP(M312,$T$2:$U$5,2,TRUE)</f>
        <v>DFL-4</v>
      </c>
    </row>
    <row r="313" spans="1:14" x14ac:dyDescent="0.25">
      <c r="A313">
        <v>2000</v>
      </c>
      <c r="B313" s="4" t="s">
        <v>141</v>
      </c>
      <c r="C313" s="37">
        <v>2407</v>
      </c>
      <c r="D313" s="38">
        <v>2093</v>
      </c>
      <c r="E313" s="38">
        <v>4751</v>
      </c>
      <c r="F313" t="str">
        <f>VLOOKUP($B313,Counties!$A$3:$J$89,6, FALSE)</f>
        <v>Outstate</v>
      </c>
      <c r="G313" t="str">
        <f>VLOOKUP($B313,Counties!$A$3:$J$89,10, FALSE)</f>
        <v>Extra small</v>
      </c>
      <c r="H313" s="21">
        <f>(E313-(C313+D313))/E313</f>
        <v>5.2830982950957693E-2</v>
      </c>
      <c r="I313" s="21">
        <f>C313/E313</f>
        <v>0.50663018311934327</v>
      </c>
      <c r="J313" s="21">
        <f>D313/E313</f>
        <v>0.440538833929699</v>
      </c>
      <c r="K313" t="str">
        <f>IF(LARGE(H313:J313,1)&gt;LARGE(H313:J313,2), INDEX($H$1:$J$1,1,MATCH(MAX(H313:J313), H313:J313,0)), "Tie")</f>
        <v>GOP</v>
      </c>
      <c r="L313" s="20">
        <f>LARGE(H313:J313,1)</f>
        <v>0.50663018311934327</v>
      </c>
      <c r="M313" s="26">
        <f>L313-LARGE(H313:J313,2)</f>
        <v>6.6091349189644266E-2</v>
      </c>
      <c r="N313" t="str">
        <f>TRIM(K313)&amp;"-"&amp;VLOOKUP(M313,$T$2:$U$5,2,TRUE)</f>
        <v>GOP-2</v>
      </c>
    </row>
    <row r="314" spans="1:14" x14ac:dyDescent="0.25">
      <c r="A314">
        <v>2000</v>
      </c>
      <c r="B314" s="4" t="s">
        <v>142</v>
      </c>
      <c r="C314" s="37">
        <v>7221</v>
      </c>
      <c r="D314" s="38">
        <v>7041</v>
      </c>
      <c r="E314" s="39">
        <v>15327</v>
      </c>
      <c r="F314" t="str">
        <f>VLOOKUP($B314,Counties!$A$3:$J$89,6, FALSE)</f>
        <v>Outstate</v>
      </c>
      <c r="G314" t="str">
        <f>VLOOKUP($B314,Counties!$A$3:$J$89,10, FALSE)</f>
        <v>Medium</v>
      </c>
      <c r="H314" s="21">
        <f>(E314-(C314+D314))/E314</f>
        <v>6.9485222156977888E-2</v>
      </c>
      <c r="I314" s="21">
        <f>C314/E314</f>
        <v>0.47112937952632611</v>
      </c>
      <c r="J314" s="21">
        <f>D314/E314</f>
        <v>0.459385398316696</v>
      </c>
      <c r="K314" t="str">
        <f>IF(LARGE(H314:J314,1)&gt;LARGE(H314:J314,2), INDEX($H$1:$J$1,1,MATCH(MAX(H314:J314), H314:J314,0)), "Tie")</f>
        <v>GOP</v>
      </c>
      <c r="L314" s="20">
        <f>LARGE(H314:J314,1)</f>
        <v>0.47112937952632611</v>
      </c>
      <c r="M314" s="26">
        <f>L314-LARGE(H314:J314,2)</f>
        <v>1.1743981209630105E-2</v>
      </c>
      <c r="N314" t="str">
        <f>TRIM(K314)&amp;"-"&amp;VLOOKUP(M314,$T$2:$U$5,2,TRUE)</f>
        <v>GOP-1</v>
      </c>
    </row>
    <row r="315" spans="1:14" x14ac:dyDescent="0.25">
      <c r="A315">
        <v>2000</v>
      </c>
      <c r="B315" s="4" t="s">
        <v>143</v>
      </c>
      <c r="C315" s="37">
        <v>4766</v>
      </c>
      <c r="D315" s="38">
        <v>3760</v>
      </c>
      <c r="E315" s="38">
        <v>8872</v>
      </c>
      <c r="F315" t="str">
        <f>VLOOKUP($B315,Counties!$A$3:$J$89,6, FALSE)</f>
        <v>Outstate</v>
      </c>
      <c r="G315" t="str">
        <f>VLOOKUP($B315,Counties!$A$3:$J$89,10, FALSE)</f>
        <v>Small</v>
      </c>
      <c r="H315" s="21">
        <f>(E315-(C315+D315))/E315</f>
        <v>3.8999098286744818E-2</v>
      </c>
      <c r="I315" s="21">
        <f>C315/E315</f>
        <v>0.53719567177637506</v>
      </c>
      <c r="J315" s="21">
        <f>D315/E315</f>
        <v>0.42380522993688008</v>
      </c>
      <c r="K315" t="str">
        <f>IF(LARGE(H315:J315,1)&gt;LARGE(H315:J315,2), INDEX($H$1:$J$1,1,MATCH(MAX(H315:J315), H315:J315,0)), "Tie")</f>
        <v>GOP</v>
      </c>
      <c r="L315" s="20">
        <f>LARGE(H315:J315,1)</f>
        <v>0.53719567177637506</v>
      </c>
      <c r="M315" s="26">
        <f>L315-LARGE(H315:J315,2)</f>
        <v>0.11339044183949498</v>
      </c>
      <c r="N315" t="str">
        <f>TRIM(K315)&amp;"-"&amp;VLOOKUP(M315,$T$2:$U$5,2,TRUE)</f>
        <v>GOP-3</v>
      </c>
    </row>
    <row r="316" spans="1:14" x14ac:dyDescent="0.25">
      <c r="A316">
        <v>2000</v>
      </c>
      <c r="B316" s="4" t="s">
        <v>144</v>
      </c>
      <c r="C316" s="37">
        <v>1808</v>
      </c>
      <c r="D316" s="38">
        <v>1575</v>
      </c>
      <c r="E316" s="38">
        <v>3641</v>
      </c>
      <c r="F316" t="str">
        <f>VLOOKUP($B316,Counties!$A$3:$J$89,6, FALSE)</f>
        <v>Outstate</v>
      </c>
      <c r="G316" t="str">
        <f>VLOOKUP($B316,Counties!$A$3:$J$89,10, FALSE)</f>
        <v>Extra small</v>
      </c>
      <c r="H316" s="21">
        <f>(E316-(C316+D316))/E316</f>
        <v>7.085965394122494E-2</v>
      </c>
      <c r="I316" s="21">
        <f>C316/E316</f>
        <v>0.49656687723152981</v>
      </c>
      <c r="J316" s="21">
        <f>D316/E316</f>
        <v>0.43257346882724529</v>
      </c>
      <c r="K316" t="str">
        <f>IF(LARGE(H316:J316,1)&gt;LARGE(H316:J316,2), INDEX($H$1:$J$1,1,MATCH(MAX(H316:J316), H316:J316,0)), "Tie")</f>
        <v>GOP</v>
      </c>
      <c r="L316" s="20">
        <f>LARGE(H316:J316,1)</f>
        <v>0.49656687723152981</v>
      </c>
      <c r="M316" s="26">
        <f>L316-LARGE(H316:J316,2)</f>
        <v>6.3993408404284524E-2</v>
      </c>
      <c r="N316" t="str">
        <f>TRIM(K316)&amp;"-"&amp;VLOOKUP(M316,$T$2:$U$5,2,TRUE)</f>
        <v>GOP-2</v>
      </c>
    </row>
    <row r="317" spans="1:14" x14ac:dyDescent="0.25">
      <c r="A317">
        <v>2004</v>
      </c>
      <c r="B317" s="4" t="s">
        <v>145</v>
      </c>
      <c r="C317" s="37">
        <v>37371</v>
      </c>
      <c r="D317" s="38">
        <v>33285</v>
      </c>
      <c r="E317" s="38">
        <v>71576</v>
      </c>
      <c r="F317" t="str">
        <f>VLOOKUP($B317,Counties!$A$3:$J$89,6, FALSE)</f>
        <v>Rochester-StCloud-Duluth</v>
      </c>
      <c r="G317" t="str">
        <f>VLOOKUP($B317,Counties!$A$3:$J$89,10, FALSE)</f>
        <v>Large</v>
      </c>
      <c r="H317" s="21">
        <f>(E317-(C317+D317))/E317</f>
        <v>1.2853470437017995E-2</v>
      </c>
      <c r="I317" s="21">
        <f>C317/E317</f>
        <v>0.522116351849782</v>
      </c>
      <c r="J317" s="21">
        <f>D317/E317</f>
        <v>0.46503017771319993</v>
      </c>
      <c r="K317" t="str">
        <f>IF(LARGE(H317:J317,1)&gt;LARGE(H317:J317,2), INDEX($H$1:$J$1,1,MATCH(MAX(H317:J317), H317:J317,0)), "Tie")</f>
        <v>GOP</v>
      </c>
      <c r="L317" s="20">
        <f>LARGE(H317:J317,1)</f>
        <v>0.522116351849782</v>
      </c>
      <c r="M317" s="26">
        <f>L317-LARGE(H317:J317,2)</f>
        <v>5.7086174136582069E-2</v>
      </c>
      <c r="N317" t="str">
        <f>TRIM(K317)&amp;"-"&amp;VLOOKUP(M317,$T$2:$U$5,2,TRUE)</f>
        <v>GOP-1</v>
      </c>
    </row>
    <row r="318" spans="1:14" x14ac:dyDescent="0.25">
      <c r="A318">
        <v>2000</v>
      </c>
      <c r="B318" s="31" t="s">
        <v>146</v>
      </c>
      <c r="C318" s="37">
        <v>16963</v>
      </c>
      <c r="D318" s="38">
        <v>9844</v>
      </c>
      <c r="E318" s="38">
        <v>28511</v>
      </c>
      <c r="F318" t="str">
        <f>VLOOKUP($B318,Counties!$A$3:$J$89,6, FALSE)</f>
        <v>Outstate</v>
      </c>
      <c r="G318" t="str">
        <f>VLOOKUP($B318,Counties!$A$3:$J$89,10, FALSE)</f>
        <v>Medium</v>
      </c>
      <c r="H318" s="21">
        <f>(E318-(C318+D318))/E318</f>
        <v>5.976640594858125E-2</v>
      </c>
      <c r="I318" s="21">
        <f>C318/E318</f>
        <v>0.59496334747992008</v>
      </c>
      <c r="J318" s="21">
        <f>D318/E318</f>
        <v>0.34527024657149874</v>
      </c>
      <c r="K318" t="str">
        <f>IF(LARGE(H318:J318,1)&gt;LARGE(H318:J318,2), INDEX($H$1:$J$1,1,MATCH(MAX(H318:J318), H318:J318,0)), "Tie")</f>
        <v>GOP</v>
      </c>
      <c r="L318" s="20">
        <f>LARGE(H318:J318,1)</f>
        <v>0.59496334747992008</v>
      </c>
      <c r="M318" s="26">
        <f>L318-LARGE(H318:J318,2)</f>
        <v>0.24969310090842134</v>
      </c>
      <c r="N318" t="str">
        <f>TRIM(K318)&amp;"-"&amp;VLOOKUP(M318,$T$2:$U$5,2,TRUE)</f>
        <v>GOP-4</v>
      </c>
    </row>
    <row r="319" spans="1:14" x14ac:dyDescent="0.25">
      <c r="A319">
        <v>2000</v>
      </c>
      <c r="B319" s="4" t="s">
        <v>147</v>
      </c>
      <c r="C319" s="37">
        <v>3380</v>
      </c>
      <c r="D319" s="38">
        <v>2458</v>
      </c>
      <c r="E319" s="39">
        <v>6320</v>
      </c>
      <c r="F319" t="str">
        <f>VLOOKUP($B319,Counties!$A$3:$J$89,6, FALSE)</f>
        <v>Outstate</v>
      </c>
      <c r="G319" t="str">
        <f>VLOOKUP($B319,Counties!$A$3:$J$89,10, FALSE)</f>
        <v>Small</v>
      </c>
      <c r="H319" s="21">
        <f>(E319-(C319+D319))/E319</f>
        <v>7.6265822784810131E-2</v>
      </c>
      <c r="I319" s="21">
        <f>C319/E319</f>
        <v>0.53481012658227844</v>
      </c>
      <c r="J319" s="21">
        <f>D319/E319</f>
        <v>0.38892405063291141</v>
      </c>
      <c r="K319" t="str">
        <f>IF(LARGE(H319:J319,1)&gt;LARGE(H319:J319,2), INDEX($H$1:$J$1,1,MATCH(MAX(H319:J319), H319:J319,0)), "Tie")</f>
        <v>GOP</v>
      </c>
      <c r="L319" s="20">
        <f>LARGE(H319:J319,1)</f>
        <v>0.53481012658227844</v>
      </c>
      <c r="M319" s="26">
        <f>L319-LARGE(H319:J319,2)</f>
        <v>0.14588607594936703</v>
      </c>
      <c r="N319" t="str">
        <f>TRIM(K319)&amp;"-"&amp;VLOOKUP(M319,$T$2:$U$5,2,TRUE)</f>
        <v>GOP-3</v>
      </c>
    </row>
    <row r="320" spans="1:14" x14ac:dyDescent="0.25">
      <c r="A320">
        <v>2000</v>
      </c>
      <c r="B320" s="4" t="s">
        <v>148</v>
      </c>
      <c r="C320" s="37">
        <v>5854</v>
      </c>
      <c r="D320" s="38">
        <v>6148</v>
      </c>
      <c r="E320" s="39">
        <v>13068</v>
      </c>
      <c r="F320" t="str">
        <f>VLOOKUP($B320,Counties!$A$3:$J$89,6, FALSE)</f>
        <v>Outstate</v>
      </c>
      <c r="G320" t="str">
        <f>VLOOKUP($B320,Counties!$A$3:$J$89,10, FALSE)</f>
        <v>Medium</v>
      </c>
      <c r="H320" s="21">
        <f>(E320-(C320+D320))/E320</f>
        <v>8.1573308846036113E-2</v>
      </c>
      <c r="I320" s="21">
        <f>C320/E320</f>
        <v>0.44796449341903888</v>
      </c>
      <c r="J320" s="21">
        <f>D320/E320</f>
        <v>0.47046219773492498</v>
      </c>
      <c r="K320" t="str">
        <f>IF(LARGE(H320:J320,1)&gt;LARGE(H320:J320,2), INDEX($H$1:$J$1,1,MATCH(MAX(H320:J320), H320:J320,0)), "Tie")</f>
        <v>DFL</v>
      </c>
      <c r="L320" s="20">
        <f>LARGE(H320:J320,1)</f>
        <v>0.47046219773492498</v>
      </c>
      <c r="M320" s="26">
        <f>L320-LARGE(H320:J320,2)</f>
        <v>2.2497704315886102E-2</v>
      </c>
      <c r="N320" t="str">
        <f>TRIM(K320)&amp;"-"&amp;VLOOKUP(M320,$T$2:$U$5,2,TRUE)</f>
        <v>DFL-1</v>
      </c>
    </row>
    <row r="321" spans="1:14" x14ac:dyDescent="0.25">
      <c r="A321">
        <v>2000</v>
      </c>
      <c r="B321" s="4" t="s">
        <v>149</v>
      </c>
      <c r="C321" s="37">
        <v>2693</v>
      </c>
      <c r="D321" s="38">
        <v>1970</v>
      </c>
      <c r="E321" s="39">
        <v>4892</v>
      </c>
      <c r="F321" t="str">
        <f>VLOOKUP($B321,Counties!$A$3:$J$89,6, FALSE)</f>
        <v>Outstate</v>
      </c>
      <c r="G321" t="str">
        <f>VLOOKUP($B321,Counties!$A$3:$J$89,10, FALSE)</f>
        <v>Extra small</v>
      </c>
      <c r="H321" s="21">
        <f>(E321-(C321+D321))/E321</f>
        <v>4.6811120196238759E-2</v>
      </c>
      <c r="I321" s="21">
        <f>C321/E321</f>
        <v>0.55049059689288637</v>
      </c>
      <c r="J321" s="21">
        <f>D321/E321</f>
        <v>0.40269828291087489</v>
      </c>
      <c r="K321" t="str">
        <f>IF(LARGE(H321:J321,1)&gt;LARGE(H321:J321,2), INDEX($H$1:$J$1,1,MATCH(MAX(H321:J321), H321:J321,0)), "Tie")</f>
        <v>GOP</v>
      </c>
      <c r="L321" s="20">
        <f>LARGE(H321:J321,1)</f>
        <v>0.55049059689288637</v>
      </c>
      <c r="M321" s="26">
        <f>L321-LARGE(H321:J321,2)</f>
        <v>0.14779231398201148</v>
      </c>
      <c r="N321" t="str">
        <f>TRIM(K321)&amp;"-"&amp;VLOOKUP(M321,$T$2:$U$5,2,TRUE)</f>
        <v>GOP-3</v>
      </c>
    </row>
    <row r="322" spans="1:14" x14ac:dyDescent="0.25">
      <c r="A322">
        <v>2000</v>
      </c>
      <c r="B322" s="4" t="s">
        <v>150</v>
      </c>
      <c r="C322" s="37">
        <v>7609</v>
      </c>
      <c r="D322" s="38">
        <v>5764</v>
      </c>
      <c r="E322" s="38">
        <v>14140</v>
      </c>
      <c r="F322" t="str">
        <f>VLOOKUP($B322,Counties!$A$3:$J$89,6, FALSE)</f>
        <v>Outstate</v>
      </c>
      <c r="G322" t="str">
        <f>VLOOKUP($B322,Counties!$A$3:$J$89,10, FALSE)</f>
        <v>Medium</v>
      </c>
      <c r="H322" s="21">
        <f>(E322-(C322+D322))/E322</f>
        <v>5.424328147100424E-2</v>
      </c>
      <c r="I322" s="21">
        <f>C322/E322</f>
        <v>0.53811881188118815</v>
      </c>
      <c r="J322" s="21">
        <f>D322/E322</f>
        <v>0.40763790664780764</v>
      </c>
      <c r="K322" t="str">
        <f>IF(LARGE(H322:J322,1)&gt;LARGE(H322:J322,2), INDEX($H$1:$J$1,1,MATCH(MAX(H322:J322), H322:J322,0)), "Tie")</f>
        <v>GOP</v>
      </c>
      <c r="L322" s="20">
        <f>LARGE(H322:J322,1)</f>
        <v>0.53811881188118815</v>
      </c>
      <c r="M322" s="26">
        <f>L322-LARGE(H322:J322,2)</f>
        <v>0.13048090523338052</v>
      </c>
      <c r="N322" t="str">
        <f>TRIM(K322)&amp;"-"&amp;VLOOKUP(M322,$T$2:$U$5,2,TRUE)</f>
        <v>GOP-3</v>
      </c>
    </row>
    <row r="323" spans="1:14" x14ac:dyDescent="0.25">
      <c r="A323">
        <v>2000</v>
      </c>
      <c r="B323" s="4" t="s">
        <v>151</v>
      </c>
      <c r="C323" s="37">
        <v>2808</v>
      </c>
      <c r="D323" s="38">
        <v>2771</v>
      </c>
      <c r="E323" s="39">
        <v>5987</v>
      </c>
      <c r="F323" t="str">
        <f>VLOOKUP($B323,Counties!$A$3:$J$89,6, FALSE)</f>
        <v>Outstate</v>
      </c>
      <c r="G323" t="str">
        <f>VLOOKUP($B323,Counties!$A$3:$J$89,10, FALSE)</f>
        <v>Small</v>
      </c>
      <c r="H323" s="21">
        <f>(E323-(C323+D323))/E323</f>
        <v>6.8147653248705531E-2</v>
      </c>
      <c r="I323" s="21">
        <f>C323/E323</f>
        <v>0.46901620177050274</v>
      </c>
      <c r="J323" s="21">
        <f>D323/E323</f>
        <v>0.46283614498079173</v>
      </c>
      <c r="K323" t="str">
        <f>IF(LARGE(H323:J323,1)&gt;LARGE(H323:J323,2), INDEX($H$1:$J$1,1,MATCH(MAX(H323:J323), H323:J323,0)), "Tie")</f>
        <v>GOP</v>
      </c>
      <c r="L323" s="20">
        <f>LARGE(H323:J323,1)</f>
        <v>0.46901620177050274</v>
      </c>
      <c r="M323" s="26">
        <f>L323-LARGE(H323:J323,2)</f>
        <v>6.1800567897110081E-3</v>
      </c>
      <c r="N323" t="str">
        <f>TRIM(K323)&amp;"-"&amp;VLOOKUP(M323,$T$2:$U$5,2,TRUE)</f>
        <v>GOP-1</v>
      </c>
    </row>
    <row r="324" spans="1:14" x14ac:dyDescent="0.25">
      <c r="A324">
        <v>2000</v>
      </c>
      <c r="B324" s="31" t="s">
        <v>152</v>
      </c>
      <c r="C324" s="37">
        <v>87669</v>
      </c>
      <c r="D324" s="38">
        <v>138470</v>
      </c>
      <c r="E324" s="38">
        <v>244278</v>
      </c>
      <c r="F324" t="str">
        <f>VLOOKUP($B324,Counties!$A$3:$J$89,6, FALSE)</f>
        <v>Hennepin/Ramsey</v>
      </c>
      <c r="G324" t="str">
        <f>VLOOKUP($B324,Counties!$A$3:$J$89,10, FALSE)</f>
        <v>Extra large</v>
      </c>
      <c r="H324" s="21">
        <f>(E324-(C324+D324))/E324</f>
        <v>7.4255561286730692E-2</v>
      </c>
      <c r="I324" s="21">
        <f>C324/E324</f>
        <v>0.35889028074570778</v>
      </c>
      <c r="J324" s="21">
        <f>D324/E324</f>
        <v>0.56685415796756156</v>
      </c>
      <c r="K324" t="str">
        <f>IF(LARGE(H324:J324,1)&gt;LARGE(H324:J324,2), INDEX($H$1:$J$1,1,MATCH(MAX(H324:J324), H324:J324,0)), "Tie")</f>
        <v>DFL</v>
      </c>
      <c r="L324" s="20">
        <f>LARGE(H324:J324,1)</f>
        <v>0.56685415796756156</v>
      </c>
      <c r="M324" s="26">
        <f>L324-LARGE(H324:J324,2)</f>
        <v>0.20796387722185378</v>
      </c>
      <c r="N324" t="str">
        <f>TRIM(K324)&amp;"-"&amp;VLOOKUP(M324,$T$2:$U$5,2,TRUE)</f>
        <v>DFL-4</v>
      </c>
    </row>
    <row r="325" spans="1:14" x14ac:dyDescent="0.25">
      <c r="A325">
        <v>2000</v>
      </c>
      <c r="B325" s="4" t="s">
        <v>153</v>
      </c>
      <c r="C325" s="37">
        <v>1090</v>
      </c>
      <c r="D325" s="38">
        <v>830</v>
      </c>
      <c r="E325" s="38">
        <v>2090</v>
      </c>
      <c r="F325" t="str">
        <f>VLOOKUP($B325,Counties!$A$3:$J$89,6, FALSE)</f>
        <v>Outstate</v>
      </c>
      <c r="G325" t="str">
        <f>VLOOKUP($B325,Counties!$A$3:$J$89,10, FALSE)</f>
        <v>Extra small</v>
      </c>
      <c r="H325" s="21">
        <f>(E325-(C325+D325))/E325</f>
        <v>8.1339712918660281E-2</v>
      </c>
      <c r="I325" s="21">
        <f>C325/E325</f>
        <v>0.52153110047846885</v>
      </c>
      <c r="J325" s="21">
        <f>D325/E325</f>
        <v>0.39712918660287083</v>
      </c>
      <c r="K325" t="str">
        <f>IF(LARGE(H325:J325,1)&gt;LARGE(H325:J325,2), INDEX($H$1:$J$1,1,MATCH(MAX(H325:J325), H325:J325,0)), "Tie")</f>
        <v>GOP</v>
      </c>
      <c r="L325" s="20">
        <f>LARGE(H325:J325,1)</f>
        <v>0.52153110047846885</v>
      </c>
      <c r="M325" s="26">
        <f>L325-LARGE(H325:J325,2)</f>
        <v>0.12440191387559801</v>
      </c>
      <c r="N325" t="str">
        <f>TRIM(K325)&amp;"-"&amp;VLOOKUP(M325,$T$2:$U$5,2,TRUE)</f>
        <v>GOP-3</v>
      </c>
    </row>
    <row r="326" spans="1:14" x14ac:dyDescent="0.25">
      <c r="A326">
        <v>2000</v>
      </c>
      <c r="B326" s="31" t="s">
        <v>154</v>
      </c>
      <c r="C326" s="37">
        <v>4589</v>
      </c>
      <c r="D326" s="38">
        <v>2681</v>
      </c>
      <c r="E326" s="38">
        <v>7748</v>
      </c>
      <c r="F326" t="str">
        <f>VLOOKUP($B326,Counties!$A$3:$J$89,6, FALSE)</f>
        <v>Outstate</v>
      </c>
      <c r="G326" t="str">
        <f>VLOOKUP($B326,Counties!$A$3:$J$89,10, FALSE)</f>
        <v>Small</v>
      </c>
      <c r="H326" s="21">
        <f>(E326-(C326+D326))/E326</f>
        <v>6.169334021683015E-2</v>
      </c>
      <c r="I326" s="21">
        <f>C326/E326</f>
        <v>0.59228187919463082</v>
      </c>
      <c r="J326" s="21">
        <f>D326/E326</f>
        <v>0.34602478058853897</v>
      </c>
      <c r="K326" t="str">
        <f>IF(LARGE(H326:J326,1)&gt;LARGE(H326:J326,2), INDEX($H$1:$J$1,1,MATCH(MAX(H326:J326), H326:J326,0)), "Tie")</f>
        <v>GOP</v>
      </c>
      <c r="L326" s="20">
        <f>LARGE(H326:J326,1)</f>
        <v>0.59228187919463082</v>
      </c>
      <c r="M326" s="26">
        <f>L326-LARGE(H326:J326,2)</f>
        <v>0.24625709860609185</v>
      </c>
      <c r="N326" t="str">
        <f>TRIM(K326)&amp;"-"&amp;VLOOKUP(M326,$T$2:$U$5,2,TRUE)</f>
        <v>GOP-4</v>
      </c>
    </row>
    <row r="327" spans="1:14" x14ac:dyDescent="0.25">
      <c r="A327">
        <v>2000</v>
      </c>
      <c r="B327" s="4" t="s">
        <v>155</v>
      </c>
      <c r="C327" s="37">
        <v>4036</v>
      </c>
      <c r="D327" s="38">
        <v>3533</v>
      </c>
      <c r="E327" s="38">
        <v>8122</v>
      </c>
      <c r="F327" t="str">
        <f>VLOOKUP($B327,Counties!$A$3:$J$89,6, FALSE)</f>
        <v>Outstate</v>
      </c>
      <c r="G327" t="str">
        <f>VLOOKUP($B327,Counties!$A$3:$J$89,10, FALSE)</f>
        <v>Small</v>
      </c>
      <c r="H327" s="21">
        <f>(E327-(C327+D327))/E327</f>
        <v>6.8086678158089137E-2</v>
      </c>
      <c r="I327" s="21">
        <f>C327/E327</f>
        <v>0.49692194040876631</v>
      </c>
      <c r="J327" s="21">
        <f>D327/E327</f>
        <v>0.43499138143314453</v>
      </c>
      <c r="K327" t="str">
        <f>IF(LARGE(H327:J327,1)&gt;LARGE(H327:J327,2), INDEX($H$1:$J$1,1,MATCH(MAX(H327:J327), H327:J327,0)), "Tie")</f>
        <v>GOP</v>
      </c>
      <c r="L327" s="20">
        <f>LARGE(H327:J327,1)</f>
        <v>0.49692194040876631</v>
      </c>
      <c r="M327" s="26">
        <f>L327-LARGE(H327:J327,2)</f>
        <v>6.1930558975621774E-2</v>
      </c>
      <c r="N327" t="str">
        <f>TRIM(K327)&amp;"-"&amp;VLOOKUP(M327,$T$2:$U$5,2,TRUE)</f>
        <v>GOP-2</v>
      </c>
    </row>
    <row r="328" spans="1:14" x14ac:dyDescent="0.25">
      <c r="A328">
        <v>2000</v>
      </c>
      <c r="B328" s="4" t="s">
        <v>156</v>
      </c>
      <c r="C328" s="37">
        <v>10876</v>
      </c>
      <c r="D328" s="38">
        <v>13140</v>
      </c>
      <c r="E328" s="38">
        <v>26021</v>
      </c>
      <c r="F328" t="str">
        <f>VLOOKUP($B328,Counties!$A$3:$J$89,6, FALSE)</f>
        <v>Outer suburbs</v>
      </c>
      <c r="G328" t="str">
        <f>VLOOKUP($B328,Counties!$A$3:$J$89,10, FALSE)</f>
        <v>Medium</v>
      </c>
      <c r="H328" s="21">
        <f>(E328-(C328+D328))/E328</f>
        <v>7.7053149379347444E-2</v>
      </c>
      <c r="I328" s="21">
        <f>C328/E328</f>
        <v>0.41797010107221089</v>
      </c>
      <c r="J328" s="21">
        <f>D328/E328</f>
        <v>0.50497674954844163</v>
      </c>
      <c r="K328" t="str">
        <f>IF(LARGE(H328:J328,1)&gt;LARGE(H328:J328,2), INDEX($H$1:$J$1,1,MATCH(MAX(H328:J328), H328:J328,0)), "Tie")</f>
        <v>DFL</v>
      </c>
      <c r="L328" s="20">
        <f>LARGE(H328:J328,1)</f>
        <v>0.50497674954844163</v>
      </c>
      <c r="M328" s="26">
        <f>L328-LARGE(H328:J328,2)</f>
        <v>8.7006648476230741E-2</v>
      </c>
      <c r="N328" t="str">
        <f>TRIM(K328)&amp;"-"&amp;VLOOKUP(M328,$T$2:$U$5,2,TRUE)</f>
        <v>DFL-2</v>
      </c>
    </row>
    <row r="329" spans="1:14" x14ac:dyDescent="0.25">
      <c r="A329">
        <v>2000</v>
      </c>
      <c r="B329" s="4" t="s">
        <v>157</v>
      </c>
      <c r="C329" s="37">
        <v>2772</v>
      </c>
      <c r="D329" s="38">
        <v>2081</v>
      </c>
      <c r="E329" s="39">
        <v>5010</v>
      </c>
      <c r="F329" t="str">
        <f>VLOOKUP($B329,Counties!$A$3:$J$89,6, FALSE)</f>
        <v>Outstate</v>
      </c>
      <c r="G329" t="str">
        <f>VLOOKUP($B329,Counties!$A$3:$J$89,10, FALSE)</f>
        <v>Extra small</v>
      </c>
      <c r="H329" s="21">
        <f>(E329-(C329+D329))/E329</f>
        <v>3.13373253493014E-2</v>
      </c>
      <c r="I329" s="21">
        <f>C329/E329</f>
        <v>0.55329341317365266</v>
      </c>
      <c r="J329" s="21">
        <f>D329/E329</f>
        <v>0.41536926147704589</v>
      </c>
      <c r="K329" t="str">
        <f>IF(LARGE(H329:J329,1)&gt;LARGE(H329:J329,2), INDEX($H$1:$J$1,1,MATCH(MAX(H329:J329), H329:J329,0)), "Tie")</f>
        <v>GOP</v>
      </c>
      <c r="L329" s="20">
        <f>LARGE(H329:J329,1)</f>
        <v>0.55329341317365266</v>
      </c>
      <c r="M329" s="26">
        <f>L329-LARGE(H329:J329,2)</f>
        <v>0.13792415169660677</v>
      </c>
      <c r="N329" t="str">
        <f>TRIM(K329)&amp;"-"&amp;VLOOKUP(M329,$T$2:$U$5,2,TRUE)</f>
        <v>GOP-3</v>
      </c>
    </row>
    <row r="330" spans="1:14" x14ac:dyDescent="0.25">
      <c r="A330">
        <v>2000</v>
      </c>
      <c r="B330" s="4" t="s">
        <v>158</v>
      </c>
      <c r="C330" s="37">
        <v>4695</v>
      </c>
      <c r="D330" s="38">
        <v>2128</v>
      </c>
      <c r="E330" s="38">
        <v>7166</v>
      </c>
      <c r="F330" t="str">
        <f>VLOOKUP($B330,Counties!$A$3:$J$89,6, FALSE)</f>
        <v>Outstate</v>
      </c>
      <c r="G330" t="str">
        <f>VLOOKUP($B330,Counties!$A$3:$J$89,10, FALSE)</f>
        <v>Small</v>
      </c>
      <c r="H330" s="21">
        <f>(E330-(C330+D330))/E330</f>
        <v>4.7864917666759696E-2</v>
      </c>
      <c r="I330" s="21">
        <f>C330/E330</f>
        <v>0.65517722578844539</v>
      </c>
      <c r="J330" s="21">
        <f>D330/E330</f>
        <v>0.29695785654479484</v>
      </c>
      <c r="K330" t="str">
        <f>IF(LARGE(H330:J330,1)&gt;LARGE(H330:J330,2), INDEX($H$1:$J$1,1,MATCH(MAX(H330:J330), H330:J330,0)), "Tie")</f>
        <v>GOP</v>
      </c>
      <c r="L330" s="20">
        <f>LARGE(H330:J330,1)</f>
        <v>0.65517722578844539</v>
      </c>
      <c r="M330" s="26">
        <f>L330-LARGE(H330:J330,2)</f>
        <v>0.35821936924365055</v>
      </c>
      <c r="N330" t="str">
        <f>TRIM(K330)&amp;"-"&amp;VLOOKUP(M330,$T$2:$U$5,2,TRUE)</f>
        <v>GOP-4</v>
      </c>
    </row>
    <row r="331" spans="1:14" x14ac:dyDescent="0.25">
      <c r="A331">
        <v>2000</v>
      </c>
      <c r="B331" s="4" t="s">
        <v>159</v>
      </c>
      <c r="C331" s="37">
        <v>23954</v>
      </c>
      <c r="D331" s="38">
        <v>17503</v>
      </c>
      <c r="E331" s="39">
        <v>43793</v>
      </c>
      <c r="F331" t="str">
        <f>VLOOKUP($B331,Counties!$A$3:$J$89,6, FALSE)</f>
        <v>Rest of 7 county</v>
      </c>
      <c r="G331" t="str">
        <f>VLOOKUP($B331,Counties!$A$3:$J$89,10, FALSE)</f>
        <v>Large</v>
      </c>
      <c r="H331" s="21">
        <f>(E331-(C331+D331))/E331</f>
        <v>5.3341858287854226E-2</v>
      </c>
      <c r="I331" s="21">
        <f>C331/E331</f>
        <v>0.54698239444660102</v>
      </c>
      <c r="J331" s="21">
        <f>D331/E331</f>
        <v>0.39967574726554472</v>
      </c>
      <c r="K331" t="str">
        <f>IF(LARGE(H331:J331,1)&gt;LARGE(H331:J331,2), INDEX($H$1:$J$1,1,MATCH(MAX(H331:J331), H331:J331,0)), "Tie")</f>
        <v>GOP</v>
      </c>
      <c r="L331" s="20">
        <f>LARGE(H331:J331,1)</f>
        <v>0.54698239444660102</v>
      </c>
      <c r="M331" s="26">
        <f>L331-LARGE(H331:J331,2)</f>
        <v>0.14730664718105629</v>
      </c>
      <c r="N331" t="str">
        <f>TRIM(K331)&amp;"-"&amp;VLOOKUP(M331,$T$2:$U$5,2,TRUE)</f>
        <v>GOP-3</v>
      </c>
    </row>
    <row r="332" spans="1:14" x14ac:dyDescent="0.25">
      <c r="A332">
        <v>2000</v>
      </c>
      <c r="B332" s="4" t="s">
        <v>160</v>
      </c>
      <c r="C332" s="37">
        <v>16813</v>
      </c>
      <c r="D332" s="38">
        <v>12109</v>
      </c>
      <c r="E332" s="39">
        <v>30835</v>
      </c>
      <c r="F332" t="str">
        <f>VLOOKUP($B332,Counties!$A$3:$J$89,6, FALSE)</f>
        <v>Outer suburbs</v>
      </c>
      <c r="G332" t="str">
        <f>VLOOKUP($B332,Counties!$A$3:$J$89,10, FALSE)</f>
        <v>Medium</v>
      </c>
      <c r="H332" s="21">
        <f>(E332-(C332+D332))/E332</f>
        <v>6.2039889735689961E-2</v>
      </c>
      <c r="I332" s="21">
        <f>C332/E332</f>
        <v>0.54525701313442521</v>
      </c>
      <c r="J332" s="21">
        <f>D332/E332</f>
        <v>0.39270309712988488</v>
      </c>
      <c r="K332" t="str">
        <f>IF(LARGE(H332:J332,1)&gt;LARGE(H332:J332,2), INDEX($H$1:$J$1,1,MATCH(MAX(H332:J332), H332:J332,0)), "Tie")</f>
        <v>GOP</v>
      </c>
      <c r="L332" s="20">
        <f>LARGE(H332:J332,1)</f>
        <v>0.54525701313442521</v>
      </c>
      <c r="M332" s="26">
        <f>L332-LARGE(H332:J332,2)</f>
        <v>0.15255391600454032</v>
      </c>
      <c r="N332" t="str">
        <f>TRIM(K332)&amp;"-"&amp;VLOOKUP(M332,$T$2:$U$5,2,TRUE)</f>
        <v>GOP-3</v>
      </c>
    </row>
    <row r="333" spans="1:14" x14ac:dyDescent="0.25">
      <c r="A333">
        <v>2000</v>
      </c>
      <c r="B333" s="4" t="s">
        <v>161</v>
      </c>
      <c r="C333" s="37">
        <v>4087</v>
      </c>
      <c r="D333" s="38">
        <v>2687</v>
      </c>
      <c r="E333" s="39">
        <v>7335</v>
      </c>
      <c r="F333" t="str">
        <f>VLOOKUP($B333,Counties!$A$3:$J$89,6, FALSE)</f>
        <v>Outer suburbs</v>
      </c>
      <c r="G333" t="str">
        <f>VLOOKUP($B333,Counties!$A$3:$J$89,10, FALSE)</f>
        <v>Small</v>
      </c>
      <c r="H333" s="21">
        <f>(E333-(C333+D333))/E333</f>
        <v>7.6482617586912063E-2</v>
      </c>
      <c r="I333" s="21">
        <f>C333/E333</f>
        <v>0.55719154737559651</v>
      </c>
      <c r="J333" s="21">
        <f>D333/E333</f>
        <v>0.3663258350374915</v>
      </c>
      <c r="K333" t="str">
        <f>IF(LARGE(H333:J333,1)&gt;LARGE(H333:J333,2), INDEX($H$1:$J$1,1,MATCH(MAX(H333:J333), H333:J333,0)), "Tie")</f>
        <v>GOP</v>
      </c>
      <c r="L333" s="20">
        <f>LARGE(H333:J333,1)</f>
        <v>0.55719154737559651</v>
      </c>
      <c r="M333" s="26">
        <f>L333-LARGE(H333:J333,2)</f>
        <v>0.19086571233810501</v>
      </c>
      <c r="N333" t="str">
        <f>TRIM(K333)&amp;"-"&amp;VLOOKUP(M333,$T$2:$U$5,2,TRUE)</f>
        <v>GOP-3</v>
      </c>
    </row>
    <row r="334" spans="1:14" x14ac:dyDescent="0.25">
      <c r="A334">
        <v>2000</v>
      </c>
      <c r="B334" s="31" t="s">
        <v>162</v>
      </c>
      <c r="C334" s="37">
        <v>35420</v>
      </c>
      <c r="D334" s="38">
        <v>64237</v>
      </c>
      <c r="E334" s="38">
        <v>107464</v>
      </c>
      <c r="F334" t="str">
        <f>VLOOKUP($B334,Counties!$A$3:$J$89,6, FALSE)</f>
        <v>Rochester-StCloud-Duluth</v>
      </c>
      <c r="G334" t="str">
        <f>VLOOKUP($B334,Counties!$A$3:$J$89,10, FALSE)</f>
        <v>Large</v>
      </c>
      <c r="H334" s="21">
        <f>(E334-(C334+D334))/E334</f>
        <v>7.2647584307302907E-2</v>
      </c>
      <c r="I334" s="21">
        <f>C334/E334</f>
        <v>0.32959874934861905</v>
      </c>
      <c r="J334" s="21">
        <f>D334/E334</f>
        <v>0.59775366634407801</v>
      </c>
      <c r="K334" t="str">
        <f>IF(LARGE(H334:J334,1)&gt;LARGE(H334:J334,2), INDEX($H$1:$J$1,1,MATCH(MAX(H334:J334), H334:J334,0)), "Tie")</f>
        <v>DFL</v>
      </c>
      <c r="L334" s="20">
        <f>LARGE(H334:J334,1)</f>
        <v>0.59775366634407801</v>
      </c>
      <c r="M334" s="26">
        <f>L334-LARGE(H334:J334,2)</f>
        <v>0.26815491699545896</v>
      </c>
      <c r="N334" t="str">
        <f>TRIM(K334)&amp;"-"&amp;VLOOKUP(M334,$T$2:$U$5,2,TRUE)</f>
        <v>DFL-4</v>
      </c>
    </row>
    <row r="335" spans="1:14" x14ac:dyDescent="0.25">
      <c r="A335">
        <v>2000</v>
      </c>
      <c r="B335" s="4" t="s">
        <v>163</v>
      </c>
      <c r="C335" s="37">
        <v>32402</v>
      </c>
      <c r="D335" s="38">
        <v>24800</v>
      </c>
      <c r="E335" s="38">
        <v>62470</v>
      </c>
      <c r="F335" t="str">
        <f>VLOOKUP($B335,Counties!$A$3:$J$89,6, FALSE)</f>
        <v>Rochester-StCloud-Duluth</v>
      </c>
      <c r="G335" t="str">
        <f>VLOOKUP($B335,Counties!$A$3:$J$89,10, FALSE)</f>
        <v>Large</v>
      </c>
      <c r="H335" s="21">
        <f>(E335-(C335+D335))/E335</f>
        <v>8.4328477669281254E-2</v>
      </c>
      <c r="I335" s="21">
        <f>C335/E335</f>
        <v>0.51868096686409482</v>
      </c>
      <c r="J335" s="21">
        <f>D335/E335</f>
        <v>0.39699055546662398</v>
      </c>
      <c r="K335" t="str">
        <f>IF(LARGE(H335:J335,1)&gt;LARGE(H335:J335,2), INDEX($H$1:$J$1,1,MATCH(MAX(H335:J335), H335:J335,0)), "Tie")</f>
        <v>GOP</v>
      </c>
      <c r="L335" s="20">
        <f>LARGE(H335:J335,1)</f>
        <v>0.51868096686409482</v>
      </c>
      <c r="M335" s="26">
        <f>L335-LARGE(H335:J335,2)</f>
        <v>0.12169041139747083</v>
      </c>
      <c r="N335" t="str">
        <f>TRIM(K335)&amp;"-"&amp;VLOOKUP(M335,$T$2:$U$5,2,TRUE)</f>
        <v>GOP-3</v>
      </c>
    </row>
    <row r="336" spans="1:14" x14ac:dyDescent="0.25">
      <c r="A336">
        <v>2000</v>
      </c>
      <c r="B336" s="4" t="s">
        <v>164</v>
      </c>
      <c r="C336" s="37">
        <v>8223</v>
      </c>
      <c r="D336" s="38">
        <v>6900</v>
      </c>
      <c r="E336" s="38">
        <v>16066</v>
      </c>
      <c r="F336" t="str">
        <f>VLOOKUP($B336,Counties!$A$3:$J$89,6, FALSE)</f>
        <v>Outstate</v>
      </c>
      <c r="G336" t="str">
        <f>VLOOKUP($B336,Counties!$A$3:$J$89,10, FALSE)</f>
        <v>Medium</v>
      </c>
      <c r="H336" s="21">
        <f>(E336-(C336+D336))/E336</f>
        <v>5.8695381551101704E-2</v>
      </c>
      <c r="I336" s="21">
        <f>C336/E336</f>
        <v>0.51182621685547114</v>
      </c>
      <c r="J336" s="21">
        <f>D336/E336</f>
        <v>0.42947840159342709</v>
      </c>
      <c r="K336" t="str">
        <f>IF(LARGE(H336:J336,1)&gt;LARGE(H336:J336,2), INDEX($H$1:$J$1,1,MATCH(MAX(H336:J336), H336:J336,0)), "Tie")</f>
        <v>GOP</v>
      </c>
      <c r="L336" s="20">
        <f>LARGE(H336:J336,1)</f>
        <v>0.51182621685547114</v>
      </c>
      <c r="M336" s="26">
        <f>L336-LARGE(H336:J336,2)</f>
        <v>8.2347815262044044E-2</v>
      </c>
      <c r="N336" t="str">
        <f>TRIM(K336)&amp;"-"&amp;VLOOKUP(M336,$T$2:$U$5,2,TRUE)</f>
        <v>GOP-2</v>
      </c>
    </row>
    <row r="337" spans="1:14" x14ac:dyDescent="0.25">
      <c r="A337">
        <v>2000</v>
      </c>
      <c r="B337" s="4" t="s">
        <v>165</v>
      </c>
      <c r="C337" s="37">
        <v>2831</v>
      </c>
      <c r="D337" s="38">
        <v>2434</v>
      </c>
      <c r="E337" s="38">
        <v>5752</v>
      </c>
      <c r="F337" t="str">
        <f>VLOOKUP($B337,Counties!$A$3:$J$89,6, FALSE)</f>
        <v>Outstate</v>
      </c>
      <c r="G337" t="str">
        <f>VLOOKUP($B337,Counties!$A$3:$J$89,10, FALSE)</f>
        <v>Extra small</v>
      </c>
      <c r="H337" s="21">
        <f>(E337-(C337+D337))/E337</f>
        <v>8.4666203059805281E-2</v>
      </c>
      <c r="I337" s="21">
        <f>C337/E337</f>
        <v>0.49217663421418639</v>
      </c>
      <c r="J337" s="21">
        <f>D337/E337</f>
        <v>0.42315716272600834</v>
      </c>
      <c r="K337" t="str">
        <f>IF(LARGE(H337:J337,1)&gt;LARGE(H337:J337,2), INDEX($H$1:$J$1,1,MATCH(MAX(H337:J337), H337:J337,0)), "Tie")</f>
        <v>GOP</v>
      </c>
      <c r="L337" s="20">
        <f>LARGE(H337:J337,1)</f>
        <v>0.49217663421418639</v>
      </c>
      <c r="M337" s="26">
        <f>L337-LARGE(H337:J337,2)</f>
        <v>6.9019471488178052E-2</v>
      </c>
      <c r="N337" t="str">
        <f>TRIM(K337)&amp;"-"&amp;VLOOKUP(M337,$T$2:$U$5,2,TRUE)</f>
        <v>GOP-2</v>
      </c>
    </row>
    <row r="338" spans="1:14" x14ac:dyDescent="0.25">
      <c r="A338">
        <v>2000</v>
      </c>
      <c r="B338" s="4" t="s">
        <v>166</v>
      </c>
      <c r="C338" s="37">
        <v>2376</v>
      </c>
      <c r="D338" s="38">
        <v>2698</v>
      </c>
      <c r="E338" s="38">
        <v>5437</v>
      </c>
      <c r="F338" t="str">
        <f>VLOOKUP($B338,Counties!$A$3:$J$89,6, FALSE)</f>
        <v>Outstate</v>
      </c>
      <c r="G338" t="str">
        <f>VLOOKUP($B338,Counties!$A$3:$J$89,10, FALSE)</f>
        <v>Extra small</v>
      </c>
      <c r="H338" s="21">
        <f>(E338-(C338+D338))/E338</f>
        <v>6.6764759977929009E-2</v>
      </c>
      <c r="I338" s="21">
        <f>C338/E338</f>
        <v>0.43700570167371711</v>
      </c>
      <c r="J338" s="21">
        <f>D338/E338</f>
        <v>0.49622953834835387</v>
      </c>
      <c r="K338" t="str">
        <f>IF(LARGE(H338:J338,1)&gt;LARGE(H338:J338,2), INDEX($H$1:$J$1,1,MATCH(MAX(H338:J338), H338:J338,0)), "Tie")</f>
        <v>DFL</v>
      </c>
      <c r="L338" s="20">
        <f>LARGE(H338:J338,1)</f>
        <v>0.49622953834835387</v>
      </c>
      <c r="M338" s="26">
        <f>L338-LARGE(H338:J338,2)</f>
        <v>5.9223836674636765E-2</v>
      </c>
      <c r="N338" t="str">
        <f>TRIM(K338)&amp;"-"&amp;VLOOKUP(M338,$T$2:$U$5,2,TRUE)</f>
        <v>DFL-1</v>
      </c>
    </row>
    <row r="339" spans="1:14" x14ac:dyDescent="0.25">
      <c r="A339">
        <v>2000</v>
      </c>
      <c r="B339" s="4" t="s">
        <v>167</v>
      </c>
      <c r="C339" s="37">
        <v>6031</v>
      </c>
      <c r="D339" s="38">
        <v>4132</v>
      </c>
      <c r="E339" s="39">
        <v>11092</v>
      </c>
      <c r="F339" t="str">
        <f>VLOOKUP($B339,Counties!$A$3:$J$89,6, FALSE)</f>
        <v>Outstate</v>
      </c>
      <c r="G339" t="str">
        <f>VLOOKUP($B339,Counties!$A$3:$J$89,10, FALSE)</f>
        <v>Medium</v>
      </c>
      <c r="H339" s="21">
        <f>(E339-(C339+D339))/E339</f>
        <v>8.3754056978002159E-2</v>
      </c>
      <c r="I339" s="21">
        <f>C339/E339</f>
        <v>0.54372520735665342</v>
      </c>
      <c r="J339" s="21">
        <f>D339/E339</f>
        <v>0.37252073566534438</v>
      </c>
      <c r="K339" t="str">
        <f>IF(LARGE(H339:J339,1)&gt;LARGE(H339:J339,2), INDEX($H$1:$J$1,1,MATCH(MAX(H339:J339), H339:J339,0)), "Tie")</f>
        <v>GOP</v>
      </c>
      <c r="L339" s="20">
        <f>LARGE(H339:J339,1)</f>
        <v>0.54372520735665342</v>
      </c>
      <c r="M339" s="26">
        <f>L339-LARGE(H339:J339,2)</f>
        <v>0.17120447169130903</v>
      </c>
      <c r="N339" t="str">
        <f>TRIM(K339)&amp;"-"&amp;VLOOKUP(M339,$T$2:$U$5,2,TRUE)</f>
        <v>GOP-3</v>
      </c>
    </row>
    <row r="340" spans="1:14" x14ac:dyDescent="0.25">
      <c r="A340">
        <v>2000</v>
      </c>
      <c r="B340" s="4" t="s">
        <v>168</v>
      </c>
      <c r="C340" s="37">
        <v>1074</v>
      </c>
      <c r="D340" s="38">
        <v>884</v>
      </c>
      <c r="E340" s="38">
        <v>2106</v>
      </c>
      <c r="F340" t="str">
        <f>VLOOKUP($B340,Counties!$A$3:$J$89,6, FALSE)</f>
        <v>Outstate</v>
      </c>
      <c r="G340" t="str">
        <f>VLOOKUP($B340,Counties!$A$3:$J$89,10, FALSE)</f>
        <v>Extra small</v>
      </c>
      <c r="H340" s="21">
        <f>(E340-(C340+D340))/E340</f>
        <v>7.0275403608736936E-2</v>
      </c>
      <c r="I340" s="21">
        <f>C340/E340</f>
        <v>0.50997150997150997</v>
      </c>
      <c r="J340" s="21">
        <f>D340/E340</f>
        <v>0.41975308641975306</v>
      </c>
      <c r="K340" t="str">
        <f>IF(LARGE(H340:J340,1)&gt;LARGE(H340:J340,2), INDEX($H$1:$J$1,1,MATCH(MAX(H340:J340), H340:J340,0)), "Tie")</f>
        <v>GOP</v>
      </c>
      <c r="L340" s="20">
        <f>LARGE(H340:J340,1)</f>
        <v>0.50997150997150997</v>
      </c>
      <c r="M340" s="26">
        <f>L340-LARGE(H340:J340,2)</f>
        <v>9.021842355175691E-2</v>
      </c>
      <c r="N340" t="str">
        <f>TRIM(K340)&amp;"-"&amp;VLOOKUP(M340,$T$2:$U$5,2,TRUE)</f>
        <v>GOP-2</v>
      </c>
    </row>
    <row r="341" spans="1:14" x14ac:dyDescent="0.25">
      <c r="A341">
        <v>2000</v>
      </c>
      <c r="B341" s="4" t="s">
        <v>169</v>
      </c>
      <c r="C341" s="37">
        <v>5245</v>
      </c>
      <c r="D341" s="38">
        <v>4522</v>
      </c>
      <c r="E341" s="38">
        <v>10531</v>
      </c>
      <c r="F341" t="str">
        <f>VLOOKUP($B341,Counties!$A$3:$J$89,6, FALSE)</f>
        <v>Outstate</v>
      </c>
      <c r="G341" t="str">
        <f>VLOOKUP($B341,Counties!$A$3:$J$89,10, FALSE)</f>
        <v>Small</v>
      </c>
      <c r="H341" s="21">
        <f>(E341-(C341+D341))/E341</f>
        <v>7.2547716266261511E-2</v>
      </c>
      <c r="I341" s="21">
        <f>C341/E341</f>
        <v>0.49805336625201785</v>
      </c>
      <c r="J341" s="21">
        <f>D341/E341</f>
        <v>0.42939891748172065</v>
      </c>
      <c r="K341" t="str">
        <f>IF(LARGE(H341:J341,1)&gt;LARGE(H341:J341,2), INDEX($H$1:$J$1,1,MATCH(MAX(H341:J341), H341:J341,0)), "Tie")</f>
        <v>GOP</v>
      </c>
      <c r="L341" s="20">
        <f>LARGE(H341:J341,1)</f>
        <v>0.49805336625201785</v>
      </c>
      <c r="M341" s="26">
        <f>L341-LARGE(H341:J341,2)</f>
        <v>6.8654448770297194E-2</v>
      </c>
      <c r="N341" t="str">
        <f>TRIM(K341)&amp;"-"&amp;VLOOKUP(M341,$T$2:$U$5,2,TRUE)</f>
        <v>GOP-2</v>
      </c>
    </row>
    <row r="342" spans="1:14" x14ac:dyDescent="0.25">
      <c r="A342">
        <v>2000</v>
      </c>
      <c r="B342" s="31" t="s">
        <v>170</v>
      </c>
      <c r="C342" s="37">
        <v>3733</v>
      </c>
      <c r="D342" s="38">
        <v>2251</v>
      </c>
      <c r="E342" s="38">
        <v>6382</v>
      </c>
      <c r="F342" t="str">
        <f>VLOOKUP($B342,Counties!$A$3:$J$89,6, FALSE)</f>
        <v>Outstate</v>
      </c>
      <c r="G342" t="str">
        <f>VLOOKUP($B342,Counties!$A$3:$J$89,10, FALSE)</f>
        <v>Small</v>
      </c>
      <c r="H342" s="21">
        <f>(E342-(C342+D342))/E342</f>
        <v>6.2362895643998745E-2</v>
      </c>
      <c r="I342" s="21">
        <f>C342/E342</f>
        <v>0.58492635537449078</v>
      </c>
      <c r="J342" s="21">
        <f>D342/E342</f>
        <v>0.3527107489815105</v>
      </c>
      <c r="K342" t="str">
        <f>IF(LARGE(H342:J342,1)&gt;LARGE(H342:J342,2), INDEX($H$1:$J$1,1,MATCH(MAX(H342:J342), H342:J342,0)), "Tie")</f>
        <v>GOP</v>
      </c>
      <c r="L342" s="20">
        <f>LARGE(H342:J342,1)</f>
        <v>0.58492635537449078</v>
      </c>
      <c r="M342" s="26">
        <f>L342-LARGE(H342:J342,2)</f>
        <v>0.23221560639298028</v>
      </c>
      <c r="N342" t="str">
        <f>TRIM(K342)&amp;"-"&amp;VLOOKUP(M342,$T$2:$U$5,2,TRUE)</f>
        <v>GOP-4</v>
      </c>
    </row>
    <row r="343" spans="1:14" x14ac:dyDescent="0.25">
      <c r="A343">
        <v>2000</v>
      </c>
      <c r="B343" s="4" t="s">
        <v>171</v>
      </c>
      <c r="C343" s="37">
        <v>4608</v>
      </c>
      <c r="D343" s="38">
        <v>3694</v>
      </c>
      <c r="E343" s="38">
        <v>8864</v>
      </c>
      <c r="F343" t="str">
        <f>VLOOKUP($B343,Counties!$A$3:$J$89,6, FALSE)</f>
        <v>Outstate</v>
      </c>
      <c r="G343" t="str">
        <f>VLOOKUP($B343,Counties!$A$3:$J$89,10, FALSE)</f>
        <v>Small</v>
      </c>
      <c r="H343" s="21">
        <f>(E343-(C343+D343))/E343</f>
        <v>6.3402527075812273E-2</v>
      </c>
      <c r="I343" s="21">
        <f>C343/E343</f>
        <v>0.51985559566786999</v>
      </c>
      <c r="J343" s="21">
        <f>D343/E343</f>
        <v>0.41674187725631767</v>
      </c>
      <c r="K343" t="str">
        <f>IF(LARGE(H343:J343,1)&gt;LARGE(H343:J343,2), INDEX($H$1:$J$1,1,MATCH(MAX(H343:J343), H343:J343,0)), "Tie")</f>
        <v>GOP</v>
      </c>
      <c r="L343" s="20">
        <f>LARGE(H343:J343,1)</f>
        <v>0.51985559566786999</v>
      </c>
      <c r="M343" s="26">
        <f>L343-LARGE(H343:J343,2)</f>
        <v>0.10311371841155231</v>
      </c>
      <c r="N343" t="str">
        <f>TRIM(K343)&amp;"-"&amp;VLOOKUP(M343,$T$2:$U$5,2,TRUE)</f>
        <v>GOP-3</v>
      </c>
    </row>
    <row r="344" spans="1:14" x14ac:dyDescent="0.25">
      <c r="A344">
        <v>2000</v>
      </c>
      <c r="B344" s="4" t="s">
        <v>172</v>
      </c>
      <c r="C344" s="37">
        <v>51502</v>
      </c>
      <c r="D344" s="38">
        <v>49637</v>
      </c>
      <c r="E344" s="39">
        <v>106999</v>
      </c>
      <c r="F344" t="str">
        <f>VLOOKUP($B344,Counties!$A$3:$J$89,6, FALSE)</f>
        <v>Rest of 7 county</v>
      </c>
      <c r="G344" t="str">
        <f>VLOOKUP($B344,Counties!$A$3:$J$89,10, FALSE)</f>
        <v>Large</v>
      </c>
      <c r="H344" s="21">
        <f>(E344-(C344+D344))/E344</f>
        <v>5.4766866980065235E-2</v>
      </c>
      <c r="I344" s="21">
        <f>C344/E344</f>
        <v>0.48133160122991803</v>
      </c>
      <c r="J344" s="21">
        <f>D344/E344</f>
        <v>0.46390153179001675</v>
      </c>
      <c r="K344" t="str">
        <f>IF(LARGE(H344:J344,1)&gt;LARGE(H344:J344,2), INDEX($H$1:$J$1,1,MATCH(MAX(H344:J344), H344:J344,0)), "Tie")</f>
        <v>GOP</v>
      </c>
      <c r="L344" s="20">
        <f>LARGE(H344:J344,1)</f>
        <v>0.48133160122991803</v>
      </c>
      <c r="M344" s="26">
        <f>L344-LARGE(H344:J344,2)</f>
        <v>1.7430069439901275E-2</v>
      </c>
      <c r="N344" t="str">
        <f>TRIM(K344)&amp;"-"&amp;VLOOKUP(M344,$T$2:$U$5,2,TRUE)</f>
        <v>GOP-1</v>
      </c>
    </row>
    <row r="345" spans="1:14" x14ac:dyDescent="0.25">
      <c r="A345">
        <v>2000</v>
      </c>
      <c r="B345" s="4" t="s">
        <v>173</v>
      </c>
      <c r="C345" s="37">
        <v>2562</v>
      </c>
      <c r="D345" s="38">
        <v>2258</v>
      </c>
      <c r="E345" s="38">
        <v>5134</v>
      </c>
      <c r="F345" t="str">
        <f>VLOOKUP($B345,Counties!$A$3:$J$89,6, FALSE)</f>
        <v>Outstate</v>
      </c>
      <c r="G345" t="str">
        <f>VLOOKUP($B345,Counties!$A$3:$J$89,10, FALSE)</f>
        <v>Small</v>
      </c>
      <c r="H345" s="21">
        <f>(E345-(C345+D345))/E345</f>
        <v>6.1160888196338137E-2</v>
      </c>
      <c r="I345" s="21">
        <f>C345/E345</f>
        <v>0.49902610050642776</v>
      </c>
      <c r="J345" s="21">
        <f>D345/E345</f>
        <v>0.4398130112972341</v>
      </c>
      <c r="K345" t="str">
        <f>IF(LARGE(H345:J345,1)&gt;LARGE(H345:J345,2), INDEX($H$1:$J$1,1,MATCH(MAX(H345:J345), H345:J345,0)), "Tie")</f>
        <v>GOP</v>
      </c>
      <c r="L345" s="20">
        <f>LARGE(H345:J345,1)</f>
        <v>0.49902610050642776</v>
      </c>
      <c r="M345" s="26">
        <f>L345-LARGE(H345:J345,2)</f>
        <v>5.9213089209193659E-2</v>
      </c>
      <c r="N345" t="str">
        <f>TRIM(K345)&amp;"-"&amp;VLOOKUP(M345,$T$2:$U$5,2,TRUE)</f>
        <v>GOP-1</v>
      </c>
    </row>
    <row r="346" spans="1:14" x14ac:dyDescent="0.25">
      <c r="A346">
        <v>2000</v>
      </c>
      <c r="B346" s="31" t="s">
        <v>174</v>
      </c>
      <c r="C346" s="37">
        <v>2032</v>
      </c>
      <c r="D346" s="38">
        <v>1046</v>
      </c>
      <c r="E346" s="38">
        <v>3305</v>
      </c>
      <c r="F346" t="str">
        <f>VLOOKUP($B346,Counties!$A$3:$J$89,6, FALSE)</f>
        <v>Outstate</v>
      </c>
      <c r="G346" t="str">
        <f>VLOOKUP($B346,Counties!$A$3:$J$89,10, FALSE)</f>
        <v>Extra small</v>
      </c>
      <c r="H346" s="21">
        <f>(E346-(C346+D346))/E346</f>
        <v>6.8683812405446298E-2</v>
      </c>
      <c r="I346" s="21">
        <f>C346/E346</f>
        <v>0.61482602118003027</v>
      </c>
      <c r="J346" s="21">
        <f>D346/E346</f>
        <v>0.31649016641452343</v>
      </c>
      <c r="K346" t="str">
        <f>IF(LARGE(H346:J346,1)&gt;LARGE(H346:J346,2), INDEX($H$1:$J$1,1,MATCH(MAX(H346:J346), H346:J346,0)), "Tie")</f>
        <v>GOP</v>
      </c>
      <c r="L346" s="20">
        <f>LARGE(H346:J346,1)</f>
        <v>0.61482602118003027</v>
      </c>
      <c r="M346" s="26">
        <f>L346-LARGE(H346:J346,2)</f>
        <v>0.29833585476550684</v>
      </c>
      <c r="N346" t="str">
        <f>TRIM(K346)&amp;"-"&amp;VLOOKUP(M346,$T$2:$U$5,2,TRUE)</f>
        <v>GOP-4</v>
      </c>
    </row>
    <row r="347" spans="1:14" x14ac:dyDescent="0.25">
      <c r="A347">
        <v>2000</v>
      </c>
      <c r="B347" s="4" t="s">
        <v>175</v>
      </c>
      <c r="C347" s="37">
        <v>10773</v>
      </c>
      <c r="D347" s="38">
        <v>11069</v>
      </c>
      <c r="E347" s="39">
        <v>23918</v>
      </c>
      <c r="F347" t="str">
        <f>VLOOKUP($B347,Counties!$A$3:$J$89,6, FALSE)</f>
        <v>Outstate</v>
      </c>
      <c r="G347" t="str">
        <f>VLOOKUP($B347,Counties!$A$3:$J$89,10, FALSE)</f>
        <v>Medium</v>
      </c>
      <c r="H347" s="21">
        <f>(E347-(C347+D347))/E347</f>
        <v>8.6796554895894301E-2</v>
      </c>
      <c r="I347" s="21">
        <f>C347/E347</f>
        <v>0.45041391420687349</v>
      </c>
      <c r="J347" s="21">
        <f>D347/E347</f>
        <v>0.46278953089723224</v>
      </c>
      <c r="K347" t="str">
        <f>IF(LARGE(H347:J347,1)&gt;LARGE(H347:J347,2), INDEX($H$1:$J$1,1,MATCH(MAX(H347:J347), H347:J347,0)), "Tie")</f>
        <v>DFL</v>
      </c>
      <c r="L347" s="20">
        <f>LARGE(H347:J347,1)</f>
        <v>0.46278953089723224</v>
      </c>
      <c r="M347" s="26">
        <f>L347-LARGE(H347:J347,2)</f>
        <v>1.2375616690358748E-2</v>
      </c>
      <c r="N347" t="str">
        <f>TRIM(K347)&amp;"-"&amp;VLOOKUP(M347,$T$2:$U$5,2,TRUE)</f>
        <v>DFL-1</v>
      </c>
    </row>
    <row r="348" spans="1:14" x14ac:dyDescent="0.25">
      <c r="A348">
        <v>2000</v>
      </c>
      <c r="B348" s="4" t="s">
        <v>176</v>
      </c>
      <c r="C348" s="37">
        <v>23861</v>
      </c>
      <c r="D348" s="38">
        <v>16762</v>
      </c>
      <c r="E348" s="39">
        <v>43366</v>
      </c>
      <c r="F348" t="str">
        <f>VLOOKUP($B348,Counties!$A$3:$J$89,6, FALSE)</f>
        <v>Outer suburbs</v>
      </c>
      <c r="G348" t="str">
        <f>VLOOKUP($B348,Counties!$A$3:$J$89,10, FALSE)</f>
        <v>Large</v>
      </c>
      <c r="H348" s="21">
        <f>(E348-(C348+D348))/E348</f>
        <v>6.325231748374302E-2</v>
      </c>
      <c r="I348" s="21">
        <f>C348/E348</f>
        <v>0.55022367753539636</v>
      </c>
      <c r="J348" s="21">
        <f>D348/E348</f>
        <v>0.38652400498086059</v>
      </c>
      <c r="K348" t="str">
        <f>IF(LARGE(H348:J348,1)&gt;LARGE(H348:J348,2), INDEX($H$1:$J$1,1,MATCH(MAX(H348:J348), H348:J348,0)), "Tie")</f>
        <v>GOP</v>
      </c>
      <c r="L348" s="20">
        <f>LARGE(H348:J348,1)</f>
        <v>0.55022367753539636</v>
      </c>
      <c r="M348" s="26">
        <f>L348-LARGE(H348:J348,2)</f>
        <v>0.16369967255453577</v>
      </c>
      <c r="N348" t="str">
        <f>TRIM(K348)&amp;"-"&amp;VLOOKUP(M348,$T$2:$U$5,2,TRUE)</f>
        <v>GOP-3</v>
      </c>
    </row>
    <row r="349" spans="1:14" x14ac:dyDescent="0.25">
      <c r="A349">
        <v>2000</v>
      </c>
      <c r="B349" s="4" t="s">
        <v>177</v>
      </c>
      <c r="C349" s="37">
        <v>2598</v>
      </c>
      <c r="D349" s="38">
        <v>2528</v>
      </c>
      <c r="E349" s="39">
        <v>5515</v>
      </c>
      <c r="F349" t="str">
        <f>VLOOKUP($B349,Counties!$A$3:$J$89,6, FALSE)</f>
        <v>Outstate</v>
      </c>
      <c r="G349" t="str">
        <f>VLOOKUP($B349,Counties!$A$3:$J$89,10, FALSE)</f>
        <v>Small</v>
      </c>
      <c r="H349" s="21">
        <f>(E349-(C349+D349))/E349</f>
        <v>7.0534904805077056E-2</v>
      </c>
      <c r="I349" s="21">
        <f>C349/E349</f>
        <v>0.47107887579329105</v>
      </c>
      <c r="J349" s="21">
        <f>D349/E349</f>
        <v>0.45838621940163193</v>
      </c>
      <c r="K349" t="str">
        <f>IF(LARGE(H349:J349,1)&gt;LARGE(H349:J349,2), INDEX($H$1:$J$1,1,MATCH(MAX(H349:J349), H349:J349,0)), "Tie")</f>
        <v>GOP</v>
      </c>
      <c r="L349" s="20">
        <f>LARGE(H349:J349,1)</f>
        <v>0.47107887579329105</v>
      </c>
      <c r="M349" s="26">
        <f>L349-LARGE(H349:J349,2)</f>
        <v>1.2692656391659118E-2</v>
      </c>
      <c r="N349" t="str">
        <f>TRIM(K349)&amp;"-"&amp;VLOOKUP(M349,$T$2:$U$5,2,TRUE)</f>
        <v>GOP-1</v>
      </c>
    </row>
    <row r="350" spans="1:14" x14ac:dyDescent="0.25">
      <c r="A350">
        <v>1996</v>
      </c>
      <c r="B350" s="30" t="s">
        <v>91</v>
      </c>
      <c r="C350" s="36">
        <v>2327</v>
      </c>
      <c r="D350" s="40">
        <v>3810</v>
      </c>
      <c r="E350" s="38">
        <v>7428</v>
      </c>
      <c r="F350" t="str">
        <f>VLOOKUP($B350,Counties!$A$3:$J$89,6, FALSE)</f>
        <v>Outstate</v>
      </c>
      <c r="G350" t="str">
        <f>VLOOKUP($B350,Counties!$A$3:$J$89,10, FALSE)</f>
        <v>Small</v>
      </c>
      <c r="H350" s="21">
        <f>(E350-(C350+D350))/E350</f>
        <v>0.17380183091007001</v>
      </c>
      <c r="I350" s="21">
        <f>C350/E350</f>
        <v>0.31327409800753903</v>
      </c>
      <c r="J350" s="21">
        <f>D350/E350</f>
        <v>0.51292407108239091</v>
      </c>
      <c r="K350" t="str">
        <f>IF(LARGE(H350:J350,1)&gt;LARGE(H350:J350,2), INDEX($H$1:$J$1,1,MATCH(MAX(H350:J350), H350:J350,0)), "Tie")</f>
        <v>DFL</v>
      </c>
      <c r="L350" s="20">
        <f>LARGE(H350:J350,1)</f>
        <v>0.51292407108239091</v>
      </c>
      <c r="M350" s="26">
        <f>L350-LARGE(H350:J350,2)</f>
        <v>0.19964997307485188</v>
      </c>
      <c r="N350" t="str">
        <f>TRIM(K350)&amp;"-"&amp;VLOOKUP(M350,$T$2:$U$5,2,TRUE)</f>
        <v>DFL-3</v>
      </c>
    </row>
    <row r="351" spans="1:14" x14ac:dyDescent="0.25">
      <c r="A351">
        <v>1996</v>
      </c>
      <c r="B351" s="4" t="s">
        <v>92</v>
      </c>
      <c r="C351" s="37">
        <v>41745</v>
      </c>
      <c r="D351" s="38">
        <v>63756</v>
      </c>
      <c r="E351" s="39">
        <v>124395</v>
      </c>
      <c r="F351" t="str">
        <f>VLOOKUP($B351,Counties!$A$3:$J$89,6, FALSE)</f>
        <v>Rest of 7 county</v>
      </c>
      <c r="G351" t="str">
        <f>VLOOKUP($B351,Counties!$A$3:$J$89,10, FALSE)</f>
        <v>Large</v>
      </c>
      <c r="H351" s="21">
        <f>(E351-(C351+D351))/E351</f>
        <v>0.15188713372723983</v>
      </c>
      <c r="I351" s="21">
        <f>C351/E351</f>
        <v>0.33558422766188351</v>
      </c>
      <c r="J351" s="21">
        <f>D351/E351</f>
        <v>0.51252863861087661</v>
      </c>
      <c r="K351" t="str">
        <f>IF(LARGE(H351:J351,1)&gt;LARGE(H351:J351,2), INDEX($H$1:$J$1,1,MATCH(MAX(H351:J351), H351:J351,0)), "Tie")</f>
        <v>DFL</v>
      </c>
      <c r="L351" s="20">
        <f>LARGE(H351:J351,1)</f>
        <v>0.51252863861087661</v>
      </c>
      <c r="M351" s="26">
        <f>L351-LARGE(H351:J351,2)</f>
        <v>0.1769444109489931</v>
      </c>
      <c r="N351" t="str">
        <f>TRIM(K351)&amp;"-"&amp;VLOOKUP(M351,$T$2:$U$5,2,TRUE)</f>
        <v>DFL-3</v>
      </c>
    </row>
    <row r="352" spans="1:14" x14ac:dyDescent="0.25">
      <c r="A352">
        <v>1996</v>
      </c>
      <c r="B352" s="4" t="s">
        <v>93</v>
      </c>
      <c r="C352" s="37">
        <v>5461</v>
      </c>
      <c r="D352" s="38">
        <v>5911</v>
      </c>
      <c r="E352" s="38">
        <v>13712</v>
      </c>
      <c r="F352" t="str">
        <f>VLOOKUP($B352,Counties!$A$3:$J$89,6, FALSE)</f>
        <v>Outstate</v>
      </c>
      <c r="G352" t="str">
        <f>VLOOKUP($B352,Counties!$A$3:$J$89,10, FALSE)</f>
        <v>Medium</v>
      </c>
      <c r="H352" s="21">
        <f>(E352-(C352+D352))/E352</f>
        <v>0.1706534422403734</v>
      </c>
      <c r="I352" s="21">
        <f>C352/E352</f>
        <v>0.39826429404900815</v>
      </c>
      <c r="J352" s="21">
        <f>D352/E352</f>
        <v>0.43108226371061842</v>
      </c>
      <c r="K352" t="str">
        <f>IF(LARGE(H352:J352,1)&gt;LARGE(H352:J352,2), INDEX($H$1:$J$1,1,MATCH(MAX(H352:J352), H352:J352,0)), "Tie")</f>
        <v>DFL</v>
      </c>
      <c r="L352" s="20">
        <f>LARGE(H352:J352,1)</f>
        <v>0.43108226371061842</v>
      </c>
      <c r="M352" s="26">
        <f>L352-LARGE(H352:J352,2)</f>
        <v>3.2817969661610269E-2</v>
      </c>
      <c r="N352" t="str">
        <f>TRIM(K352)&amp;"-"&amp;VLOOKUP(M352,$T$2:$U$5,2,TRUE)</f>
        <v>DFL-1</v>
      </c>
    </row>
    <row r="353" spans="1:14" x14ac:dyDescent="0.25">
      <c r="A353">
        <v>1996</v>
      </c>
      <c r="B353" s="4" t="s">
        <v>94</v>
      </c>
      <c r="C353" s="37">
        <v>5806</v>
      </c>
      <c r="D353" s="38">
        <v>8006</v>
      </c>
      <c r="E353" s="39">
        <v>15979</v>
      </c>
      <c r="F353" t="str">
        <f>VLOOKUP($B353,Counties!$A$3:$J$89,6, FALSE)</f>
        <v>Outstate</v>
      </c>
      <c r="G353" t="str">
        <f>VLOOKUP($B353,Counties!$A$3:$J$89,10, FALSE)</f>
        <v>Medium</v>
      </c>
      <c r="H353" s="21">
        <f>(E353-(C353+D353))/E353</f>
        <v>0.13561549533763065</v>
      </c>
      <c r="I353" s="21">
        <f>C353/E353</f>
        <v>0.36335189936792039</v>
      </c>
      <c r="J353" s="21">
        <f>D353/E353</f>
        <v>0.50103260529444893</v>
      </c>
      <c r="K353" t="str">
        <f>IF(LARGE(H353:J353,1)&gt;LARGE(H353:J353,2), INDEX($H$1:$J$1,1,MATCH(MAX(H353:J353), H353:J353,0)), "Tie")</f>
        <v>DFL</v>
      </c>
      <c r="L353" s="20">
        <f>LARGE(H353:J353,1)</f>
        <v>0.50103260529444893</v>
      </c>
      <c r="M353" s="26">
        <f>L353-LARGE(H353:J353,2)</f>
        <v>0.13768070592652853</v>
      </c>
      <c r="N353" t="str">
        <f>TRIM(K353)&amp;"-"&amp;VLOOKUP(M353,$T$2:$U$5,2,TRUE)</f>
        <v>DFL-3</v>
      </c>
    </row>
    <row r="354" spans="1:14" x14ac:dyDescent="0.25">
      <c r="A354">
        <v>1996</v>
      </c>
      <c r="B354" s="4" t="s">
        <v>95</v>
      </c>
      <c r="C354" s="37">
        <v>4835</v>
      </c>
      <c r="D354" s="38">
        <v>6006</v>
      </c>
      <c r="E354" s="38">
        <v>13354</v>
      </c>
      <c r="F354" t="str">
        <f>VLOOKUP($B354,Counties!$A$3:$J$89,6, FALSE)</f>
        <v>Outer suburbs</v>
      </c>
      <c r="G354" t="str">
        <f>VLOOKUP($B354,Counties!$A$3:$J$89,10, FALSE)</f>
        <v>Medium</v>
      </c>
      <c r="H354" s="21">
        <f>(E354-(C354+D354))/E354</f>
        <v>0.18818331586041637</v>
      </c>
      <c r="I354" s="21">
        <f>C354/E354</f>
        <v>0.36206380110828218</v>
      </c>
      <c r="J354" s="21">
        <f>D354/E354</f>
        <v>0.44975288303130151</v>
      </c>
      <c r="K354" t="str">
        <f>IF(LARGE(H354:J354,1)&gt;LARGE(H354:J354,2), INDEX($H$1:$J$1,1,MATCH(MAX(H354:J354), H354:J354,0)), "Tie")</f>
        <v>DFL</v>
      </c>
      <c r="L354" s="20">
        <f>LARGE(H354:J354,1)</f>
        <v>0.44975288303130151</v>
      </c>
      <c r="M354" s="26">
        <f>L354-LARGE(H354:J354,2)</f>
        <v>8.768908192301933E-2</v>
      </c>
      <c r="N354" t="str">
        <f>TRIM(K354)&amp;"-"&amp;VLOOKUP(M354,$T$2:$U$5,2,TRUE)</f>
        <v>DFL-2</v>
      </c>
    </row>
    <row r="355" spans="1:14" x14ac:dyDescent="0.25">
      <c r="A355">
        <v>1996</v>
      </c>
      <c r="B355" s="31" t="s">
        <v>96</v>
      </c>
      <c r="C355" s="37">
        <v>990</v>
      </c>
      <c r="D355" s="38">
        <v>1619</v>
      </c>
      <c r="E355" s="38">
        <v>3034</v>
      </c>
      <c r="F355" t="str">
        <f>VLOOKUP($B355,Counties!$A$3:$J$89,6, FALSE)</f>
        <v>Outstate</v>
      </c>
      <c r="G355" t="str">
        <f>VLOOKUP($B355,Counties!$A$3:$J$89,10, FALSE)</f>
        <v>Extra small</v>
      </c>
      <c r="H355" s="21">
        <f>(E355-(C355+D355))/E355</f>
        <v>0.14007910349373764</v>
      </c>
      <c r="I355" s="21">
        <f>C355/E355</f>
        <v>0.32630191166776534</v>
      </c>
      <c r="J355" s="21">
        <f>D355/E355</f>
        <v>0.53361898483849701</v>
      </c>
      <c r="K355" t="str">
        <f>IF(LARGE(H355:J355,1)&gt;LARGE(H355:J355,2), INDEX($H$1:$J$1,1,MATCH(MAX(H355:J355), H355:J355,0)), "Tie")</f>
        <v>DFL</v>
      </c>
      <c r="L355" s="20">
        <f>LARGE(H355:J355,1)</f>
        <v>0.53361898483849701</v>
      </c>
      <c r="M355" s="26">
        <f>L355-LARGE(H355:J355,2)</f>
        <v>0.20731707317073167</v>
      </c>
      <c r="N355" t="str">
        <f>TRIM(K355)&amp;"-"&amp;VLOOKUP(M355,$T$2:$U$5,2,TRUE)</f>
        <v>DFL-4</v>
      </c>
    </row>
    <row r="356" spans="1:14" x14ac:dyDescent="0.25">
      <c r="A356">
        <v>1996</v>
      </c>
      <c r="B356" s="4" t="s">
        <v>97</v>
      </c>
      <c r="C356" s="37">
        <v>9082</v>
      </c>
      <c r="D356" s="39">
        <v>12420</v>
      </c>
      <c r="E356" s="38">
        <v>25463</v>
      </c>
      <c r="F356" t="str">
        <f>VLOOKUP($B356,Counties!$A$3:$J$89,6, FALSE)</f>
        <v>Outstate</v>
      </c>
      <c r="G356" t="str">
        <f>VLOOKUP($B356,Counties!$A$3:$J$89,10, FALSE)</f>
        <v>Medium</v>
      </c>
      <c r="H356" s="21">
        <f>(E356-(C356+D356))/E356</f>
        <v>0.15555904645956878</v>
      </c>
      <c r="I356" s="21">
        <f>C356/E356</f>
        <v>0.35667439029179593</v>
      </c>
      <c r="J356" s="21">
        <f>D356/E356</f>
        <v>0.48776656324863527</v>
      </c>
      <c r="K356" t="str">
        <f>IF(LARGE(H356:J356,1)&gt;LARGE(H356:J356,2), INDEX($H$1:$J$1,1,MATCH(MAX(H356:J356), H356:J356,0)), "Tie")</f>
        <v>DFL</v>
      </c>
      <c r="L356" s="20">
        <f>LARGE(H356:J356,1)</f>
        <v>0.48776656324863527</v>
      </c>
      <c r="M356" s="26">
        <f>L356-LARGE(H356:J356,2)</f>
        <v>0.13109217295683934</v>
      </c>
      <c r="N356" t="str">
        <f>TRIM(K356)&amp;"-"&amp;VLOOKUP(M356,$T$2:$U$5,2,TRUE)</f>
        <v>DFL-3</v>
      </c>
    </row>
    <row r="357" spans="1:14" x14ac:dyDescent="0.25">
      <c r="A357">
        <v>1996</v>
      </c>
      <c r="B357" s="4" t="s">
        <v>98</v>
      </c>
      <c r="C357" s="37">
        <v>5580</v>
      </c>
      <c r="D357" s="38">
        <v>4864</v>
      </c>
      <c r="E357" s="38">
        <v>12488</v>
      </c>
      <c r="F357" t="str">
        <f>VLOOKUP($B357,Counties!$A$3:$J$89,6, FALSE)</f>
        <v>Outstate</v>
      </c>
      <c r="G357" t="str">
        <f>VLOOKUP($B357,Counties!$A$3:$J$89,10, FALSE)</f>
        <v>Medium</v>
      </c>
      <c r="H357" s="21">
        <f>(E357-(C357+D357))/E357</f>
        <v>0.16367713004484305</v>
      </c>
      <c r="I357" s="21">
        <f>C357/E357</f>
        <v>0.44682895579756565</v>
      </c>
      <c r="J357" s="21">
        <f>D357/E357</f>
        <v>0.38949391415759127</v>
      </c>
      <c r="K357" t="str">
        <f>IF(LARGE(H357:J357,1)&gt;LARGE(H357:J357,2), INDEX($H$1:$J$1,1,MATCH(MAX(H357:J357), H357:J357,0)), "Tie")</f>
        <v>GOP</v>
      </c>
      <c r="L357" s="20">
        <f>LARGE(H357:J357,1)</f>
        <v>0.44682895579756565</v>
      </c>
      <c r="M357" s="26">
        <f>L357-LARGE(H357:J357,2)</f>
        <v>5.7335041639974382E-2</v>
      </c>
      <c r="N357" t="str">
        <f>TRIM(K357)&amp;"-"&amp;VLOOKUP(M357,$T$2:$U$5,2,TRUE)</f>
        <v>GOP-1</v>
      </c>
    </row>
    <row r="358" spans="1:14" x14ac:dyDescent="0.25">
      <c r="A358">
        <v>1996</v>
      </c>
      <c r="B358" s="31" t="s">
        <v>99</v>
      </c>
      <c r="C358" s="37">
        <v>4034</v>
      </c>
      <c r="D358" s="38">
        <v>8052</v>
      </c>
      <c r="E358" s="38">
        <v>14090</v>
      </c>
      <c r="F358" t="str">
        <f>VLOOKUP($B358,Counties!$A$3:$J$89,6, FALSE)</f>
        <v>Outstate</v>
      </c>
      <c r="G358" t="str">
        <f>VLOOKUP($B358,Counties!$A$3:$J$89,10, FALSE)</f>
        <v>Medium</v>
      </c>
      <c r="H358" s="21">
        <f>(E358-(C358+D358))/E358</f>
        <v>0.14222853087295956</v>
      </c>
      <c r="I358" s="21">
        <f>C358/E358</f>
        <v>0.28630234208658623</v>
      </c>
      <c r="J358" s="21">
        <f>D358/E358</f>
        <v>0.57146912704045427</v>
      </c>
      <c r="K358" t="str">
        <f>IF(LARGE(H358:J358,1)&gt;LARGE(H358:J358,2), INDEX($H$1:$J$1,1,MATCH(MAX(H358:J358), H358:J358,0)), "Tie")</f>
        <v>DFL</v>
      </c>
      <c r="L358" s="20">
        <f>LARGE(H358:J358,1)</f>
        <v>0.57146912704045427</v>
      </c>
      <c r="M358" s="26">
        <f>L358-LARGE(H358:J358,2)</f>
        <v>0.28516678495386805</v>
      </c>
      <c r="N358" t="str">
        <f>TRIM(K358)&amp;"-"&amp;VLOOKUP(M358,$T$2:$U$5,2,TRUE)</f>
        <v>DFL-4</v>
      </c>
    </row>
    <row r="359" spans="1:14" x14ac:dyDescent="0.25">
      <c r="A359">
        <v>1996</v>
      </c>
      <c r="B359" s="4" t="s">
        <v>100</v>
      </c>
      <c r="C359" s="37">
        <v>12380</v>
      </c>
      <c r="D359" s="38">
        <v>11554</v>
      </c>
      <c r="E359" s="39">
        <v>28327</v>
      </c>
      <c r="F359" t="str">
        <f>VLOOKUP($B359,Counties!$A$3:$J$89,6, FALSE)</f>
        <v>Rest of 7 county</v>
      </c>
      <c r="G359" t="str">
        <f>VLOOKUP($B359,Counties!$A$3:$J$89,10, FALSE)</f>
        <v>Medium</v>
      </c>
      <c r="H359" s="21">
        <f>(E359-(C359+D359))/E359</f>
        <v>0.15508172415010413</v>
      </c>
      <c r="I359" s="21">
        <f>C359/E359</f>
        <v>0.4370388675115614</v>
      </c>
      <c r="J359" s="21">
        <f>D359/E359</f>
        <v>0.40787940833833447</v>
      </c>
      <c r="K359" t="str">
        <f>IF(LARGE(H359:J359,1)&gt;LARGE(H359:J359,2), INDEX($H$1:$J$1,1,MATCH(MAX(H359:J359), H359:J359,0)), "Tie")</f>
        <v>GOP</v>
      </c>
      <c r="L359" s="20">
        <f>LARGE(H359:J359,1)</f>
        <v>0.4370388675115614</v>
      </c>
      <c r="M359" s="26">
        <f>L359-LARGE(H359:J359,2)</f>
        <v>2.9159459173226931E-2</v>
      </c>
      <c r="N359" t="str">
        <f>TRIM(K359)&amp;"-"&amp;VLOOKUP(M359,$T$2:$U$5,2,TRUE)</f>
        <v>GOP-1</v>
      </c>
    </row>
    <row r="360" spans="1:14" x14ac:dyDescent="0.25">
      <c r="A360">
        <v>1996</v>
      </c>
      <c r="B360" s="4" t="s">
        <v>101</v>
      </c>
      <c r="C360" s="37">
        <v>4791</v>
      </c>
      <c r="D360" s="38">
        <v>5437</v>
      </c>
      <c r="E360" s="38">
        <v>12127</v>
      </c>
      <c r="F360" t="str">
        <f>VLOOKUP($B360,Counties!$A$3:$J$89,6, FALSE)</f>
        <v>Outstate</v>
      </c>
      <c r="G360" t="str">
        <f>VLOOKUP($B360,Counties!$A$3:$J$89,10, FALSE)</f>
        <v>Medium</v>
      </c>
      <c r="H360" s="21">
        <f>(E360-(C360+D360))/E360</f>
        <v>0.15659272697287047</v>
      </c>
      <c r="I360" s="21">
        <f>C360/E360</f>
        <v>0.39506885462191804</v>
      </c>
      <c r="J360" s="21">
        <f>D360/E360</f>
        <v>0.44833841840521149</v>
      </c>
      <c r="K360" t="str">
        <f>IF(LARGE(H360:J360,1)&gt;LARGE(H360:J360,2), INDEX($H$1:$J$1,1,MATCH(MAX(H360:J360), H360:J360,0)), "Tie")</f>
        <v>DFL</v>
      </c>
      <c r="L360" s="20">
        <f>LARGE(H360:J360,1)</f>
        <v>0.44833841840521149</v>
      </c>
      <c r="M360" s="26">
        <f>L360-LARGE(H360:J360,2)</f>
        <v>5.326956378329345E-2</v>
      </c>
      <c r="N360" t="str">
        <f>TRIM(K360)&amp;"-"&amp;VLOOKUP(M360,$T$2:$U$5,2,TRUE)</f>
        <v>DFL-1</v>
      </c>
    </row>
    <row r="361" spans="1:14" x14ac:dyDescent="0.25">
      <c r="A361">
        <v>1996</v>
      </c>
      <c r="B361" s="4" t="s">
        <v>102</v>
      </c>
      <c r="C361" s="37">
        <v>2119</v>
      </c>
      <c r="D361" s="38">
        <v>3178</v>
      </c>
      <c r="E361" s="39">
        <v>6208</v>
      </c>
      <c r="F361" t="str">
        <f>VLOOKUP($B361,Counties!$A$3:$J$89,6, FALSE)</f>
        <v>Outstate</v>
      </c>
      <c r="G361" t="str">
        <f>VLOOKUP($B361,Counties!$A$3:$J$89,10, FALSE)</f>
        <v>Small</v>
      </c>
      <c r="H361" s="21">
        <f>(E361-(C361+D361))/E361</f>
        <v>0.14674613402061856</v>
      </c>
      <c r="I361" s="21">
        <f>C361/E361</f>
        <v>0.34133376288659795</v>
      </c>
      <c r="J361" s="21">
        <f>D361/E361</f>
        <v>0.51192010309278346</v>
      </c>
      <c r="K361" t="str">
        <f>IF(LARGE(H361:J361,1)&gt;LARGE(H361:J361,2), INDEX($H$1:$J$1,1,MATCH(MAX(H361:J361), H361:J361,0)), "Tie")</f>
        <v>DFL</v>
      </c>
      <c r="L361" s="20">
        <f>LARGE(H361:J361,1)</f>
        <v>0.51192010309278346</v>
      </c>
      <c r="M361" s="26">
        <f>L361-LARGE(H361:J361,2)</f>
        <v>0.17058634020618552</v>
      </c>
      <c r="N361" t="str">
        <f>TRIM(K361)&amp;"-"&amp;VLOOKUP(M361,$T$2:$U$5,2,TRUE)</f>
        <v>DFL-3</v>
      </c>
    </row>
    <row r="362" spans="1:14" x14ac:dyDescent="0.25">
      <c r="A362">
        <v>1996</v>
      </c>
      <c r="B362" s="4" t="s">
        <v>103</v>
      </c>
      <c r="C362" s="37">
        <v>5984</v>
      </c>
      <c r="D362" s="38">
        <v>8611</v>
      </c>
      <c r="E362" s="39">
        <v>17831</v>
      </c>
      <c r="F362" t="str">
        <f>VLOOKUP($B362,Counties!$A$3:$J$89,6, FALSE)</f>
        <v>Outer suburbs</v>
      </c>
      <c r="G362" t="str">
        <f>VLOOKUP($B362,Counties!$A$3:$J$89,10, FALSE)</f>
        <v>Medium</v>
      </c>
      <c r="H362" s="21">
        <f>(E362-(C362+D362))/E362</f>
        <v>0.18148168919297852</v>
      </c>
      <c r="I362" s="21">
        <f>C362/E362</f>
        <v>0.33559531153608885</v>
      </c>
      <c r="J362" s="21">
        <f>D362/E362</f>
        <v>0.48292299927093263</v>
      </c>
      <c r="K362" t="str">
        <f>IF(LARGE(H362:J362,1)&gt;LARGE(H362:J362,2), INDEX($H$1:$J$1,1,MATCH(MAX(H362:J362), H362:J362,0)), "Tie")</f>
        <v>DFL</v>
      </c>
      <c r="L362" s="20">
        <f>LARGE(H362:J362,1)</f>
        <v>0.48292299927093263</v>
      </c>
      <c r="M362" s="26">
        <f>L362-LARGE(H362:J362,2)</f>
        <v>0.14732768773484378</v>
      </c>
      <c r="N362" t="str">
        <f>TRIM(K362)&amp;"-"&amp;VLOOKUP(M362,$T$2:$U$5,2,TRUE)</f>
        <v>DFL-3</v>
      </c>
    </row>
    <row r="363" spans="1:14" x14ac:dyDescent="0.25">
      <c r="A363">
        <v>1996</v>
      </c>
      <c r="B363" s="4" t="s">
        <v>104</v>
      </c>
      <c r="C363" s="37">
        <v>8764</v>
      </c>
      <c r="D363" s="38">
        <v>10476</v>
      </c>
      <c r="E363" s="38">
        <v>21578</v>
      </c>
      <c r="F363" t="str">
        <f>VLOOKUP($B363,Counties!$A$3:$J$89,6, FALSE)</f>
        <v>Outstate</v>
      </c>
      <c r="G363" t="str">
        <f>VLOOKUP($B363,Counties!$A$3:$J$89,10, FALSE)</f>
        <v>Medium</v>
      </c>
      <c r="H363" s="21">
        <f>(E363-(C363+D363))/E363</f>
        <v>0.10835109834090277</v>
      </c>
      <c r="I363" s="21">
        <f>C363/E363</f>
        <v>0.40615441653536011</v>
      </c>
      <c r="J363" s="21">
        <f>D363/E363</f>
        <v>0.48549448512373716</v>
      </c>
      <c r="K363" t="str">
        <f>IF(LARGE(H363:J363,1)&gt;LARGE(H363:J363,2), INDEX($H$1:$J$1,1,MATCH(MAX(H363:J363), H363:J363,0)), "Tie")</f>
        <v>DFL</v>
      </c>
      <c r="L363" s="20">
        <f>LARGE(H363:J363,1)</f>
        <v>0.48549448512373716</v>
      </c>
      <c r="M363" s="26">
        <f>L363-LARGE(H363:J363,2)</f>
        <v>7.9340068588377055E-2</v>
      </c>
      <c r="N363" t="str">
        <f>TRIM(K363)&amp;"-"&amp;VLOOKUP(M363,$T$2:$U$5,2,TRUE)</f>
        <v>DFL-2</v>
      </c>
    </row>
    <row r="364" spans="1:14" x14ac:dyDescent="0.25">
      <c r="A364">
        <v>1996</v>
      </c>
      <c r="B364" s="4" t="s">
        <v>105</v>
      </c>
      <c r="C364" s="37">
        <v>1423</v>
      </c>
      <c r="D364" s="38">
        <v>1578</v>
      </c>
      <c r="E364" s="38">
        <v>3550</v>
      </c>
      <c r="F364" t="str">
        <f>VLOOKUP($B364,Counties!$A$3:$J$89,6, FALSE)</f>
        <v>Outstate</v>
      </c>
      <c r="G364" t="str">
        <f>VLOOKUP($B364,Counties!$A$3:$J$89,10, FALSE)</f>
        <v>Extra small</v>
      </c>
      <c r="H364" s="21">
        <f>(E364-(C364+D364))/E364</f>
        <v>0.15464788732394366</v>
      </c>
      <c r="I364" s="21">
        <f>C364/E364</f>
        <v>0.4008450704225352</v>
      </c>
      <c r="J364" s="21">
        <f>D364/E364</f>
        <v>0.44450704225352111</v>
      </c>
      <c r="K364" t="str">
        <f>IF(LARGE(H364:J364,1)&gt;LARGE(H364:J364,2), INDEX($H$1:$J$1,1,MATCH(MAX(H364:J364), H364:J364,0)), "Tie")</f>
        <v>DFL</v>
      </c>
      <c r="L364" s="20">
        <f>LARGE(H364:J364,1)</f>
        <v>0.44450704225352111</v>
      </c>
      <c r="M364" s="26">
        <f>L364-LARGE(H364:J364,2)</f>
        <v>4.3661971830985913E-2</v>
      </c>
      <c r="N364" t="str">
        <f>TRIM(K364)&amp;"-"&amp;VLOOKUP(M364,$T$2:$U$5,2,TRUE)</f>
        <v>DFL-1</v>
      </c>
    </row>
    <row r="365" spans="1:14" x14ac:dyDescent="0.25">
      <c r="A365">
        <v>1996</v>
      </c>
      <c r="B365" s="4" t="s">
        <v>106</v>
      </c>
      <c r="C365" s="37">
        <v>1010</v>
      </c>
      <c r="D365" s="38">
        <v>1169</v>
      </c>
      <c r="E365" s="38">
        <v>2543</v>
      </c>
      <c r="F365" t="str">
        <f>VLOOKUP($B365,Counties!$A$3:$J$89,6, FALSE)</f>
        <v>Outstate</v>
      </c>
      <c r="G365" t="str">
        <f>VLOOKUP($B365,Counties!$A$3:$J$89,10, FALSE)</f>
        <v>Extra small</v>
      </c>
      <c r="H365" s="21">
        <f>(E365-(C365+D365))/E365</f>
        <v>0.14313802595359812</v>
      </c>
      <c r="I365" s="21">
        <f>C365/E365</f>
        <v>0.397168698387731</v>
      </c>
      <c r="J365" s="21">
        <f>D365/E365</f>
        <v>0.45969327565867085</v>
      </c>
      <c r="K365" t="str">
        <f>IF(LARGE(H365:J365,1)&gt;LARGE(H365:J365,2), INDEX($H$1:$J$1,1,MATCH(MAX(H365:J365), H365:J365,0)), "Tie")</f>
        <v>DFL</v>
      </c>
      <c r="L365" s="20">
        <f>LARGE(H365:J365,1)</f>
        <v>0.45969327565867085</v>
      </c>
      <c r="M365" s="26">
        <f>L365-LARGE(H365:J365,2)</f>
        <v>6.2524577270939852E-2</v>
      </c>
      <c r="N365" t="str">
        <f>TRIM(K365)&amp;"-"&amp;VLOOKUP(M365,$T$2:$U$5,2,TRUE)</f>
        <v>DFL-2</v>
      </c>
    </row>
    <row r="366" spans="1:14" x14ac:dyDescent="0.25">
      <c r="A366">
        <v>1996</v>
      </c>
      <c r="B366" s="4" t="s">
        <v>107</v>
      </c>
      <c r="C366" s="37">
        <v>2633</v>
      </c>
      <c r="D366" s="38">
        <v>2737</v>
      </c>
      <c r="E366" s="39">
        <v>6211</v>
      </c>
      <c r="F366" t="str">
        <f>VLOOKUP($B366,Counties!$A$3:$J$89,6, FALSE)</f>
        <v>Outstate</v>
      </c>
      <c r="G366" t="str">
        <f>VLOOKUP($B366,Counties!$A$3:$J$89,10, FALSE)</f>
        <v>Small</v>
      </c>
      <c r="H366" s="21">
        <f>(E366-(C366+D366))/E366</f>
        <v>0.13540492674287555</v>
      </c>
      <c r="I366" s="21">
        <f>C366/E366</f>
        <v>0.42392529383352118</v>
      </c>
      <c r="J366" s="21">
        <f>D366/E366</f>
        <v>0.4406697794236033</v>
      </c>
      <c r="K366" t="str">
        <f>IF(LARGE(H366:J366,1)&gt;LARGE(H366:J366,2), INDEX($H$1:$J$1,1,MATCH(MAX(H366:J366), H366:J366,0)), "Tie")</f>
        <v>DFL</v>
      </c>
      <c r="L366" s="20">
        <f>LARGE(H366:J366,1)</f>
        <v>0.4406697794236033</v>
      </c>
      <c r="M366" s="26">
        <f>L366-LARGE(H366:J366,2)</f>
        <v>1.6744485590082125E-2</v>
      </c>
      <c r="N366" t="str">
        <f>TRIM(K366)&amp;"-"&amp;VLOOKUP(M366,$T$2:$U$5,2,TRUE)</f>
        <v>DFL-1</v>
      </c>
    </row>
    <row r="367" spans="1:14" x14ac:dyDescent="0.25">
      <c r="A367">
        <v>1996</v>
      </c>
      <c r="B367" s="4" t="s">
        <v>108</v>
      </c>
      <c r="C367" s="37">
        <v>10095</v>
      </c>
      <c r="D367" s="38">
        <v>11156</v>
      </c>
      <c r="E367" s="38">
        <v>25171</v>
      </c>
      <c r="F367" t="str">
        <f>VLOOKUP($B367,Counties!$A$3:$J$89,6, FALSE)</f>
        <v>Outstate</v>
      </c>
      <c r="G367" t="str">
        <f>VLOOKUP($B367,Counties!$A$3:$J$89,10, FALSE)</f>
        <v>Medium</v>
      </c>
      <c r="H367" s="21">
        <f>(E367-(C367+D367))/E367</f>
        <v>0.15573477414484924</v>
      </c>
      <c r="I367" s="21">
        <f>C367/E367</f>
        <v>0.40105677168169718</v>
      </c>
      <c r="J367" s="21">
        <f>D367/E367</f>
        <v>0.44320845417345356</v>
      </c>
      <c r="K367" t="str">
        <f>IF(LARGE(H367:J367,1)&gt;LARGE(H367:J367,2), INDEX($H$1:$J$1,1,MATCH(MAX(H367:J367), H367:J367,0)), "Tie")</f>
        <v>DFL</v>
      </c>
      <c r="L367" s="20">
        <f>LARGE(H367:J367,1)</f>
        <v>0.44320845417345356</v>
      </c>
      <c r="M367" s="26">
        <f>L367-LARGE(H367:J367,2)</f>
        <v>4.2151682491756381E-2</v>
      </c>
      <c r="N367" t="str">
        <f>TRIM(K367)&amp;"-"&amp;VLOOKUP(M367,$T$2:$U$5,2,TRUE)</f>
        <v>DFL-1</v>
      </c>
    </row>
    <row r="368" spans="1:14" x14ac:dyDescent="0.25">
      <c r="A368">
        <v>1996</v>
      </c>
      <c r="B368" s="4" t="s">
        <v>109</v>
      </c>
      <c r="C368" s="37">
        <v>57244</v>
      </c>
      <c r="D368" s="38">
        <v>77297</v>
      </c>
      <c r="E368" s="38">
        <v>154884</v>
      </c>
      <c r="F368" t="str">
        <f>VLOOKUP($B368,Counties!$A$3:$J$89,6, FALSE)</f>
        <v>Rest of 7 county</v>
      </c>
      <c r="G368" t="str">
        <f>VLOOKUP($B368,Counties!$A$3:$J$89,10, FALSE)</f>
        <v>Large</v>
      </c>
      <c r="H368" s="21">
        <f>(E368-(C368+D368))/E368</f>
        <v>0.13134345703881614</v>
      </c>
      <c r="I368" s="21">
        <f>C368/E368</f>
        <v>0.36959272746055111</v>
      </c>
      <c r="J368" s="21">
        <f>D368/E368</f>
        <v>0.49906381550063272</v>
      </c>
      <c r="K368" t="str">
        <f>IF(LARGE(H368:J368,1)&gt;LARGE(H368:J368,2), INDEX($H$1:$J$1,1,MATCH(MAX(H368:J368), H368:J368,0)), "Tie")</f>
        <v>DFL</v>
      </c>
      <c r="L368" s="20">
        <f>LARGE(H368:J368,1)</f>
        <v>0.49906381550063272</v>
      </c>
      <c r="M368" s="26">
        <f>L368-LARGE(H368:J368,2)</f>
        <v>0.12947108804008162</v>
      </c>
      <c r="N368" t="str">
        <f>TRIM(K368)&amp;"-"&amp;VLOOKUP(M368,$T$2:$U$5,2,TRUE)</f>
        <v>DFL-3</v>
      </c>
    </row>
    <row r="369" spans="1:14" x14ac:dyDescent="0.25">
      <c r="A369">
        <v>1996</v>
      </c>
      <c r="B369" s="4" t="s">
        <v>110</v>
      </c>
      <c r="C369" s="37">
        <v>2888</v>
      </c>
      <c r="D369" s="38">
        <v>3233</v>
      </c>
      <c r="E369" s="38">
        <v>7530</v>
      </c>
      <c r="F369" t="str">
        <f>VLOOKUP($B369,Counties!$A$3:$J$89,6, FALSE)</f>
        <v>Outstate</v>
      </c>
      <c r="G369" t="str">
        <f>VLOOKUP($B369,Counties!$A$3:$J$89,10, FALSE)</f>
        <v>Small</v>
      </c>
      <c r="H369" s="21">
        <f>(E369-(C369+D369))/E369</f>
        <v>0.18711819389110226</v>
      </c>
      <c r="I369" s="21">
        <f>C369/E369</f>
        <v>0.38353253652058433</v>
      </c>
      <c r="J369" s="21">
        <f>D369/E369</f>
        <v>0.42934926958831343</v>
      </c>
      <c r="K369" t="str">
        <f>IF(LARGE(H369:J369,1)&gt;LARGE(H369:J369,2), INDEX($H$1:$J$1,1,MATCH(MAX(H369:J369), H369:J369,0)), "Tie")</f>
        <v>DFL</v>
      </c>
      <c r="L369" s="20">
        <f>LARGE(H369:J369,1)</f>
        <v>0.42934926958831343</v>
      </c>
      <c r="M369" s="26">
        <f>L369-LARGE(H369:J369,2)</f>
        <v>4.5816733067729098E-2</v>
      </c>
      <c r="N369" t="str">
        <f>TRIM(K369)&amp;"-"&amp;VLOOKUP(M369,$T$2:$U$5,2,TRUE)</f>
        <v>DFL-1</v>
      </c>
    </row>
    <row r="370" spans="1:14" x14ac:dyDescent="0.25">
      <c r="A370">
        <v>1996</v>
      </c>
      <c r="B370" s="4" t="s">
        <v>111</v>
      </c>
      <c r="C370" s="37">
        <v>6747</v>
      </c>
      <c r="D370" s="38">
        <v>6450</v>
      </c>
      <c r="E370" s="39">
        <v>15566</v>
      </c>
      <c r="F370" t="str">
        <f>VLOOKUP($B370,Counties!$A$3:$J$89,6, FALSE)</f>
        <v>Outstate</v>
      </c>
      <c r="G370" t="str">
        <f>VLOOKUP($B370,Counties!$A$3:$J$89,10, FALSE)</f>
        <v>Medium</v>
      </c>
      <c r="H370" s="21">
        <f>(E370-(C370+D370))/E370</f>
        <v>0.15219067197738662</v>
      </c>
      <c r="I370" s="21">
        <f>C370/E370</f>
        <v>0.43344468713863549</v>
      </c>
      <c r="J370" s="21">
        <f>D370/E370</f>
        <v>0.4143646408839779</v>
      </c>
      <c r="K370" t="str">
        <f>IF(LARGE(H370:J370,1)&gt;LARGE(H370:J370,2), INDEX($H$1:$J$1,1,MATCH(MAX(H370:J370), H370:J370,0)), "Tie")</f>
        <v>GOP</v>
      </c>
      <c r="L370" s="20">
        <f>LARGE(H370:J370,1)</f>
        <v>0.43344468713863549</v>
      </c>
      <c r="M370" s="26">
        <f>L370-LARGE(H370:J370,2)</f>
        <v>1.908004625465759E-2</v>
      </c>
      <c r="N370" t="str">
        <f>TRIM(K370)&amp;"-"&amp;VLOOKUP(M370,$T$2:$U$5,2,TRUE)</f>
        <v>GOP-1</v>
      </c>
    </row>
    <row r="371" spans="1:14" x14ac:dyDescent="0.25">
      <c r="A371">
        <v>1996</v>
      </c>
      <c r="B371" s="4" t="s">
        <v>112</v>
      </c>
      <c r="C371" s="37">
        <v>3272</v>
      </c>
      <c r="D371" s="38">
        <v>3817</v>
      </c>
      <c r="E371" s="38">
        <v>8337</v>
      </c>
      <c r="F371" t="str">
        <f>VLOOKUP($B371,Counties!$A$3:$J$89,6, FALSE)</f>
        <v>Outstate</v>
      </c>
      <c r="G371" t="str">
        <f>VLOOKUP($B371,Counties!$A$3:$J$89,10, FALSE)</f>
        <v>Small</v>
      </c>
      <c r="H371" s="21">
        <f>(E371-(C371+D371))/E371</f>
        <v>0.14969413458078445</v>
      </c>
      <c r="I371" s="21">
        <f>C371/E371</f>
        <v>0.39246731438167204</v>
      </c>
      <c r="J371" s="21">
        <f>D371/E371</f>
        <v>0.45783855103754351</v>
      </c>
      <c r="K371" t="str">
        <f>IF(LARGE(H371:J371,1)&gt;LARGE(H371:J371,2), INDEX($H$1:$J$1,1,MATCH(MAX(H371:J371), H371:J371,0)), "Tie")</f>
        <v>DFL</v>
      </c>
      <c r="L371" s="20">
        <f>LARGE(H371:J371,1)</f>
        <v>0.45783855103754351</v>
      </c>
      <c r="M371" s="26">
        <f>L371-LARGE(H371:J371,2)</f>
        <v>6.5371236655871467E-2</v>
      </c>
      <c r="N371" t="str">
        <f>TRIM(K371)&amp;"-"&amp;VLOOKUP(M371,$T$2:$U$5,2,TRUE)</f>
        <v>DFL-2</v>
      </c>
    </row>
    <row r="372" spans="1:14" x14ac:dyDescent="0.25">
      <c r="A372">
        <v>1996</v>
      </c>
      <c r="B372" s="4" t="s">
        <v>113</v>
      </c>
      <c r="C372" s="37">
        <v>3466</v>
      </c>
      <c r="D372" s="38">
        <v>4732</v>
      </c>
      <c r="E372" s="38">
        <v>9932</v>
      </c>
      <c r="F372" t="str">
        <f>VLOOKUP($B372,Counties!$A$3:$J$89,6, FALSE)</f>
        <v>Outstate</v>
      </c>
      <c r="G372" t="str">
        <f>VLOOKUP($B372,Counties!$A$3:$J$89,10, FALSE)</f>
        <v>Small</v>
      </c>
      <c r="H372" s="21">
        <f>(E372-(C372+D372))/E372</f>
        <v>0.17458719291180025</v>
      </c>
      <c r="I372" s="21">
        <f>C372/E372</f>
        <v>0.34897301651228352</v>
      </c>
      <c r="J372" s="21">
        <f>D372/E372</f>
        <v>0.47643979057591623</v>
      </c>
      <c r="K372" t="str">
        <f>IF(LARGE(H372:J372,1)&gt;LARGE(H372:J372,2), INDEX($H$1:$J$1,1,MATCH(MAX(H372:J372), H372:J372,0)), "Tie")</f>
        <v>DFL</v>
      </c>
      <c r="L372" s="20">
        <f>LARGE(H372:J372,1)</f>
        <v>0.47643979057591623</v>
      </c>
      <c r="M372" s="26">
        <f>L372-LARGE(H372:J372,2)</f>
        <v>0.12746677406363272</v>
      </c>
      <c r="N372" t="str">
        <f>TRIM(K372)&amp;"-"&amp;VLOOKUP(M372,$T$2:$U$5,2,TRUE)</f>
        <v>DFL-3</v>
      </c>
    </row>
    <row r="373" spans="1:14" x14ac:dyDescent="0.25">
      <c r="A373">
        <v>1996</v>
      </c>
      <c r="B373" s="31" t="s">
        <v>114</v>
      </c>
      <c r="C373" s="37">
        <v>5166</v>
      </c>
      <c r="D373" s="38">
        <v>8458</v>
      </c>
      <c r="E373" s="38">
        <v>16166</v>
      </c>
      <c r="F373" t="str">
        <f>VLOOKUP($B373,Counties!$A$3:$J$89,6, FALSE)</f>
        <v>Outstate</v>
      </c>
      <c r="G373" t="str">
        <f>VLOOKUP($B373,Counties!$A$3:$J$89,10, FALSE)</f>
        <v>Medium</v>
      </c>
      <c r="H373" s="21">
        <f>(E373-(C373+D373))/E373</f>
        <v>0.1572435976741309</v>
      </c>
      <c r="I373" s="21">
        <f>C373/E373</f>
        <v>0.31955956946678216</v>
      </c>
      <c r="J373" s="21">
        <f>D373/E373</f>
        <v>0.52319683285908702</v>
      </c>
      <c r="K373" t="str">
        <f>IF(LARGE(H373:J373,1)&gt;LARGE(H373:J373,2), INDEX($H$1:$J$1,1,MATCH(MAX(H373:J373), H373:J373,0)), "Tie")</f>
        <v>DFL</v>
      </c>
      <c r="L373" s="20">
        <f>LARGE(H373:J373,1)</f>
        <v>0.52319683285908702</v>
      </c>
      <c r="M373" s="26">
        <f>L373-LARGE(H373:J373,2)</f>
        <v>0.20363726339230487</v>
      </c>
      <c r="N373" t="str">
        <f>TRIM(K373)&amp;"-"&amp;VLOOKUP(M373,$T$2:$U$5,2,TRUE)</f>
        <v>DFL-4</v>
      </c>
    </row>
    <row r="374" spans="1:14" x14ac:dyDescent="0.25">
      <c r="A374">
        <v>1996</v>
      </c>
      <c r="B374" s="4" t="s">
        <v>115</v>
      </c>
      <c r="C374" s="37">
        <v>7293</v>
      </c>
      <c r="D374" s="38">
        <v>9931</v>
      </c>
      <c r="E374" s="38">
        <v>20425</v>
      </c>
      <c r="F374" t="str">
        <f>VLOOKUP($B374,Counties!$A$3:$J$89,6, FALSE)</f>
        <v>Outer suburbs</v>
      </c>
      <c r="G374" t="str">
        <f>VLOOKUP($B374,Counties!$A$3:$J$89,10, FALSE)</f>
        <v>Medium</v>
      </c>
      <c r="H374" s="21">
        <f>(E374-(C374+D374))/E374</f>
        <v>0.15671970624235007</v>
      </c>
      <c r="I374" s="21">
        <f>C374/E374</f>
        <v>0.35706242350061201</v>
      </c>
      <c r="J374" s="21">
        <f>D374/E374</f>
        <v>0.48621787025703794</v>
      </c>
      <c r="K374" t="str">
        <f>IF(LARGE(H374:J374,1)&gt;LARGE(H374:J374,2), INDEX($H$1:$J$1,1,MATCH(MAX(H374:J374), H374:J374,0)), "Tie")</f>
        <v>DFL</v>
      </c>
      <c r="L374" s="20">
        <f>LARGE(H374:J374,1)</f>
        <v>0.48621787025703794</v>
      </c>
      <c r="M374" s="26">
        <f>L374-LARGE(H374:J374,2)</f>
        <v>0.12915544675642593</v>
      </c>
      <c r="N374" t="str">
        <f>TRIM(K374)&amp;"-"&amp;VLOOKUP(M374,$T$2:$U$5,2,TRUE)</f>
        <v>DFL-3</v>
      </c>
    </row>
    <row r="375" spans="1:14" x14ac:dyDescent="0.25">
      <c r="A375">
        <v>1996</v>
      </c>
      <c r="B375" s="4" t="s">
        <v>116</v>
      </c>
      <c r="C375" s="37">
        <v>1284</v>
      </c>
      <c r="D375" s="38">
        <v>1806</v>
      </c>
      <c r="E375" s="39">
        <v>3588</v>
      </c>
      <c r="F375" t="str">
        <f>VLOOKUP($B375,Counties!$A$3:$J$89,6, FALSE)</f>
        <v>Outstate</v>
      </c>
      <c r="G375" t="str">
        <f>VLOOKUP($B375,Counties!$A$3:$J$89,10, FALSE)</f>
        <v>Extra small</v>
      </c>
      <c r="H375" s="21">
        <f>(E375-(C375+D375))/E375</f>
        <v>0.13879598662207357</v>
      </c>
      <c r="I375" s="21">
        <f>C375/E375</f>
        <v>0.35785953177257523</v>
      </c>
      <c r="J375" s="21">
        <f>D375/E375</f>
        <v>0.50334448160535117</v>
      </c>
      <c r="K375" t="str">
        <f>IF(LARGE(H375:J375,1)&gt;LARGE(H375:J375,2), INDEX($H$1:$J$1,1,MATCH(MAX(H375:J375), H375:J375,0)), "Tie")</f>
        <v>DFL</v>
      </c>
      <c r="L375" s="20">
        <f>LARGE(H375:J375,1)</f>
        <v>0.50334448160535117</v>
      </c>
      <c r="M375" s="26">
        <f>L375-LARGE(H375:J375,2)</f>
        <v>0.14548494983277593</v>
      </c>
      <c r="N375" t="str">
        <f>TRIM(K375)&amp;"-"&amp;VLOOKUP(M375,$T$2:$U$5,2,TRUE)</f>
        <v>DFL-3</v>
      </c>
    </row>
    <row r="376" spans="1:14" x14ac:dyDescent="0.25">
      <c r="A376">
        <v>1996</v>
      </c>
      <c r="B376" s="31" t="s">
        <v>117</v>
      </c>
      <c r="C376" s="37">
        <v>173887</v>
      </c>
      <c r="D376" s="38">
        <v>285126</v>
      </c>
      <c r="E376" s="38">
        <v>530775</v>
      </c>
      <c r="F376" t="str">
        <f>VLOOKUP($B376,Counties!$A$3:$J$89,6, FALSE)</f>
        <v>Hennepin/Ramsey</v>
      </c>
      <c r="G376" t="str">
        <f>VLOOKUP($B376,Counties!$A$3:$J$89,10, FALSE)</f>
        <v>Extra large</v>
      </c>
      <c r="H376" s="21">
        <f>(E376-(C376+D376))/E376</f>
        <v>0.13520229852574067</v>
      </c>
      <c r="I376" s="21">
        <f>C376/E376</f>
        <v>0.32760962743158589</v>
      </c>
      <c r="J376" s="21">
        <f>D376/E376</f>
        <v>0.53718807404267344</v>
      </c>
      <c r="K376" t="str">
        <f>IF(LARGE(H376:J376,1)&gt;LARGE(H376:J376,2), INDEX($H$1:$J$1,1,MATCH(MAX(H376:J376), H376:J376,0)), "Tie")</f>
        <v>DFL</v>
      </c>
      <c r="L376" s="20">
        <f>LARGE(H376:J376,1)</f>
        <v>0.53718807404267344</v>
      </c>
      <c r="M376" s="26">
        <f>L376-LARGE(H376:J376,2)</f>
        <v>0.20957844661108754</v>
      </c>
      <c r="N376" t="str">
        <f>TRIM(K376)&amp;"-"&amp;VLOOKUP(M376,$T$2:$U$5,2,TRUE)</f>
        <v>DFL-4</v>
      </c>
    </row>
    <row r="377" spans="1:14" x14ac:dyDescent="0.25">
      <c r="A377">
        <v>1996</v>
      </c>
      <c r="B377" s="4" t="s">
        <v>118</v>
      </c>
      <c r="C377" s="37">
        <v>3674</v>
      </c>
      <c r="D377" s="38">
        <v>4153</v>
      </c>
      <c r="E377" s="38">
        <v>9518</v>
      </c>
      <c r="F377" t="str">
        <f>VLOOKUP($B377,Counties!$A$3:$J$89,6, FALSE)</f>
        <v>Outstate</v>
      </c>
      <c r="G377" t="str">
        <f>VLOOKUP($B377,Counties!$A$3:$J$89,10, FALSE)</f>
        <v>Small</v>
      </c>
      <c r="H377" s="21">
        <f>(E377-(C377+D377))/E377</f>
        <v>0.17766337465854171</v>
      </c>
      <c r="I377" s="21">
        <f>C377/E377</f>
        <v>0.38600546333263291</v>
      </c>
      <c r="J377" s="21">
        <f>D377/E377</f>
        <v>0.43633116200882538</v>
      </c>
      <c r="K377" t="str">
        <f>IF(LARGE(H377:J377,1)&gt;LARGE(H377:J377,2), INDEX($H$1:$J$1,1,MATCH(MAX(H377:J377), H377:J377,0)), "Tie")</f>
        <v>DFL</v>
      </c>
      <c r="L377" s="20">
        <f>LARGE(H377:J377,1)</f>
        <v>0.43633116200882538</v>
      </c>
      <c r="M377" s="26">
        <f>L377-LARGE(H377:J377,2)</f>
        <v>5.0325698676192465E-2</v>
      </c>
      <c r="N377" t="str">
        <f>TRIM(K377)&amp;"-"&amp;VLOOKUP(M377,$T$2:$U$5,2,TRUE)</f>
        <v>DFL-1</v>
      </c>
    </row>
    <row r="378" spans="1:14" x14ac:dyDescent="0.25">
      <c r="A378">
        <v>1996</v>
      </c>
      <c r="B378" s="4" t="s">
        <v>119</v>
      </c>
      <c r="C378" s="37">
        <v>3593</v>
      </c>
      <c r="D378" s="38">
        <v>3802</v>
      </c>
      <c r="E378" s="39">
        <v>8754</v>
      </c>
      <c r="F378" t="str">
        <f>VLOOKUP($B378,Counties!$A$3:$J$89,6, FALSE)</f>
        <v>Outstate</v>
      </c>
      <c r="G378" t="str">
        <f>VLOOKUP($B378,Counties!$A$3:$J$89,10, FALSE)</f>
        <v>Small</v>
      </c>
      <c r="H378" s="21">
        <f>(E378-(C378+D378))/E378</f>
        <v>0.15524331734064428</v>
      </c>
      <c r="I378" s="21">
        <f>C378/E378</f>
        <v>0.41044094128398445</v>
      </c>
      <c r="J378" s="21">
        <f>D378/E378</f>
        <v>0.43431574137537127</v>
      </c>
      <c r="K378" t="str">
        <f>IF(LARGE(H378:J378,1)&gt;LARGE(H378:J378,2), INDEX($H$1:$J$1,1,MATCH(MAX(H378:J378), H378:J378,0)), "Tie")</f>
        <v>DFL</v>
      </c>
      <c r="L378" s="20">
        <f>LARGE(H378:J378,1)</f>
        <v>0.43431574137537127</v>
      </c>
      <c r="M378" s="26">
        <f>L378-LARGE(H378:J378,2)</f>
        <v>2.3874800091386816E-2</v>
      </c>
      <c r="N378" t="str">
        <f>TRIM(K378)&amp;"-"&amp;VLOOKUP(M378,$T$2:$U$5,2,TRUE)</f>
        <v>DFL-1</v>
      </c>
    </row>
    <row r="379" spans="1:14" x14ac:dyDescent="0.25">
      <c r="A379">
        <v>1996</v>
      </c>
      <c r="B379" s="4" t="s">
        <v>120</v>
      </c>
      <c r="C379" s="37">
        <v>4450</v>
      </c>
      <c r="D379" s="38">
        <v>6041</v>
      </c>
      <c r="E379" s="38">
        <v>13022</v>
      </c>
      <c r="F379" t="str">
        <f>VLOOKUP($B379,Counties!$A$3:$J$89,6, FALSE)</f>
        <v>Outer suburbs</v>
      </c>
      <c r="G379" t="str">
        <f>VLOOKUP($B379,Counties!$A$3:$J$89,10, FALSE)</f>
        <v>Medium</v>
      </c>
      <c r="H379" s="21">
        <f>(E379-(C379+D379))/E379</f>
        <v>0.19436338504070036</v>
      </c>
      <c r="I379" s="21">
        <f>C379/E379</f>
        <v>0.34172938104745815</v>
      </c>
      <c r="J379" s="21">
        <f>D379/E379</f>
        <v>0.46390723391184152</v>
      </c>
      <c r="K379" t="str">
        <f>IF(LARGE(H379:J379,1)&gt;LARGE(H379:J379,2), INDEX($H$1:$J$1,1,MATCH(MAX(H379:J379), H379:J379,0)), "Tie")</f>
        <v>DFL</v>
      </c>
      <c r="L379" s="20">
        <f>LARGE(H379:J379,1)</f>
        <v>0.46390723391184152</v>
      </c>
      <c r="M379" s="26">
        <f>L379-LARGE(H379:J379,2)</f>
        <v>0.12217785286438337</v>
      </c>
      <c r="N379" t="str">
        <f>TRIM(K379)&amp;"-"&amp;VLOOKUP(M379,$T$2:$U$5,2,TRUE)</f>
        <v>DFL-3</v>
      </c>
    </row>
    <row r="380" spans="1:14" x14ac:dyDescent="0.25">
      <c r="A380">
        <v>1996</v>
      </c>
      <c r="B380" s="31" t="s">
        <v>121</v>
      </c>
      <c r="C380" s="37">
        <v>6506</v>
      </c>
      <c r="D380" s="38">
        <v>10706</v>
      </c>
      <c r="E380" s="38">
        <v>20788</v>
      </c>
      <c r="F380" t="str">
        <f>VLOOKUP($B380,Counties!$A$3:$J$89,6, FALSE)</f>
        <v>Outstate</v>
      </c>
      <c r="G380" t="str">
        <f>VLOOKUP($B380,Counties!$A$3:$J$89,10, FALSE)</f>
        <v>Medium</v>
      </c>
      <c r="H380" s="21">
        <f>(E380-(C380+D380))/E380</f>
        <v>0.17202232056955935</v>
      </c>
      <c r="I380" s="21">
        <f>C380/E380</f>
        <v>0.31296902058880122</v>
      </c>
      <c r="J380" s="21">
        <f>D380/E380</f>
        <v>0.51500865884163938</v>
      </c>
      <c r="K380" t="str">
        <f>IF(LARGE(H380:J380,1)&gt;LARGE(H380:J380,2), INDEX($H$1:$J$1,1,MATCH(MAX(H380:J380), H380:J380,0)), "Tie")</f>
        <v>DFL</v>
      </c>
      <c r="L380" s="20">
        <f>LARGE(H380:J380,1)</f>
        <v>0.51500865884163938</v>
      </c>
      <c r="M380" s="26">
        <f>L380-LARGE(H380:J380,2)</f>
        <v>0.20203963825283816</v>
      </c>
      <c r="N380" t="str">
        <f>TRIM(K380)&amp;"-"&amp;VLOOKUP(M380,$T$2:$U$5,2,TRUE)</f>
        <v>DFL-4</v>
      </c>
    </row>
    <row r="381" spans="1:14" x14ac:dyDescent="0.25">
      <c r="A381">
        <v>1996</v>
      </c>
      <c r="B381" s="4" t="s">
        <v>122</v>
      </c>
      <c r="C381" s="37">
        <v>2153</v>
      </c>
      <c r="D381" s="38">
        <v>2727</v>
      </c>
      <c r="E381" s="38">
        <v>5907</v>
      </c>
      <c r="F381" t="str">
        <f>VLOOKUP($B381,Counties!$A$3:$J$89,6, FALSE)</f>
        <v>Outstate</v>
      </c>
      <c r="G381" t="str">
        <f>VLOOKUP($B381,Counties!$A$3:$J$89,10, FALSE)</f>
        <v>Small</v>
      </c>
      <c r="H381" s="21">
        <f>(E381-(C381+D381))/E381</f>
        <v>0.17386152023023532</v>
      </c>
      <c r="I381" s="21">
        <f>C381/E381</f>
        <v>0.36448281699678348</v>
      </c>
      <c r="J381" s="21">
        <f>D381/E381</f>
        <v>0.4616556627729812</v>
      </c>
      <c r="K381" t="str">
        <f>IF(LARGE(H381:J381,1)&gt;LARGE(H381:J381,2), INDEX($H$1:$J$1,1,MATCH(MAX(H381:J381), H381:J381,0)), "Tie")</f>
        <v>DFL</v>
      </c>
      <c r="L381" s="20">
        <f>LARGE(H381:J381,1)</f>
        <v>0.4616556627729812</v>
      </c>
      <c r="M381" s="26">
        <f>L381-LARGE(H381:J381,2)</f>
        <v>9.7172845776197725E-2</v>
      </c>
      <c r="N381" t="str">
        <f>TRIM(K381)&amp;"-"&amp;VLOOKUP(M381,$T$2:$U$5,2,TRUE)</f>
        <v>DFL-2</v>
      </c>
    </row>
    <row r="382" spans="1:14" x14ac:dyDescent="0.25">
      <c r="A382">
        <v>1996</v>
      </c>
      <c r="B382" s="4" t="s">
        <v>123</v>
      </c>
      <c r="C382" s="37">
        <v>1924</v>
      </c>
      <c r="D382" s="38">
        <v>2927</v>
      </c>
      <c r="E382" s="39">
        <v>5998</v>
      </c>
      <c r="F382" t="str">
        <f>VLOOKUP($B382,Counties!$A$3:$J$89,6, FALSE)</f>
        <v>Outstate</v>
      </c>
      <c r="G382" t="str">
        <f>VLOOKUP($B382,Counties!$A$3:$J$89,10, FALSE)</f>
        <v>Small</v>
      </c>
      <c r="H382" s="21">
        <f>(E382-(C382+D382))/E382</f>
        <v>0.19123041013671224</v>
      </c>
      <c r="I382" s="21">
        <f>C382/E382</f>
        <v>0.32077359119706567</v>
      </c>
      <c r="J382" s="21">
        <f>D382/E382</f>
        <v>0.48799599866622206</v>
      </c>
      <c r="K382" t="str">
        <f>IF(LARGE(H382:J382,1)&gt;LARGE(H382:J382,2), INDEX($H$1:$J$1,1,MATCH(MAX(H382:J382), H382:J382,0)), "Tie")</f>
        <v>DFL</v>
      </c>
      <c r="L382" s="20">
        <f>LARGE(H382:J382,1)</f>
        <v>0.48799599866622206</v>
      </c>
      <c r="M382" s="26">
        <f>L382-LARGE(H382:J382,2)</f>
        <v>0.1672224074691564</v>
      </c>
      <c r="N382" t="str">
        <f>TRIM(K382)&amp;"-"&amp;VLOOKUP(M382,$T$2:$U$5,2,TRUE)</f>
        <v>DFL-3</v>
      </c>
    </row>
    <row r="383" spans="1:14" x14ac:dyDescent="0.25">
      <c r="A383">
        <v>1996</v>
      </c>
      <c r="B383" s="4" t="s">
        <v>124</v>
      </c>
      <c r="C383" s="37">
        <v>7119</v>
      </c>
      <c r="D383" s="38">
        <v>9009</v>
      </c>
      <c r="E383" s="38">
        <v>18745</v>
      </c>
      <c r="F383" t="str">
        <f>VLOOKUP($B383,Counties!$A$3:$J$89,6, FALSE)</f>
        <v>Outstate</v>
      </c>
      <c r="G383" t="str">
        <f>VLOOKUP($B383,Counties!$A$3:$J$89,10, FALSE)</f>
        <v>Medium</v>
      </c>
      <c r="H383" s="21">
        <f>(E383-(C383+D383))/E383</f>
        <v>0.13961056281675113</v>
      </c>
      <c r="I383" s="21">
        <f>C383/E383</f>
        <v>0.37978127500666842</v>
      </c>
      <c r="J383" s="21">
        <f>D383/E383</f>
        <v>0.48060816217658042</v>
      </c>
      <c r="K383" t="str">
        <f>IF(LARGE(H383:J383,1)&gt;LARGE(H383:J383,2), INDEX($H$1:$J$1,1,MATCH(MAX(H383:J383), H383:J383,0)), "Tie")</f>
        <v>DFL</v>
      </c>
      <c r="L383" s="20">
        <f>LARGE(H383:J383,1)</f>
        <v>0.48060816217658042</v>
      </c>
      <c r="M383" s="26">
        <f>L383-LARGE(H383:J383,2)</f>
        <v>0.10082688716991201</v>
      </c>
      <c r="N383" t="str">
        <f>TRIM(K383)&amp;"-"&amp;VLOOKUP(M383,$T$2:$U$5,2,TRUE)</f>
        <v>DFL-3</v>
      </c>
    </row>
    <row r="384" spans="1:14" x14ac:dyDescent="0.25">
      <c r="A384">
        <v>1996</v>
      </c>
      <c r="B384" s="4" t="s">
        <v>125</v>
      </c>
      <c r="C384" s="37">
        <v>1055</v>
      </c>
      <c r="D384" s="38">
        <v>1394</v>
      </c>
      <c r="E384" s="38">
        <v>2775</v>
      </c>
      <c r="F384" t="str">
        <f>VLOOKUP($B384,Counties!$A$3:$J$89,6, FALSE)</f>
        <v>Outstate</v>
      </c>
      <c r="G384" t="str">
        <f>VLOOKUP($B384,Counties!$A$3:$J$89,10, FALSE)</f>
        <v>Extra small</v>
      </c>
      <c r="H384" s="21">
        <f>(E384-(C384+D384))/E384</f>
        <v>0.11747747747747747</v>
      </c>
      <c r="I384" s="21">
        <f>C384/E384</f>
        <v>0.38018018018018018</v>
      </c>
      <c r="J384" s="21">
        <f>D384/E384</f>
        <v>0.50234234234234232</v>
      </c>
      <c r="K384" t="str">
        <f>IF(LARGE(H384:J384,1)&gt;LARGE(H384:J384,2), INDEX($H$1:$J$1,1,MATCH(MAX(H384:J384), H384:J384,0)), "Tie")</f>
        <v>DFL</v>
      </c>
      <c r="L384" s="20">
        <f>LARGE(H384:J384,1)</f>
        <v>0.50234234234234232</v>
      </c>
      <c r="M384" s="26">
        <f>L384-LARGE(H384:J384,2)</f>
        <v>0.12216216216216214</v>
      </c>
      <c r="N384" t="str">
        <f>TRIM(K384)&amp;"-"&amp;VLOOKUP(M384,$T$2:$U$5,2,TRUE)</f>
        <v>DFL-3</v>
      </c>
    </row>
    <row r="385" spans="1:14" x14ac:dyDescent="0.25">
      <c r="A385">
        <v>1996</v>
      </c>
      <c r="B385" s="31" t="s">
        <v>126</v>
      </c>
      <c r="C385" s="37">
        <v>2080</v>
      </c>
      <c r="D385" s="38">
        <v>3472</v>
      </c>
      <c r="E385" s="38">
        <v>6788</v>
      </c>
      <c r="F385" t="str">
        <f>VLOOKUP($B385,Counties!$A$3:$J$89,6, FALSE)</f>
        <v>Outstate</v>
      </c>
      <c r="G385" t="str">
        <f>VLOOKUP($B385,Counties!$A$3:$J$89,10, FALSE)</f>
        <v>Small</v>
      </c>
      <c r="H385" s="21">
        <f>(E385-(C385+D385))/E385</f>
        <v>0.1820860341779611</v>
      </c>
      <c r="I385" s="21">
        <f>C385/E385</f>
        <v>0.30642309958750735</v>
      </c>
      <c r="J385" s="21">
        <f>D385/E385</f>
        <v>0.51149086623453155</v>
      </c>
      <c r="K385" t="str">
        <f>IF(LARGE(H385:J385,1)&gt;LARGE(H385:J385,2), INDEX($H$1:$J$1,1,MATCH(MAX(H385:J385), H385:J385,0)), "Tie")</f>
        <v>DFL</v>
      </c>
      <c r="L385" s="20">
        <f>LARGE(H385:J385,1)</f>
        <v>0.51149086623453155</v>
      </c>
      <c r="M385" s="26">
        <f>L385-LARGE(H385:J385,2)</f>
        <v>0.2050677666470242</v>
      </c>
      <c r="N385" t="str">
        <f>TRIM(K385)&amp;"-"&amp;VLOOKUP(M385,$T$2:$U$5,2,TRUE)</f>
        <v>DFL-4</v>
      </c>
    </row>
    <row r="386" spans="1:14" x14ac:dyDescent="0.25">
      <c r="A386">
        <v>1996</v>
      </c>
      <c r="B386" s="31" t="s">
        <v>127</v>
      </c>
      <c r="C386" s="37">
        <v>1447</v>
      </c>
      <c r="D386" s="38">
        <v>2420</v>
      </c>
      <c r="E386" s="38">
        <v>4512</v>
      </c>
      <c r="F386" t="str">
        <f>VLOOKUP($B386,Counties!$A$3:$J$89,6, FALSE)</f>
        <v>Outstate</v>
      </c>
      <c r="G386" t="str">
        <f>VLOOKUP($B386,Counties!$A$3:$J$89,10, FALSE)</f>
        <v>Extra small</v>
      </c>
      <c r="H386" s="21">
        <f>(E386-(C386+D386))/E386</f>
        <v>0.14295212765957446</v>
      </c>
      <c r="I386" s="21">
        <f>C386/E386</f>
        <v>0.32070035460992907</v>
      </c>
      <c r="J386" s="21">
        <f>D386/E386</f>
        <v>0.53634751773049649</v>
      </c>
      <c r="K386" t="str">
        <f>IF(LARGE(H386:J386,1)&gt;LARGE(H386:J386,2), INDEX($H$1:$J$1,1,MATCH(MAX(H386:J386), H386:J386,0)), "Tie")</f>
        <v>DFL</v>
      </c>
      <c r="L386" s="20">
        <f>LARGE(H386:J386,1)</f>
        <v>0.53634751773049649</v>
      </c>
      <c r="M386" s="26">
        <f>L386-LARGE(H386:J386,2)</f>
        <v>0.21564716312056742</v>
      </c>
      <c r="N386" t="str">
        <f>TRIM(K386)&amp;"-"&amp;VLOOKUP(M386,$T$2:$U$5,2,TRUE)</f>
        <v>DFL-4</v>
      </c>
    </row>
    <row r="387" spans="1:14" x14ac:dyDescent="0.25">
      <c r="A387">
        <v>1996</v>
      </c>
      <c r="B387" s="31" t="s">
        <v>128</v>
      </c>
      <c r="C387" s="37">
        <v>1684</v>
      </c>
      <c r="D387" s="38">
        <v>3388</v>
      </c>
      <c r="E387" s="38">
        <v>6067</v>
      </c>
      <c r="F387" t="str">
        <f>VLOOKUP($B387,Counties!$A$3:$J$89,6, FALSE)</f>
        <v>Outstate</v>
      </c>
      <c r="G387" t="str">
        <f>VLOOKUP($B387,Counties!$A$3:$J$89,10, FALSE)</f>
        <v>Small</v>
      </c>
      <c r="H387" s="21">
        <f>(E387-(C387+D387))/E387</f>
        <v>0.16400197791330146</v>
      </c>
      <c r="I387" s="21">
        <f>C387/E387</f>
        <v>0.27756716663919567</v>
      </c>
      <c r="J387" s="21">
        <f>D387/E387</f>
        <v>0.55843085544750293</v>
      </c>
      <c r="K387" t="str">
        <f>IF(LARGE(H387:J387,1)&gt;LARGE(H387:J387,2), INDEX($H$1:$J$1,1,MATCH(MAX(H387:J387), H387:J387,0)), "Tie")</f>
        <v>DFL</v>
      </c>
      <c r="L387" s="20">
        <f>LARGE(H387:J387,1)</f>
        <v>0.55843085544750293</v>
      </c>
      <c r="M387" s="26">
        <f>L387-LARGE(H387:J387,2)</f>
        <v>0.28086368880830725</v>
      </c>
      <c r="N387" t="str">
        <f>TRIM(K387)&amp;"-"&amp;VLOOKUP(M387,$T$2:$U$5,2,TRUE)</f>
        <v>DFL-4</v>
      </c>
    </row>
    <row r="388" spans="1:14" x14ac:dyDescent="0.25">
      <c r="A388">
        <v>1996</v>
      </c>
      <c r="B388" s="4" t="s">
        <v>129</v>
      </c>
      <c r="C388" s="37">
        <v>814</v>
      </c>
      <c r="D388" s="38">
        <v>888</v>
      </c>
      <c r="E388" s="38">
        <v>2036</v>
      </c>
      <c r="F388" t="str">
        <f>VLOOKUP($B388,Counties!$A$3:$J$89,6, FALSE)</f>
        <v>Outstate</v>
      </c>
      <c r="G388" t="str">
        <f>VLOOKUP($B388,Counties!$A$3:$J$89,10, FALSE)</f>
        <v>Extra small</v>
      </c>
      <c r="H388" s="21">
        <f>(E388-(C388+D388))/E388</f>
        <v>0.16404715127701375</v>
      </c>
      <c r="I388" s="21">
        <f>C388/E388</f>
        <v>0.39980353634577603</v>
      </c>
      <c r="J388" s="21">
        <f>D388/E388</f>
        <v>0.43614931237721022</v>
      </c>
      <c r="K388" t="str">
        <f>IF(LARGE(H388:J388,1)&gt;LARGE(H388:J388,2), INDEX($H$1:$J$1,1,MATCH(MAX(H388:J388), H388:J388,0)), "Tie")</f>
        <v>DFL</v>
      </c>
      <c r="L388" s="20">
        <f>LARGE(H388:J388,1)</f>
        <v>0.43614931237721022</v>
      </c>
      <c r="M388" s="26">
        <f>L388-LARGE(H388:J388,2)</f>
        <v>3.6345776031434185E-2</v>
      </c>
      <c r="N388" t="str">
        <f>TRIM(K388)&amp;"-"&amp;VLOOKUP(M388,$T$2:$U$5,2,TRUE)</f>
        <v>DFL-1</v>
      </c>
    </row>
    <row r="389" spans="1:14" x14ac:dyDescent="0.25">
      <c r="A389">
        <v>1996</v>
      </c>
      <c r="B389" s="4" t="s">
        <v>130</v>
      </c>
      <c r="C389" s="37">
        <v>3902</v>
      </c>
      <c r="D389" s="38">
        <v>5457</v>
      </c>
      <c r="E389" s="39">
        <v>11297</v>
      </c>
      <c r="F389" t="str">
        <f>VLOOKUP($B389,Counties!$A$3:$J$89,6, FALSE)</f>
        <v>Outer suburbs</v>
      </c>
      <c r="G389" t="str">
        <f>VLOOKUP($B389,Counties!$A$3:$J$89,10, FALSE)</f>
        <v>Medium</v>
      </c>
      <c r="H389" s="21">
        <f>(E389-(C389+D389))/E389</f>
        <v>0.17154996901832345</v>
      </c>
      <c r="I389" s="21">
        <f>C389/E389</f>
        <v>0.34540143400902895</v>
      </c>
      <c r="J389" s="21">
        <f>D389/E389</f>
        <v>0.48304859697264763</v>
      </c>
      <c r="K389" t="str">
        <f>IF(LARGE(H389:J389,1)&gt;LARGE(H389:J389,2), INDEX($H$1:$J$1,1,MATCH(MAX(H389:J389), H389:J389,0)), "Tie")</f>
        <v>DFL</v>
      </c>
      <c r="L389" s="20">
        <f>LARGE(H389:J389,1)</f>
        <v>0.48304859697264763</v>
      </c>
      <c r="M389" s="26">
        <f>L389-LARGE(H389:J389,2)</f>
        <v>0.13764716296361867</v>
      </c>
      <c r="N389" t="str">
        <f>TRIM(K389)&amp;"-"&amp;VLOOKUP(M389,$T$2:$U$5,2,TRUE)</f>
        <v>DFL-3</v>
      </c>
    </row>
    <row r="390" spans="1:14" x14ac:dyDescent="0.25">
      <c r="A390">
        <v>1996</v>
      </c>
      <c r="B390" s="4" t="s">
        <v>131</v>
      </c>
      <c r="C390" s="37">
        <v>1199</v>
      </c>
      <c r="D390" s="38">
        <v>1641</v>
      </c>
      <c r="E390" s="38">
        <v>3410</v>
      </c>
      <c r="F390" t="str">
        <f>VLOOKUP($B390,Counties!$A$3:$J$89,6, FALSE)</f>
        <v>Outstate</v>
      </c>
      <c r="G390" t="str">
        <f>VLOOKUP($B390,Counties!$A$3:$J$89,10, FALSE)</f>
        <v>Extra small</v>
      </c>
      <c r="H390" s="21">
        <f>(E390-(C390+D390))/E390</f>
        <v>0.16715542521994134</v>
      </c>
      <c r="I390" s="21">
        <f>C390/E390</f>
        <v>0.35161290322580646</v>
      </c>
      <c r="J390" s="21">
        <f>D390/E390</f>
        <v>0.48123167155425217</v>
      </c>
      <c r="K390" t="str">
        <f>IF(LARGE(H390:J390,1)&gt;LARGE(H390:J390,2), INDEX($H$1:$J$1,1,MATCH(MAX(H390:J390), H390:J390,0)), "Tie")</f>
        <v>DFL</v>
      </c>
      <c r="L390" s="20">
        <f>LARGE(H390:J390,1)</f>
        <v>0.48123167155425217</v>
      </c>
      <c r="M390" s="26">
        <f>L390-LARGE(H390:J390,2)</f>
        <v>0.12961876832844571</v>
      </c>
      <c r="N390" t="str">
        <f>TRIM(K390)&amp;"-"&amp;VLOOKUP(M390,$T$2:$U$5,2,TRUE)</f>
        <v>DFL-3</v>
      </c>
    </row>
    <row r="391" spans="1:14" x14ac:dyDescent="0.25">
      <c r="A391">
        <v>1996</v>
      </c>
      <c r="B391" s="4" t="s">
        <v>132</v>
      </c>
      <c r="C391" s="37">
        <v>4932</v>
      </c>
      <c r="D391" s="38">
        <v>5062</v>
      </c>
      <c r="E391" s="39">
        <v>11578</v>
      </c>
      <c r="F391" t="str">
        <f>VLOOKUP($B391,Counties!$A$3:$J$89,6, FALSE)</f>
        <v>Outstate</v>
      </c>
      <c r="G391" t="str">
        <f>VLOOKUP($B391,Counties!$A$3:$J$89,10, FALSE)</f>
        <v>Medium</v>
      </c>
      <c r="H391" s="21">
        <f>(E391-(C391+D391))/E391</f>
        <v>0.13681119364311625</v>
      </c>
      <c r="I391" s="21">
        <f>C391/E391</f>
        <v>0.42598030747970289</v>
      </c>
      <c r="J391" s="21">
        <f>D391/E391</f>
        <v>0.43720849887718088</v>
      </c>
      <c r="K391" t="str">
        <f>IF(LARGE(H391:J391,1)&gt;LARGE(H391:J391,2), INDEX($H$1:$J$1,1,MATCH(MAX(H391:J391), H391:J391,0)), "Tie")</f>
        <v>DFL</v>
      </c>
      <c r="L391" s="20">
        <f>LARGE(H391:J391,1)</f>
        <v>0.43720849887718088</v>
      </c>
      <c r="M391" s="26">
        <f>L391-LARGE(H391:J391,2)</f>
        <v>1.1228191397477993E-2</v>
      </c>
      <c r="N391" t="str">
        <f>TRIM(K391)&amp;"-"&amp;VLOOKUP(M391,$T$2:$U$5,2,TRUE)</f>
        <v>DFL-1</v>
      </c>
    </row>
    <row r="392" spans="1:14" x14ac:dyDescent="0.25">
      <c r="A392">
        <v>1996</v>
      </c>
      <c r="B392" s="4" t="s">
        <v>133</v>
      </c>
      <c r="C392" s="37">
        <v>877</v>
      </c>
      <c r="D392" s="38">
        <v>1026</v>
      </c>
      <c r="E392" s="38">
        <v>2238</v>
      </c>
      <c r="F392" t="str">
        <f>VLOOKUP($B392,Counties!$A$3:$J$89,6, FALSE)</f>
        <v>Outstate</v>
      </c>
      <c r="G392" t="str">
        <f>VLOOKUP($B392,Counties!$A$3:$J$89,10, FALSE)</f>
        <v>Extra small</v>
      </c>
      <c r="H392" s="21">
        <f>(E392-(C392+D392))/E392</f>
        <v>0.14968722073279714</v>
      </c>
      <c r="I392" s="21">
        <f>C392/E392</f>
        <v>0.39186773905272565</v>
      </c>
      <c r="J392" s="21">
        <f>D392/E392</f>
        <v>0.45844504021447718</v>
      </c>
      <c r="K392" t="str">
        <f>IF(LARGE(H392:J392,1)&gt;LARGE(H392:J392,2), INDEX($H$1:$J$1,1,MATCH(MAX(H392:J392), H392:J392,0)), "Tie")</f>
        <v>DFL</v>
      </c>
      <c r="L392" s="20">
        <f>LARGE(H392:J392,1)</f>
        <v>0.45844504021447718</v>
      </c>
      <c r="M392" s="26">
        <f>L392-LARGE(H392:J392,2)</f>
        <v>6.6577301161751534E-2</v>
      </c>
      <c r="N392" t="str">
        <f>TRIM(K392)&amp;"-"&amp;VLOOKUP(M392,$T$2:$U$5,2,TRUE)</f>
        <v>DFL-2</v>
      </c>
    </row>
    <row r="393" spans="1:14" x14ac:dyDescent="0.25">
      <c r="A393">
        <v>1996</v>
      </c>
      <c r="B393" s="4" t="s">
        <v>134</v>
      </c>
      <c r="C393" s="37">
        <v>2068</v>
      </c>
      <c r="D393" s="38">
        <v>2333</v>
      </c>
      <c r="E393" s="38">
        <v>5249</v>
      </c>
      <c r="F393" t="str">
        <f>VLOOKUP($B393,Counties!$A$3:$J$89,6, FALSE)</f>
        <v>Outstate</v>
      </c>
      <c r="G393" t="str">
        <f>VLOOKUP($B393,Counties!$A$3:$J$89,10, FALSE)</f>
        <v>Extra small</v>
      </c>
      <c r="H393" s="21">
        <f>(E393-(C393+D393))/E393</f>
        <v>0.16155458182510954</v>
      </c>
      <c r="I393" s="21">
        <f>C393/E393</f>
        <v>0.39397980567727187</v>
      </c>
      <c r="J393" s="21">
        <f>D393/E393</f>
        <v>0.44446561249761857</v>
      </c>
      <c r="K393" t="str">
        <f>IF(LARGE(H393:J393,1)&gt;LARGE(H393:J393,2), INDEX($H$1:$J$1,1,MATCH(MAX(H393:J393), H393:J393,0)), "Tie")</f>
        <v>DFL</v>
      </c>
      <c r="L393" s="20">
        <f>LARGE(H393:J393,1)</f>
        <v>0.44446561249761857</v>
      </c>
      <c r="M393" s="26">
        <f>L393-LARGE(H393:J393,2)</f>
        <v>5.0485806820346701E-2</v>
      </c>
      <c r="N393" t="str">
        <f>TRIM(K393)&amp;"-"&amp;VLOOKUP(M393,$T$2:$U$5,2,TRUE)</f>
        <v>DFL-1</v>
      </c>
    </row>
    <row r="394" spans="1:14" x14ac:dyDescent="0.25">
      <c r="A394">
        <v>1996</v>
      </c>
      <c r="B394" s="4" t="s">
        <v>135</v>
      </c>
      <c r="C394" s="37">
        <v>4303</v>
      </c>
      <c r="D394" s="38">
        <v>4718</v>
      </c>
      <c r="E394" s="38">
        <v>10608</v>
      </c>
      <c r="F394" t="str">
        <f>VLOOKUP($B394,Counties!$A$3:$J$89,6, FALSE)</f>
        <v>Outstate</v>
      </c>
      <c r="G394" t="str">
        <f>VLOOKUP($B394,Counties!$A$3:$J$89,10, FALSE)</f>
        <v>Small</v>
      </c>
      <c r="H394" s="21">
        <f>(E394-(C394+D394))/E394</f>
        <v>0.14960407239819004</v>
      </c>
      <c r="I394" s="21">
        <f>C394/E394</f>
        <v>0.40563725490196079</v>
      </c>
      <c r="J394" s="21">
        <f>D394/E394</f>
        <v>0.44475867269984914</v>
      </c>
      <c r="K394" t="str">
        <f>IF(LARGE(H394:J394,1)&gt;LARGE(H394:J394,2), INDEX($H$1:$J$1,1,MATCH(MAX(H394:J394), H394:J394,0)), "Tie")</f>
        <v>DFL</v>
      </c>
      <c r="L394" s="20">
        <f>LARGE(H394:J394,1)</f>
        <v>0.44475867269984914</v>
      </c>
      <c r="M394" s="26">
        <f>L394-LARGE(H394:J394,2)</f>
        <v>3.9121417797888358E-2</v>
      </c>
      <c r="N394" t="str">
        <f>TRIM(K394)&amp;"-"&amp;VLOOKUP(M394,$T$2:$U$5,2,TRUE)</f>
        <v>DFL-1</v>
      </c>
    </row>
    <row r="395" spans="1:14" x14ac:dyDescent="0.25">
      <c r="A395">
        <v>1996</v>
      </c>
      <c r="B395" s="4" t="s">
        <v>136</v>
      </c>
      <c r="C395" s="37">
        <v>5474</v>
      </c>
      <c r="D395" s="38">
        <v>6027</v>
      </c>
      <c r="E395" s="38">
        <v>14146</v>
      </c>
      <c r="F395" t="str">
        <f>VLOOKUP($B395,Counties!$A$3:$J$89,6, FALSE)</f>
        <v>Outer suburbs</v>
      </c>
      <c r="G395" t="str">
        <f>VLOOKUP($B395,Counties!$A$3:$J$89,10, FALSE)</f>
        <v>Medium</v>
      </c>
      <c r="H395" s="21">
        <f>(E395-(C395+D395))/E395</f>
        <v>0.18697865120882229</v>
      </c>
      <c r="I395" s="21">
        <f>C395/E395</f>
        <v>0.38696451293651918</v>
      </c>
      <c r="J395" s="21">
        <f>D395/E395</f>
        <v>0.42605683585465853</v>
      </c>
      <c r="K395" t="str">
        <f>IF(LARGE(H395:J395,1)&gt;LARGE(H395:J395,2), INDEX($H$1:$J$1,1,MATCH(MAX(H395:J395), H395:J395,0)), "Tie")</f>
        <v>DFL</v>
      </c>
      <c r="L395" s="20">
        <f>LARGE(H395:J395,1)</f>
        <v>0.42605683585465853</v>
      </c>
      <c r="M395" s="26">
        <f>L395-LARGE(H395:J395,2)</f>
        <v>3.9092322918139355E-2</v>
      </c>
      <c r="N395" t="str">
        <f>TRIM(K395)&amp;"-"&amp;VLOOKUP(M395,$T$2:$U$5,2,TRUE)</f>
        <v>DFL-1</v>
      </c>
    </row>
    <row r="396" spans="1:14" x14ac:dyDescent="0.25">
      <c r="A396">
        <v>1996</v>
      </c>
      <c r="B396" s="4" t="s">
        <v>137</v>
      </c>
      <c r="C396" s="37">
        <v>3428</v>
      </c>
      <c r="D396" s="38">
        <v>4531</v>
      </c>
      <c r="E396" s="38">
        <v>9721</v>
      </c>
      <c r="F396" t="str">
        <f>VLOOKUP($B396,Counties!$A$3:$J$89,6, FALSE)</f>
        <v>Outstate</v>
      </c>
      <c r="G396" t="str">
        <f>VLOOKUP($B396,Counties!$A$3:$J$89,10, FALSE)</f>
        <v>Small</v>
      </c>
      <c r="H396" s="21">
        <f>(E396-(C396+D396))/E396</f>
        <v>0.1812570723176628</v>
      </c>
      <c r="I396" s="21">
        <f>C396/E396</f>
        <v>0.35263861742619074</v>
      </c>
      <c r="J396" s="21">
        <f>D396/E396</f>
        <v>0.46610431025614651</v>
      </c>
      <c r="K396" t="str">
        <f>IF(LARGE(H396:J396,1)&gt;LARGE(H396:J396,2), INDEX($H$1:$J$1,1,MATCH(MAX(H396:J396), H396:J396,0)), "Tie")</f>
        <v>DFL</v>
      </c>
      <c r="L396" s="20">
        <f>LARGE(H396:J396,1)</f>
        <v>0.46610431025614651</v>
      </c>
      <c r="M396" s="26">
        <f>L396-LARGE(H396:J396,2)</f>
        <v>0.11346569282995578</v>
      </c>
      <c r="N396" t="str">
        <f>TRIM(K396)&amp;"-"&amp;VLOOKUP(M396,$T$2:$U$5,2,TRUE)</f>
        <v>DFL-3</v>
      </c>
    </row>
    <row r="397" spans="1:14" x14ac:dyDescent="0.25">
      <c r="A397">
        <v>1996</v>
      </c>
      <c r="B397" s="4" t="s">
        <v>138</v>
      </c>
      <c r="C397" s="37">
        <v>2948</v>
      </c>
      <c r="D397" s="38">
        <v>4336</v>
      </c>
      <c r="E397" s="39">
        <v>8955</v>
      </c>
      <c r="F397" t="str">
        <f>VLOOKUP($B397,Counties!$A$3:$J$89,6, FALSE)</f>
        <v>Outer suburbs</v>
      </c>
      <c r="G397" t="str">
        <f>VLOOKUP($B397,Counties!$A$3:$J$89,10, FALSE)</f>
        <v>Medium</v>
      </c>
      <c r="H397" s="21">
        <f>(E397-(C397+D397))/E397</f>
        <v>0.18659966499162478</v>
      </c>
      <c r="I397" s="21">
        <f>C397/E397</f>
        <v>0.32920156337241763</v>
      </c>
      <c r="J397" s="21">
        <f>D397/E397</f>
        <v>0.48419877163595759</v>
      </c>
      <c r="K397" t="str">
        <f>IF(LARGE(H397:J397,1)&gt;LARGE(H397:J397,2), INDEX($H$1:$J$1,1,MATCH(MAX(H397:J397), H397:J397,0)), "Tie")</f>
        <v>DFL</v>
      </c>
      <c r="L397" s="20">
        <f>LARGE(H397:J397,1)</f>
        <v>0.48419877163595759</v>
      </c>
      <c r="M397" s="26">
        <f>L397-LARGE(H397:J397,2)</f>
        <v>0.15499720826353997</v>
      </c>
      <c r="N397" t="str">
        <f>TRIM(K397)&amp;"-"&amp;VLOOKUP(M397,$T$2:$U$5,2,TRUE)</f>
        <v>DFL-3</v>
      </c>
    </row>
    <row r="398" spans="1:14" x14ac:dyDescent="0.25">
      <c r="A398">
        <v>1996</v>
      </c>
      <c r="B398" s="4" t="s">
        <v>139</v>
      </c>
      <c r="C398" s="37">
        <v>5054</v>
      </c>
      <c r="D398" s="38">
        <v>5728</v>
      </c>
      <c r="E398" s="38">
        <v>13432</v>
      </c>
      <c r="F398" t="str">
        <f>VLOOKUP($B398,Counties!$A$3:$J$89,6, FALSE)</f>
        <v>Outstate</v>
      </c>
      <c r="G398" t="str">
        <f>VLOOKUP($B398,Counties!$A$3:$J$89,10, FALSE)</f>
        <v>Medium</v>
      </c>
      <c r="H398" s="21">
        <f>(E398-(C398+D398))/E398</f>
        <v>0.19729005360333532</v>
      </c>
      <c r="I398" s="21">
        <f>C398/E398</f>
        <v>0.37626563430613458</v>
      </c>
      <c r="J398" s="21">
        <f>D398/E398</f>
        <v>0.42644431209053008</v>
      </c>
      <c r="K398" t="str">
        <f>IF(LARGE(H398:J398,1)&gt;LARGE(H398:J398,2), INDEX($H$1:$J$1,1,MATCH(MAX(H398:J398), H398:J398,0)), "Tie")</f>
        <v>DFL</v>
      </c>
      <c r="L398" s="20">
        <f>LARGE(H398:J398,1)</f>
        <v>0.42644431209053008</v>
      </c>
      <c r="M398" s="26">
        <f>L398-LARGE(H398:J398,2)</f>
        <v>5.0178677784395498E-2</v>
      </c>
      <c r="N398" t="str">
        <f>TRIM(K398)&amp;"-"&amp;VLOOKUP(M398,$T$2:$U$5,2,TRUE)</f>
        <v>DFL-1</v>
      </c>
    </row>
    <row r="399" spans="1:14" x14ac:dyDescent="0.25">
      <c r="A399">
        <v>1996</v>
      </c>
      <c r="B399" s="31" t="s">
        <v>140</v>
      </c>
      <c r="C399" s="37">
        <v>4994</v>
      </c>
      <c r="D399" s="38">
        <v>10413</v>
      </c>
      <c r="E399" s="38">
        <v>18234</v>
      </c>
      <c r="F399" t="str">
        <f>VLOOKUP($B399,Counties!$A$3:$J$89,6, FALSE)</f>
        <v>Outstate</v>
      </c>
      <c r="G399" t="str">
        <f>VLOOKUP($B399,Counties!$A$3:$J$89,10, FALSE)</f>
        <v>Medium</v>
      </c>
      <c r="H399" s="21">
        <f>(E399-(C399+D399))/E399</f>
        <v>0.15504003509926512</v>
      </c>
      <c r="I399" s="21">
        <f>C399/E399</f>
        <v>0.2738839530547329</v>
      </c>
      <c r="J399" s="21">
        <f>D399/E399</f>
        <v>0.57107601184600199</v>
      </c>
      <c r="K399" t="str">
        <f>IF(LARGE(H399:J399,1)&gt;LARGE(H399:J399,2), INDEX($H$1:$J$1,1,MATCH(MAX(H399:J399), H399:J399,0)), "Tie")</f>
        <v>DFL</v>
      </c>
      <c r="L399" s="20">
        <f>LARGE(H399:J399,1)</f>
        <v>0.57107601184600199</v>
      </c>
      <c r="M399" s="26">
        <f>L399-LARGE(H399:J399,2)</f>
        <v>0.29719205879126909</v>
      </c>
      <c r="N399" t="str">
        <f>TRIM(K399)&amp;"-"&amp;VLOOKUP(M399,$T$2:$U$5,2,TRUE)</f>
        <v>DFL-4</v>
      </c>
    </row>
    <row r="400" spans="1:14" x14ac:dyDescent="0.25">
      <c r="A400">
        <v>1996</v>
      </c>
      <c r="B400" s="4" t="s">
        <v>141</v>
      </c>
      <c r="C400" s="37">
        <v>1907</v>
      </c>
      <c r="D400" s="38">
        <v>2173</v>
      </c>
      <c r="E400" s="38">
        <v>4941</v>
      </c>
      <c r="F400" t="str">
        <f>VLOOKUP($B400,Counties!$A$3:$J$89,6, FALSE)</f>
        <v>Outstate</v>
      </c>
      <c r="G400" t="str">
        <f>VLOOKUP($B400,Counties!$A$3:$J$89,10, FALSE)</f>
        <v>Extra small</v>
      </c>
      <c r="H400" s="21">
        <f>(E400-(C400+D400))/E400</f>
        <v>0.17425622343655131</v>
      </c>
      <c r="I400" s="21">
        <f>C400/E400</f>
        <v>0.38595426027120017</v>
      </c>
      <c r="J400" s="21">
        <f>D400/E400</f>
        <v>0.43978951629224855</v>
      </c>
      <c r="K400" t="str">
        <f>IF(LARGE(H400:J400,1)&gt;LARGE(H400:J400,2), INDEX($H$1:$J$1,1,MATCH(MAX(H400:J400), H400:J400,0)), "Tie")</f>
        <v>DFL</v>
      </c>
      <c r="L400" s="20">
        <f>LARGE(H400:J400,1)</f>
        <v>0.43978951629224855</v>
      </c>
      <c r="M400" s="26">
        <f>L400-LARGE(H400:J400,2)</f>
        <v>5.3835256021048383E-2</v>
      </c>
      <c r="N400" t="str">
        <f>TRIM(K400)&amp;"-"&amp;VLOOKUP(M400,$T$2:$U$5,2,TRUE)</f>
        <v>DFL-1</v>
      </c>
    </row>
    <row r="401" spans="1:14" x14ac:dyDescent="0.25">
      <c r="A401">
        <v>1996</v>
      </c>
      <c r="B401" s="4" t="s">
        <v>142</v>
      </c>
      <c r="C401" s="37">
        <v>5057</v>
      </c>
      <c r="D401" s="38">
        <v>6772</v>
      </c>
      <c r="E401" s="38">
        <v>13906</v>
      </c>
      <c r="F401" t="str">
        <f>VLOOKUP($B401,Counties!$A$3:$J$89,6, FALSE)</f>
        <v>Outstate</v>
      </c>
      <c r="G401" t="str">
        <f>VLOOKUP($B401,Counties!$A$3:$J$89,10, FALSE)</f>
        <v>Medium</v>
      </c>
      <c r="H401" s="21">
        <f>(E401-(C401+D401))/E401</f>
        <v>0.14935998849417517</v>
      </c>
      <c r="I401" s="21">
        <f>C401/E401</f>
        <v>0.36365597583776788</v>
      </c>
      <c r="J401" s="21">
        <f>D401/E401</f>
        <v>0.48698403566805698</v>
      </c>
      <c r="K401" t="str">
        <f>IF(LARGE(H401:J401,1)&gt;LARGE(H401:J401,2), INDEX($H$1:$J$1,1,MATCH(MAX(H401:J401), H401:J401,0)), "Tie")</f>
        <v>DFL</v>
      </c>
      <c r="L401" s="20">
        <f>LARGE(H401:J401,1)</f>
        <v>0.48698403566805698</v>
      </c>
      <c r="M401" s="26">
        <f>L401-LARGE(H401:J401,2)</f>
        <v>0.12332805983028911</v>
      </c>
      <c r="N401" t="str">
        <f>TRIM(K401)&amp;"-"&amp;VLOOKUP(M401,$T$2:$U$5,2,TRUE)</f>
        <v>DFL-3</v>
      </c>
    </row>
    <row r="402" spans="1:14" x14ac:dyDescent="0.25">
      <c r="A402">
        <v>1996</v>
      </c>
      <c r="B402" s="4" t="s">
        <v>143</v>
      </c>
      <c r="C402" s="37">
        <v>3769</v>
      </c>
      <c r="D402" s="38">
        <v>4106</v>
      </c>
      <c r="E402" s="38">
        <v>9246</v>
      </c>
      <c r="F402" t="str">
        <f>VLOOKUP($B402,Counties!$A$3:$J$89,6, FALSE)</f>
        <v>Outstate</v>
      </c>
      <c r="G402" t="str">
        <f>VLOOKUP($B402,Counties!$A$3:$J$89,10, FALSE)</f>
        <v>Small</v>
      </c>
      <c r="H402" s="21">
        <f>(E402-(C402+D402))/E402</f>
        <v>0.1482803374432187</v>
      </c>
      <c r="I402" s="21">
        <f>C402/E402</f>
        <v>0.40763573437162015</v>
      </c>
      <c r="J402" s="21">
        <f>D402/E402</f>
        <v>0.44408392818516113</v>
      </c>
      <c r="K402" t="str">
        <f>IF(LARGE(H402:J402,1)&gt;LARGE(H402:J402,2), INDEX($H$1:$J$1,1,MATCH(MAX(H402:J402), H402:J402,0)), "Tie")</f>
        <v>DFL</v>
      </c>
      <c r="L402" s="20">
        <f>LARGE(H402:J402,1)</f>
        <v>0.44408392818516113</v>
      </c>
      <c r="M402" s="26">
        <f>L402-LARGE(H402:J402,2)</f>
        <v>3.6448193813540974E-2</v>
      </c>
      <c r="N402" t="str">
        <f>TRIM(K402)&amp;"-"&amp;VLOOKUP(M402,$T$2:$U$5,2,TRUE)</f>
        <v>DFL-1</v>
      </c>
    </row>
    <row r="403" spans="1:14" x14ac:dyDescent="0.25">
      <c r="A403">
        <v>1996</v>
      </c>
      <c r="B403" s="4" t="s">
        <v>144</v>
      </c>
      <c r="C403" s="37">
        <v>1392</v>
      </c>
      <c r="D403" s="38">
        <v>1875</v>
      </c>
      <c r="E403" s="38">
        <v>3758</v>
      </c>
      <c r="F403" t="str">
        <f>VLOOKUP($B403,Counties!$A$3:$J$89,6, FALSE)</f>
        <v>Outstate</v>
      </c>
      <c r="G403" t="str">
        <f>VLOOKUP($B403,Counties!$A$3:$J$89,10, FALSE)</f>
        <v>Extra small</v>
      </c>
      <c r="H403" s="21">
        <f>(E403-(C403+D403))/E403</f>
        <v>0.13065460351250666</v>
      </c>
      <c r="I403" s="21">
        <f>C403/E403</f>
        <v>0.37040979244278871</v>
      </c>
      <c r="J403" s="21">
        <f>D403/E403</f>
        <v>0.49893560404470461</v>
      </c>
      <c r="K403" t="str">
        <f>IF(LARGE(H403:J403,1)&gt;LARGE(H403:J403,2), INDEX($H$1:$J$1,1,MATCH(MAX(H403:J403), H403:J403,0)), "Tie")</f>
        <v>DFL</v>
      </c>
      <c r="L403" s="20">
        <f>LARGE(H403:J403,1)</f>
        <v>0.49893560404470461</v>
      </c>
      <c r="M403" s="26">
        <f>L403-LARGE(H403:J403,2)</f>
        <v>0.1285258116019159</v>
      </c>
      <c r="N403" t="str">
        <f>TRIM(K403)&amp;"-"&amp;VLOOKUP(M403,$T$2:$U$5,2,TRUE)</f>
        <v>DFL-3</v>
      </c>
    </row>
    <row r="404" spans="1:14" x14ac:dyDescent="0.25">
      <c r="A404">
        <v>2008</v>
      </c>
      <c r="B404" s="4" t="s">
        <v>145</v>
      </c>
      <c r="C404" s="37">
        <v>36202</v>
      </c>
      <c r="D404" s="38">
        <v>38711</v>
      </c>
      <c r="E404" s="39">
        <v>76470</v>
      </c>
      <c r="F404" t="str">
        <f>VLOOKUP($B404,Counties!$A$3:$J$89,6, FALSE)</f>
        <v>Rochester-StCloud-Duluth</v>
      </c>
      <c r="G404" t="str">
        <f>VLOOKUP($B404,Counties!$A$3:$J$89,10, FALSE)</f>
        <v>Large</v>
      </c>
      <c r="H404" s="21">
        <f>(E404-(C404+D404))/E404</f>
        <v>2.0360925853275796E-2</v>
      </c>
      <c r="I404" s="21">
        <f>C404/E404</f>
        <v>0.47341441088008368</v>
      </c>
      <c r="J404" s="21">
        <f>D404/E404</f>
        <v>0.50622466326664051</v>
      </c>
      <c r="K404" t="str">
        <f>IF(LARGE(H404:J404,1)&gt;LARGE(H404:J404,2), INDEX($H$1:$J$1,1,MATCH(MAX(H404:J404), H404:J404,0)), "Tie")</f>
        <v>DFL</v>
      </c>
      <c r="L404" s="20">
        <f>LARGE(H404:J404,1)</f>
        <v>0.50622466326664051</v>
      </c>
      <c r="M404" s="26">
        <f>L404-LARGE(H404:J404,2)</f>
        <v>3.2810252386556826E-2</v>
      </c>
      <c r="N404" t="str">
        <f>TRIM(K404)&amp;"-"&amp;VLOOKUP(M404,$T$2:$U$5,2,TRUE)</f>
        <v>DFL-1</v>
      </c>
    </row>
    <row r="405" spans="1:14" x14ac:dyDescent="0.25">
      <c r="A405">
        <v>1996</v>
      </c>
      <c r="B405" s="4" t="s">
        <v>146</v>
      </c>
      <c r="C405" s="37">
        <v>11808</v>
      </c>
      <c r="D405" s="38">
        <v>10519</v>
      </c>
      <c r="E405" s="38">
        <v>26031</v>
      </c>
      <c r="F405" t="str">
        <f>VLOOKUP($B405,Counties!$A$3:$J$89,6, FALSE)</f>
        <v>Outstate</v>
      </c>
      <c r="G405" t="str">
        <f>VLOOKUP($B405,Counties!$A$3:$J$89,10, FALSE)</f>
        <v>Medium</v>
      </c>
      <c r="H405" s="21">
        <f>(E405-(C405+D405))/E405</f>
        <v>0.14229188275517651</v>
      </c>
      <c r="I405" s="21">
        <f>C405/E405</f>
        <v>0.45361299988475279</v>
      </c>
      <c r="J405" s="21">
        <f>D405/E405</f>
        <v>0.4040951173600707</v>
      </c>
      <c r="K405" t="str">
        <f>IF(LARGE(H405:J405,1)&gt;LARGE(H405:J405,2), INDEX($H$1:$J$1,1,MATCH(MAX(H405:J405), H405:J405,0)), "Tie")</f>
        <v>GOP</v>
      </c>
      <c r="L405" s="20">
        <f>LARGE(H405:J405,1)</f>
        <v>0.45361299988475279</v>
      </c>
      <c r="M405" s="26">
        <f>L405-LARGE(H405:J405,2)</f>
        <v>4.9517882524682089E-2</v>
      </c>
      <c r="N405" t="str">
        <f>TRIM(K405)&amp;"-"&amp;VLOOKUP(M405,$T$2:$U$5,2,TRUE)</f>
        <v>GOP-1</v>
      </c>
    </row>
    <row r="406" spans="1:14" x14ac:dyDescent="0.25">
      <c r="A406">
        <v>1996</v>
      </c>
      <c r="B406" s="4" t="s">
        <v>147</v>
      </c>
      <c r="C406" s="37">
        <v>2129</v>
      </c>
      <c r="D406" s="38">
        <v>2814</v>
      </c>
      <c r="E406" s="38">
        <v>5965</v>
      </c>
      <c r="F406" t="str">
        <f>VLOOKUP($B406,Counties!$A$3:$J$89,6, FALSE)</f>
        <v>Outstate</v>
      </c>
      <c r="G406" t="str">
        <f>VLOOKUP($B406,Counties!$A$3:$J$89,10, FALSE)</f>
        <v>Small</v>
      </c>
      <c r="H406" s="21">
        <f>(E406-(C406+D406))/E406</f>
        <v>0.17133277451802179</v>
      </c>
      <c r="I406" s="21">
        <f>C406/E406</f>
        <v>0.35691533948030174</v>
      </c>
      <c r="J406" s="21">
        <f>D406/E406</f>
        <v>0.47175188600167645</v>
      </c>
      <c r="K406" t="str">
        <f>IF(LARGE(H406:J406,1)&gt;LARGE(H406:J406,2), INDEX($H$1:$J$1,1,MATCH(MAX(H406:J406), H406:J406,0)), "Tie")</f>
        <v>DFL</v>
      </c>
      <c r="L406" s="20">
        <f>LARGE(H406:J406,1)</f>
        <v>0.47175188600167645</v>
      </c>
      <c r="M406" s="26">
        <f>L406-LARGE(H406:J406,2)</f>
        <v>0.1148365465213747</v>
      </c>
      <c r="N406" t="str">
        <f>TRIM(K406)&amp;"-"&amp;VLOOKUP(M406,$T$2:$U$5,2,TRUE)</f>
        <v>DFL-3</v>
      </c>
    </row>
    <row r="407" spans="1:14" x14ac:dyDescent="0.25">
      <c r="A407">
        <v>1996</v>
      </c>
      <c r="B407" s="31" t="s">
        <v>148</v>
      </c>
      <c r="C407" s="37">
        <v>3080</v>
      </c>
      <c r="D407" s="38">
        <v>5432</v>
      </c>
      <c r="E407" s="38">
        <v>10388</v>
      </c>
      <c r="F407" t="str">
        <f>VLOOKUP($B407,Counties!$A$3:$J$89,6, FALSE)</f>
        <v>Outstate</v>
      </c>
      <c r="G407" t="str">
        <f>VLOOKUP($B407,Counties!$A$3:$J$89,10, FALSE)</f>
        <v>Medium</v>
      </c>
      <c r="H407" s="21">
        <f>(E407-(C407+D407))/E407</f>
        <v>0.18059299191374664</v>
      </c>
      <c r="I407" s="21">
        <f>C407/E407</f>
        <v>0.29649595687331537</v>
      </c>
      <c r="J407" s="21">
        <f>D407/E407</f>
        <v>0.52291105121293802</v>
      </c>
      <c r="K407" t="str">
        <f>IF(LARGE(H407:J407,1)&gt;LARGE(H407:J407,2), INDEX($H$1:$J$1,1,MATCH(MAX(H407:J407), H407:J407,0)), "Tie")</f>
        <v>DFL</v>
      </c>
      <c r="L407" s="20">
        <f>LARGE(H407:J407,1)</f>
        <v>0.52291105121293802</v>
      </c>
      <c r="M407" s="26">
        <f>L407-LARGE(H407:J407,2)</f>
        <v>0.22641509433962265</v>
      </c>
      <c r="N407" t="str">
        <f>TRIM(K407)&amp;"-"&amp;VLOOKUP(M407,$T$2:$U$5,2,TRUE)</f>
        <v>DFL-4</v>
      </c>
    </row>
    <row r="408" spans="1:14" x14ac:dyDescent="0.25">
      <c r="A408">
        <v>1996</v>
      </c>
      <c r="B408" s="4" t="s">
        <v>149</v>
      </c>
      <c r="C408" s="37">
        <v>2096</v>
      </c>
      <c r="D408" s="38">
        <v>1999</v>
      </c>
      <c r="E408" s="39">
        <v>4805</v>
      </c>
      <c r="F408" t="str">
        <f>VLOOKUP($B408,Counties!$A$3:$J$89,6, FALSE)</f>
        <v>Outstate</v>
      </c>
      <c r="G408" t="str">
        <f>VLOOKUP($B408,Counties!$A$3:$J$89,10, FALSE)</f>
        <v>Extra small</v>
      </c>
      <c r="H408" s="21">
        <f>(E408-(C408+D408))/E408</f>
        <v>0.14776274713839752</v>
      </c>
      <c r="I408" s="21">
        <f>C408/E408</f>
        <v>0.43621227887617064</v>
      </c>
      <c r="J408" s="21">
        <f>D408/E408</f>
        <v>0.41602497398543187</v>
      </c>
      <c r="K408" t="str">
        <f>IF(LARGE(H408:J408,1)&gt;LARGE(H408:J408,2), INDEX($H$1:$J$1,1,MATCH(MAX(H408:J408), H408:J408,0)), "Tie")</f>
        <v>GOP</v>
      </c>
      <c r="L408" s="20">
        <f>LARGE(H408:J408,1)</f>
        <v>0.43621227887617064</v>
      </c>
      <c r="M408" s="26">
        <f>L408-LARGE(H408:J408,2)</f>
        <v>2.0187304890738778E-2</v>
      </c>
      <c r="N408" t="str">
        <f>TRIM(K408)&amp;"-"&amp;VLOOKUP(M408,$T$2:$U$5,2,TRUE)</f>
        <v>GOP-1</v>
      </c>
    </row>
    <row r="409" spans="1:14" x14ac:dyDescent="0.25">
      <c r="A409">
        <v>1996</v>
      </c>
      <c r="B409" s="4" t="s">
        <v>150</v>
      </c>
      <c r="C409" s="37">
        <v>5563</v>
      </c>
      <c r="D409" s="38">
        <v>6369</v>
      </c>
      <c r="E409" s="38">
        <v>13848</v>
      </c>
      <c r="F409" t="str">
        <f>VLOOKUP($B409,Counties!$A$3:$J$89,6, FALSE)</f>
        <v>Outstate</v>
      </c>
      <c r="G409" t="str">
        <f>VLOOKUP($B409,Counties!$A$3:$J$89,10, FALSE)</f>
        <v>Medium</v>
      </c>
      <c r="H409" s="21">
        <f>(E409-(C409+D409))/E409</f>
        <v>0.13835932986712882</v>
      </c>
      <c r="I409" s="21">
        <f>C409/E409</f>
        <v>0.40171865973425763</v>
      </c>
      <c r="J409" s="21">
        <f>D409/E409</f>
        <v>0.45992201039861352</v>
      </c>
      <c r="K409" t="str">
        <f>IF(LARGE(H409:J409,1)&gt;LARGE(H409:J409,2), INDEX($H$1:$J$1,1,MATCH(MAX(H409:J409), H409:J409,0)), "Tie")</f>
        <v>DFL</v>
      </c>
      <c r="L409" s="20">
        <f>LARGE(H409:J409,1)</f>
        <v>0.45992201039861352</v>
      </c>
      <c r="M409" s="26">
        <f>L409-LARGE(H409:J409,2)</f>
        <v>5.8203350664355891E-2</v>
      </c>
      <c r="N409" t="str">
        <f>TRIM(K409)&amp;"-"&amp;VLOOKUP(M409,$T$2:$U$5,2,TRUE)</f>
        <v>DFL-1</v>
      </c>
    </row>
    <row r="410" spans="1:14" x14ac:dyDescent="0.25">
      <c r="A410">
        <v>1996</v>
      </c>
      <c r="B410" s="4" t="s">
        <v>151</v>
      </c>
      <c r="C410" s="37">
        <v>1992</v>
      </c>
      <c r="D410" s="38">
        <v>2803</v>
      </c>
      <c r="E410" s="39">
        <v>5692</v>
      </c>
      <c r="F410" t="str">
        <f>VLOOKUP($B410,Counties!$A$3:$J$89,6, FALSE)</f>
        <v>Outstate</v>
      </c>
      <c r="G410" t="str">
        <f>VLOOKUP($B410,Counties!$A$3:$J$89,10, FALSE)</f>
        <v>Small</v>
      </c>
      <c r="H410" s="21">
        <f>(E410-(C410+D410))/E410</f>
        <v>0.15758959943780745</v>
      </c>
      <c r="I410" s="21">
        <f>C410/E410</f>
        <v>0.34996486296556573</v>
      </c>
      <c r="J410" s="21">
        <f>D410/E410</f>
        <v>0.49244553759662685</v>
      </c>
      <c r="K410" t="str">
        <f>IF(LARGE(H410:J410,1)&gt;LARGE(H410:J410,2), INDEX($H$1:$J$1,1,MATCH(MAX(H410:J410), H410:J410,0)), "Tie")</f>
        <v>DFL</v>
      </c>
      <c r="L410" s="20">
        <f>LARGE(H410:J410,1)</f>
        <v>0.49244553759662685</v>
      </c>
      <c r="M410" s="26">
        <f>L410-LARGE(H410:J410,2)</f>
        <v>0.14248067463106112</v>
      </c>
      <c r="N410" t="str">
        <f>TRIM(K410)&amp;"-"&amp;VLOOKUP(M410,$T$2:$U$5,2,TRUE)</f>
        <v>DFL-3</v>
      </c>
    </row>
    <row r="411" spans="1:14" x14ac:dyDescent="0.25">
      <c r="A411">
        <v>1996</v>
      </c>
      <c r="B411" s="31" t="s">
        <v>152</v>
      </c>
      <c r="C411" s="37">
        <v>66954</v>
      </c>
      <c r="D411" s="38">
        <v>133878</v>
      </c>
      <c r="E411" s="38">
        <v>230175</v>
      </c>
      <c r="F411" t="str">
        <f>VLOOKUP($B411,Counties!$A$3:$J$89,6, FALSE)</f>
        <v>Hennepin/Ramsey</v>
      </c>
      <c r="G411" t="str">
        <f>VLOOKUP($B411,Counties!$A$3:$J$89,10, FALSE)</f>
        <v>Extra large</v>
      </c>
      <c r="H411" s="21">
        <f>(E411-(C411+D411))/E411</f>
        <v>0.1274812642554578</v>
      </c>
      <c r="I411" s="21">
        <f>C411/E411</f>
        <v>0.29088302378624958</v>
      </c>
      <c r="J411" s="21">
        <f>D411/E411</f>
        <v>0.58163571195829256</v>
      </c>
      <c r="K411" t="str">
        <f>IF(LARGE(H411:J411,1)&gt;LARGE(H411:J411,2), INDEX($H$1:$J$1,1,MATCH(MAX(H411:J411), H411:J411,0)), "Tie")</f>
        <v>DFL</v>
      </c>
      <c r="L411" s="20">
        <f>LARGE(H411:J411,1)</f>
        <v>0.58163571195829256</v>
      </c>
      <c r="M411" s="26">
        <f>L411-LARGE(H411:J411,2)</f>
        <v>0.29075268817204297</v>
      </c>
      <c r="N411" t="str">
        <f>TRIM(K411)&amp;"-"&amp;VLOOKUP(M411,$T$2:$U$5,2,TRUE)</f>
        <v>DFL-4</v>
      </c>
    </row>
    <row r="412" spans="1:14" x14ac:dyDescent="0.25">
      <c r="A412">
        <v>1996</v>
      </c>
      <c r="B412" s="4" t="s">
        <v>153</v>
      </c>
      <c r="C412" s="37">
        <v>695</v>
      </c>
      <c r="D412" s="38">
        <v>1053</v>
      </c>
      <c r="E412" s="39">
        <v>2129</v>
      </c>
      <c r="F412" t="str">
        <f>VLOOKUP($B412,Counties!$A$3:$J$89,6, FALSE)</f>
        <v>Outstate</v>
      </c>
      <c r="G412" t="str">
        <f>VLOOKUP($B412,Counties!$A$3:$J$89,10, FALSE)</f>
        <v>Extra small</v>
      </c>
      <c r="H412" s="21">
        <f>(E412-(C412+D412))/E412</f>
        <v>0.17895725692813527</v>
      </c>
      <c r="I412" s="21">
        <f>C412/E412</f>
        <v>0.32644434006575856</v>
      </c>
      <c r="J412" s="21">
        <f>D412/E412</f>
        <v>0.49459840300610614</v>
      </c>
      <c r="K412" t="str">
        <f>IF(LARGE(H412:J412,1)&gt;LARGE(H412:J412,2), INDEX($H$1:$J$1,1,MATCH(MAX(H412:J412), H412:J412,0)), "Tie")</f>
        <v>DFL</v>
      </c>
      <c r="L412" s="20">
        <f>LARGE(H412:J412,1)</f>
        <v>0.49459840300610614</v>
      </c>
      <c r="M412" s="26">
        <f>L412-LARGE(H412:J412,2)</f>
        <v>0.16815406294034757</v>
      </c>
      <c r="N412" t="str">
        <f>TRIM(K412)&amp;"-"&amp;VLOOKUP(M412,$T$2:$U$5,2,TRUE)</f>
        <v>DFL-3</v>
      </c>
    </row>
    <row r="413" spans="1:14" x14ac:dyDescent="0.25">
      <c r="A413">
        <v>1996</v>
      </c>
      <c r="B413" s="4" t="s">
        <v>154</v>
      </c>
      <c r="C413" s="37">
        <v>3700</v>
      </c>
      <c r="D413" s="38">
        <v>2997</v>
      </c>
      <c r="E413" s="38">
        <v>7919</v>
      </c>
      <c r="F413" t="str">
        <f>VLOOKUP($B413,Counties!$A$3:$J$89,6, FALSE)</f>
        <v>Outstate</v>
      </c>
      <c r="G413" t="str">
        <f>VLOOKUP($B413,Counties!$A$3:$J$89,10, FALSE)</f>
        <v>Small</v>
      </c>
      <c r="H413" s="21">
        <f>(E413-(C413+D413))/E413</f>
        <v>0.15431241318348277</v>
      </c>
      <c r="I413" s="21">
        <f>C413/E413</f>
        <v>0.46723071094835206</v>
      </c>
      <c r="J413" s="21">
        <f>D413/E413</f>
        <v>0.37845687586816518</v>
      </c>
      <c r="K413" t="str">
        <f>IF(LARGE(H413:J413,1)&gt;LARGE(H413:J413,2), INDEX($H$1:$J$1,1,MATCH(MAX(H413:J413), H413:J413,0)), "Tie")</f>
        <v>GOP</v>
      </c>
      <c r="L413" s="20">
        <f>LARGE(H413:J413,1)</f>
        <v>0.46723071094835206</v>
      </c>
      <c r="M413" s="26">
        <f>L413-LARGE(H413:J413,2)</f>
        <v>8.877383508018688E-2</v>
      </c>
      <c r="N413" t="str">
        <f>TRIM(K413)&amp;"-"&amp;VLOOKUP(M413,$T$2:$U$5,2,TRUE)</f>
        <v>GOP-2</v>
      </c>
    </row>
    <row r="414" spans="1:14" x14ac:dyDescent="0.25">
      <c r="A414">
        <v>1996</v>
      </c>
      <c r="B414" s="4" t="s">
        <v>155</v>
      </c>
      <c r="C414" s="37">
        <v>2887</v>
      </c>
      <c r="D414" s="38">
        <v>3956</v>
      </c>
      <c r="E414" s="38">
        <v>9065</v>
      </c>
      <c r="F414" t="str">
        <f>VLOOKUP($B414,Counties!$A$3:$J$89,6, FALSE)</f>
        <v>Outstate</v>
      </c>
      <c r="G414" t="str">
        <f>VLOOKUP($B414,Counties!$A$3:$J$89,10, FALSE)</f>
        <v>Small</v>
      </c>
      <c r="H414" s="21">
        <f>(E414-(C414+D414))/E414</f>
        <v>0.24511858797573083</v>
      </c>
      <c r="I414" s="21">
        <f>C414/E414</f>
        <v>0.31847766133480421</v>
      </c>
      <c r="J414" s="21">
        <f>D414/E414</f>
        <v>0.43640375068946496</v>
      </c>
      <c r="K414" t="str">
        <f>IF(LARGE(H414:J414,1)&gt;LARGE(H414:J414,2), INDEX($H$1:$J$1,1,MATCH(MAX(H414:J414), H414:J414,0)), "Tie")</f>
        <v>DFL</v>
      </c>
      <c r="L414" s="20">
        <f>LARGE(H414:J414,1)</f>
        <v>0.43640375068946496</v>
      </c>
      <c r="M414" s="26">
        <f>L414-LARGE(H414:J414,2)</f>
        <v>0.11792608935466076</v>
      </c>
      <c r="N414" t="str">
        <f>TRIM(K414)&amp;"-"&amp;VLOOKUP(M414,$T$2:$U$5,2,TRUE)</f>
        <v>DFL-3</v>
      </c>
    </row>
    <row r="415" spans="1:14" x14ac:dyDescent="0.25">
      <c r="A415">
        <v>1996</v>
      </c>
      <c r="B415" s="31" t="s">
        <v>156</v>
      </c>
      <c r="C415" s="37">
        <v>7016</v>
      </c>
      <c r="D415" s="38">
        <v>12821</v>
      </c>
      <c r="E415" s="38">
        <v>23660</v>
      </c>
      <c r="F415" t="str">
        <f>VLOOKUP($B415,Counties!$A$3:$J$89,6, FALSE)</f>
        <v>Outer suburbs</v>
      </c>
      <c r="G415" t="str">
        <f>VLOOKUP($B415,Counties!$A$3:$J$89,10, FALSE)</f>
        <v>Medium</v>
      </c>
      <c r="H415" s="21">
        <f>(E415-(C415+D415))/E415</f>
        <v>0.16158072696534234</v>
      </c>
      <c r="I415" s="21">
        <f>C415/E415</f>
        <v>0.29653423499577347</v>
      </c>
      <c r="J415" s="21">
        <f>D415/E415</f>
        <v>0.54188503803888421</v>
      </c>
      <c r="K415" t="str">
        <f>IF(LARGE(H415:J415,1)&gt;LARGE(H415:J415,2), INDEX($H$1:$J$1,1,MATCH(MAX(H415:J415), H415:J415,0)), "Tie")</f>
        <v>DFL</v>
      </c>
      <c r="L415" s="20">
        <f>LARGE(H415:J415,1)</f>
        <v>0.54188503803888421</v>
      </c>
      <c r="M415" s="26">
        <f>L415-LARGE(H415:J415,2)</f>
        <v>0.24535080304311074</v>
      </c>
      <c r="N415" t="str">
        <f>TRIM(K415)&amp;"-"&amp;VLOOKUP(M415,$T$2:$U$5,2,TRUE)</f>
        <v>DFL-4</v>
      </c>
    </row>
    <row r="416" spans="1:14" x14ac:dyDescent="0.25">
      <c r="A416">
        <v>1996</v>
      </c>
      <c r="B416" s="4" t="s">
        <v>157</v>
      </c>
      <c r="C416" s="37">
        <v>2169</v>
      </c>
      <c r="D416" s="38">
        <v>2142</v>
      </c>
      <c r="E416" s="39">
        <v>4946</v>
      </c>
      <c r="F416" t="str">
        <f>VLOOKUP($B416,Counties!$A$3:$J$89,6, FALSE)</f>
        <v>Outstate</v>
      </c>
      <c r="G416" t="str">
        <f>VLOOKUP($B416,Counties!$A$3:$J$89,10, FALSE)</f>
        <v>Extra small</v>
      </c>
      <c r="H416" s="21">
        <f>(E416-(C416+D416))/E416</f>
        <v>0.12838657501010917</v>
      </c>
      <c r="I416" s="21">
        <f>C416/E416</f>
        <v>0.43853619086130208</v>
      </c>
      <c r="J416" s="21">
        <f>D416/E416</f>
        <v>0.43307723412858878</v>
      </c>
      <c r="K416" t="str">
        <f>IF(LARGE(H416:J416,1)&gt;LARGE(H416:J416,2), INDEX($H$1:$J$1,1,MATCH(MAX(H416:J416), H416:J416,0)), "Tie")</f>
        <v>GOP</v>
      </c>
      <c r="L416" s="20">
        <f>LARGE(H416:J416,1)</f>
        <v>0.43853619086130208</v>
      </c>
      <c r="M416" s="26">
        <f>L416-LARGE(H416:J416,2)</f>
        <v>5.4589567327132937E-3</v>
      </c>
      <c r="N416" t="str">
        <f>TRIM(K416)&amp;"-"&amp;VLOOKUP(M416,$T$2:$U$5,2,TRUE)</f>
        <v>GOP-1</v>
      </c>
    </row>
    <row r="417" spans="1:14" x14ac:dyDescent="0.25">
      <c r="A417">
        <v>1996</v>
      </c>
      <c r="B417" s="4" t="s">
        <v>158</v>
      </c>
      <c r="C417" s="37">
        <v>2988</v>
      </c>
      <c r="D417" s="38">
        <v>2759</v>
      </c>
      <c r="E417" s="38">
        <v>6978</v>
      </c>
      <c r="F417" t="str">
        <f>VLOOKUP($B417,Counties!$A$3:$J$89,6, FALSE)</f>
        <v>Outstate</v>
      </c>
      <c r="G417" t="str">
        <f>VLOOKUP($B417,Counties!$A$3:$J$89,10, FALSE)</f>
        <v>Small</v>
      </c>
      <c r="H417" s="21">
        <f>(E417-(C417+D417))/E417</f>
        <v>0.1764115792490685</v>
      </c>
      <c r="I417" s="21">
        <f>C417/E417</f>
        <v>0.4282029234737747</v>
      </c>
      <c r="J417" s="21">
        <f>D417/E417</f>
        <v>0.39538549727715677</v>
      </c>
      <c r="K417" t="str">
        <f>IF(LARGE(H417:J417,1)&gt;LARGE(H417:J417,2), INDEX($H$1:$J$1,1,MATCH(MAX(H417:J417), H417:J417,0)), "Tie")</f>
        <v>GOP</v>
      </c>
      <c r="L417" s="20">
        <f>LARGE(H417:J417,1)</f>
        <v>0.4282029234737747</v>
      </c>
      <c r="M417" s="26">
        <f>L417-LARGE(H417:J417,2)</f>
        <v>3.2817426196617927E-2</v>
      </c>
      <c r="N417" t="str">
        <f>TRIM(K417)&amp;"-"&amp;VLOOKUP(M417,$T$2:$U$5,2,TRUE)</f>
        <v>GOP-1</v>
      </c>
    </row>
    <row r="418" spans="1:14" x14ac:dyDescent="0.25">
      <c r="A418">
        <v>1996</v>
      </c>
      <c r="B418" s="4" t="s">
        <v>159</v>
      </c>
      <c r="C418" s="37">
        <v>12734</v>
      </c>
      <c r="D418" s="38">
        <v>14657</v>
      </c>
      <c r="E418" s="38">
        <v>32994</v>
      </c>
      <c r="F418" t="str">
        <f>VLOOKUP($B418,Counties!$A$3:$J$89,6, FALSE)</f>
        <v>Rest of 7 county</v>
      </c>
      <c r="G418" t="str">
        <f>VLOOKUP($B418,Counties!$A$3:$J$89,10, FALSE)</f>
        <v>Large</v>
      </c>
      <c r="H418" s="21">
        <f>(E418-(C418+D418))/E418</f>
        <v>0.1698187549251379</v>
      </c>
      <c r="I418" s="21">
        <f>C418/E418</f>
        <v>0.38594896041704552</v>
      </c>
      <c r="J418" s="21">
        <f>D418/E418</f>
        <v>0.44423228465781656</v>
      </c>
      <c r="K418" t="str">
        <f>IF(LARGE(H418:J418,1)&gt;LARGE(H418:J418,2), INDEX($H$1:$J$1,1,MATCH(MAX(H418:J418), H418:J418,0)), "Tie")</f>
        <v>DFL</v>
      </c>
      <c r="L418" s="20">
        <f>LARGE(H418:J418,1)</f>
        <v>0.44423228465781656</v>
      </c>
      <c r="M418" s="26">
        <f>L418-LARGE(H418:J418,2)</f>
        <v>5.8283324240771039E-2</v>
      </c>
      <c r="N418" t="str">
        <f>TRIM(K418)&amp;"-"&amp;VLOOKUP(M418,$T$2:$U$5,2,TRUE)</f>
        <v>DFL-1</v>
      </c>
    </row>
    <row r="419" spans="1:14" x14ac:dyDescent="0.25">
      <c r="A419">
        <v>1996</v>
      </c>
      <c r="B419" s="4" t="s">
        <v>160</v>
      </c>
      <c r="C419" s="37">
        <v>8699</v>
      </c>
      <c r="D419" s="38">
        <v>10551</v>
      </c>
      <c r="E419" s="38">
        <v>23391</v>
      </c>
      <c r="F419" t="str">
        <f>VLOOKUP($B419,Counties!$A$3:$J$89,6, FALSE)</f>
        <v>Outer suburbs</v>
      </c>
      <c r="G419" t="str">
        <f>VLOOKUP($B419,Counties!$A$3:$J$89,10, FALSE)</f>
        <v>Medium</v>
      </c>
      <c r="H419" s="21">
        <f>(E419-(C419+D419))/E419</f>
        <v>0.17703390192809201</v>
      </c>
      <c r="I419" s="21">
        <f>C419/E419</f>
        <v>0.37189517335727418</v>
      </c>
      <c r="J419" s="21">
        <f>D419/E419</f>
        <v>0.45107092471463384</v>
      </c>
      <c r="K419" t="str">
        <f>IF(LARGE(H419:J419,1)&gt;LARGE(H419:J419,2), INDEX($H$1:$J$1,1,MATCH(MAX(H419:J419), H419:J419,0)), "Tie")</f>
        <v>DFL</v>
      </c>
      <c r="L419" s="20">
        <f>LARGE(H419:J419,1)</f>
        <v>0.45107092471463384</v>
      </c>
      <c r="M419" s="26">
        <f>L419-LARGE(H419:J419,2)</f>
        <v>7.9175751357359658E-2</v>
      </c>
      <c r="N419" t="str">
        <f>TRIM(K419)&amp;"-"&amp;VLOOKUP(M419,$T$2:$U$5,2,TRUE)</f>
        <v>DFL-2</v>
      </c>
    </row>
    <row r="420" spans="1:14" x14ac:dyDescent="0.25">
      <c r="A420">
        <v>1996</v>
      </c>
      <c r="B420" s="4" t="s">
        <v>161</v>
      </c>
      <c r="C420" s="37">
        <v>2590</v>
      </c>
      <c r="D420" s="38">
        <v>2769</v>
      </c>
      <c r="E420" s="39">
        <v>6703</v>
      </c>
      <c r="F420" t="str">
        <f>VLOOKUP($B420,Counties!$A$3:$J$89,6, FALSE)</f>
        <v>Outer suburbs</v>
      </c>
      <c r="G420" t="str">
        <f>VLOOKUP($B420,Counties!$A$3:$J$89,10, FALSE)</f>
        <v>Small</v>
      </c>
      <c r="H420" s="21">
        <f>(E420-(C420+D420))/E420</f>
        <v>0.2005072355661644</v>
      </c>
      <c r="I420" s="21">
        <f>C420/E420</f>
        <v>0.38639415187229598</v>
      </c>
      <c r="J420" s="21">
        <f>D420/E420</f>
        <v>0.41309861256153962</v>
      </c>
      <c r="K420" t="str">
        <f>IF(LARGE(H420:J420,1)&gt;LARGE(H420:J420,2), INDEX($H$1:$J$1,1,MATCH(MAX(H420:J420), H420:J420,0)), "Tie")</f>
        <v>DFL</v>
      </c>
      <c r="L420" s="20">
        <f>LARGE(H420:J420,1)</f>
        <v>0.41309861256153962</v>
      </c>
      <c r="M420" s="26">
        <f>L420-LARGE(H420:J420,2)</f>
        <v>2.6704460689243648E-2</v>
      </c>
      <c r="N420" t="str">
        <f>TRIM(K420)&amp;"-"&amp;VLOOKUP(M420,$T$2:$U$5,2,TRUE)</f>
        <v>DFL-1</v>
      </c>
    </row>
    <row r="421" spans="1:14" x14ac:dyDescent="0.25">
      <c r="A421">
        <v>1996</v>
      </c>
      <c r="B421" s="31" t="s">
        <v>162</v>
      </c>
      <c r="C421" s="37">
        <v>25553</v>
      </c>
      <c r="D421" s="38">
        <v>60736</v>
      </c>
      <c r="E421" s="38">
        <v>101050</v>
      </c>
      <c r="F421" t="str">
        <f>VLOOKUP($B421,Counties!$A$3:$J$89,6, FALSE)</f>
        <v>Rochester-StCloud-Duluth</v>
      </c>
      <c r="G421" t="str">
        <f>VLOOKUP($B421,Counties!$A$3:$J$89,10, FALSE)</f>
        <v>Large</v>
      </c>
      <c r="H421" s="21">
        <f>(E421-(C421+D421))/E421</f>
        <v>0.14607619990103909</v>
      </c>
      <c r="I421" s="21">
        <f>C421/E421</f>
        <v>0.25287481444829291</v>
      </c>
      <c r="J421" s="21">
        <f>D421/E421</f>
        <v>0.601048985650668</v>
      </c>
      <c r="K421" t="str">
        <f>IF(LARGE(H421:J421,1)&gt;LARGE(H421:J421,2), INDEX($H$1:$J$1,1,MATCH(MAX(H421:J421), H421:J421,0)), "Tie")</f>
        <v>DFL</v>
      </c>
      <c r="L421" s="20">
        <f>LARGE(H421:J421,1)</f>
        <v>0.601048985650668</v>
      </c>
      <c r="M421" s="26">
        <f>L421-LARGE(H421:J421,2)</f>
        <v>0.34817417120237509</v>
      </c>
      <c r="N421" t="str">
        <f>TRIM(K421)&amp;"-"&amp;VLOOKUP(M421,$T$2:$U$5,2,TRUE)</f>
        <v>DFL-4</v>
      </c>
    </row>
    <row r="422" spans="1:14" x14ac:dyDescent="0.25">
      <c r="A422">
        <v>1996</v>
      </c>
      <c r="B422" s="4" t="s">
        <v>163</v>
      </c>
      <c r="C422" s="37">
        <v>21474</v>
      </c>
      <c r="D422" s="38">
        <v>24238</v>
      </c>
      <c r="E422" s="38">
        <v>55473</v>
      </c>
      <c r="F422" t="str">
        <f>VLOOKUP($B422,Counties!$A$3:$J$89,6, FALSE)</f>
        <v>Rochester-StCloud-Duluth</v>
      </c>
      <c r="G422" t="str">
        <f>VLOOKUP($B422,Counties!$A$3:$J$89,10, FALSE)</f>
        <v>Large</v>
      </c>
      <c r="H422" s="21">
        <f>(E422-(C422+D422))/E422</f>
        <v>0.17595947578101059</v>
      </c>
      <c r="I422" s="21">
        <f>C422/E422</f>
        <v>0.38710724136066194</v>
      </c>
      <c r="J422" s="21">
        <f>D422/E422</f>
        <v>0.4369332828583275</v>
      </c>
      <c r="K422" t="str">
        <f>IF(LARGE(H422:J422,1)&gt;LARGE(H422:J422,2), INDEX($H$1:$J$1,1,MATCH(MAX(H422:J422), H422:J422,0)), "Tie")</f>
        <v>DFL</v>
      </c>
      <c r="L422" s="20">
        <f>LARGE(H422:J422,1)</f>
        <v>0.4369332828583275</v>
      </c>
      <c r="M422" s="26">
        <f>L422-LARGE(H422:J422,2)</f>
        <v>4.9826041497665563E-2</v>
      </c>
      <c r="N422" t="str">
        <f>TRIM(K422)&amp;"-"&amp;VLOOKUP(M422,$T$2:$U$5,2,TRUE)</f>
        <v>DFL-1</v>
      </c>
    </row>
    <row r="423" spans="1:14" x14ac:dyDescent="0.25">
      <c r="A423">
        <v>1996</v>
      </c>
      <c r="B423" s="4" t="s">
        <v>164</v>
      </c>
      <c r="C423" s="37">
        <v>5617</v>
      </c>
      <c r="D423" s="38">
        <v>6974</v>
      </c>
      <c r="E423" s="38">
        <v>15065</v>
      </c>
      <c r="F423" t="str">
        <f>VLOOKUP($B423,Counties!$A$3:$J$89,6, FALSE)</f>
        <v>Outstate</v>
      </c>
      <c r="G423" t="str">
        <f>VLOOKUP($B423,Counties!$A$3:$J$89,10, FALSE)</f>
        <v>Medium</v>
      </c>
      <c r="H423" s="21">
        <f>(E423-(C423+D423))/E423</f>
        <v>0.16422170594092267</v>
      </c>
      <c r="I423" s="21">
        <f>C423/E423</f>
        <v>0.37285097909060738</v>
      </c>
      <c r="J423" s="21">
        <f>D423/E423</f>
        <v>0.46292731496846995</v>
      </c>
      <c r="K423" t="str">
        <f>IF(LARGE(H423:J423,1)&gt;LARGE(H423:J423,2), INDEX($H$1:$J$1,1,MATCH(MAX(H423:J423), H423:J423,0)), "Tie")</f>
        <v>DFL</v>
      </c>
      <c r="L423" s="20">
        <f>LARGE(H423:J423,1)</f>
        <v>0.46292731496846995</v>
      </c>
      <c r="M423" s="26">
        <f>L423-LARGE(H423:J423,2)</f>
        <v>9.0076335877862568E-2</v>
      </c>
      <c r="N423" t="str">
        <f>TRIM(K423)&amp;"-"&amp;VLOOKUP(M423,$T$2:$U$5,2,TRUE)</f>
        <v>DFL-2</v>
      </c>
    </row>
    <row r="424" spans="1:14" x14ac:dyDescent="0.25">
      <c r="A424">
        <v>1996</v>
      </c>
      <c r="B424" s="4" t="s">
        <v>165</v>
      </c>
      <c r="C424" s="37">
        <v>2141</v>
      </c>
      <c r="D424" s="38">
        <v>2741</v>
      </c>
      <c r="E424" s="38">
        <v>5491</v>
      </c>
      <c r="F424" t="str">
        <f>VLOOKUP($B424,Counties!$A$3:$J$89,6, FALSE)</f>
        <v>Outstate</v>
      </c>
      <c r="G424" t="str">
        <f>VLOOKUP($B424,Counties!$A$3:$J$89,10, FALSE)</f>
        <v>Extra small</v>
      </c>
      <c r="H424" s="21">
        <f>(E424-(C424+D424))/E424</f>
        <v>0.11090875978874522</v>
      </c>
      <c r="I424" s="21">
        <f>C424/E424</f>
        <v>0.38991076306683664</v>
      </c>
      <c r="J424" s="21">
        <f>D424/E424</f>
        <v>0.49918047714441816</v>
      </c>
      <c r="K424" t="str">
        <f>IF(LARGE(H424:J424,1)&gt;LARGE(H424:J424,2), INDEX($H$1:$J$1,1,MATCH(MAX(H424:J424), H424:J424,0)), "Tie")</f>
        <v>DFL</v>
      </c>
      <c r="L424" s="20">
        <f>LARGE(H424:J424,1)</f>
        <v>0.49918047714441816</v>
      </c>
      <c r="M424" s="26">
        <f>L424-LARGE(H424:J424,2)</f>
        <v>0.10926971407758151</v>
      </c>
      <c r="N424" t="str">
        <f>TRIM(K424)&amp;"-"&amp;VLOOKUP(M424,$T$2:$U$5,2,TRUE)</f>
        <v>DFL-3</v>
      </c>
    </row>
    <row r="425" spans="1:14" x14ac:dyDescent="0.25">
      <c r="A425">
        <v>1996</v>
      </c>
      <c r="B425" s="31" t="s">
        <v>166</v>
      </c>
      <c r="C425" s="37">
        <v>1541</v>
      </c>
      <c r="D425" s="38">
        <v>3054</v>
      </c>
      <c r="E425" s="38">
        <v>5351</v>
      </c>
      <c r="F425" t="str">
        <f>VLOOKUP($B425,Counties!$A$3:$J$89,6, FALSE)</f>
        <v>Outstate</v>
      </c>
      <c r="G425" t="str">
        <f>VLOOKUP($B425,Counties!$A$3:$J$89,10, FALSE)</f>
        <v>Extra small</v>
      </c>
      <c r="H425" s="21">
        <f>(E425-(C425+D425))/E425</f>
        <v>0.14128200336385721</v>
      </c>
      <c r="I425" s="21">
        <f>C425/E425</f>
        <v>0.28798355447579893</v>
      </c>
      <c r="J425" s="21">
        <f>D425/E425</f>
        <v>0.57073444216034386</v>
      </c>
      <c r="K425" t="str">
        <f>IF(LARGE(H425:J425,1)&gt;LARGE(H425:J425,2), INDEX($H$1:$J$1,1,MATCH(MAX(H425:J425), H425:J425,0)), "Tie")</f>
        <v>DFL</v>
      </c>
      <c r="L425" s="20">
        <f>LARGE(H425:J425,1)</f>
        <v>0.57073444216034386</v>
      </c>
      <c r="M425" s="26">
        <f>L425-LARGE(H425:J425,2)</f>
        <v>0.28275088768454493</v>
      </c>
      <c r="N425" t="str">
        <f>TRIM(K425)&amp;"-"&amp;VLOOKUP(M425,$T$2:$U$5,2,TRUE)</f>
        <v>DFL-4</v>
      </c>
    </row>
    <row r="426" spans="1:14" x14ac:dyDescent="0.25">
      <c r="A426">
        <v>1996</v>
      </c>
      <c r="B426" s="4" t="s">
        <v>167</v>
      </c>
      <c r="C426" s="37">
        <v>4078</v>
      </c>
      <c r="D426" s="38">
        <v>4520</v>
      </c>
      <c r="E426" s="38">
        <v>10811</v>
      </c>
      <c r="F426" t="str">
        <f>VLOOKUP($B426,Counties!$A$3:$J$89,6, FALSE)</f>
        <v>Outstate</v>
      </c>
      <c r="G426" t="str">
        <f>VLOOKUP($B426,Counties!$A$3:$J$89,10, FALSE)</f>
        <v>Medium</v>
      </c>
      <c r="H426" s="21">
        <f>(E426-(C426+D426))/E426</f>
        <v>0.20469891776893903</v>
      </c>
      <c r="I426" s="21">
        <f>C426/E426</f>
        <v>0.3772083988530201</v>
      </c>
      <c r="J426" s="21">
        <f>D426/E426</f>
        <v>0.4180926833780409</v>
      </c>
      <c r="K426" t="str">
        <f>IF(LARGE(H426:J426,1)&gt;LARGE(H426:J426,2), INDEX($H$1:$J$1,1,MATCH(MAX(H426:J426), H426:J426,0)), "Tie")</f>
        <v>DFL</v>
      </c>
      <c r="L426" s="20">
        <f>LARGE(H426:J426,1)</f>
        <v>0.4180926833780409</v>
      </c>
      <c r="M426" s="26">
        <f>L426-LARGE(H426:J426,2)</f>
        <v>4.0884284525020798E-2</v>
      </c>
      <c r="N426" t="str">
        <f>TRIM(K426)&amp;"-"&amp;VLOOKUP(M426,$T$2:$U$5,2,TRUE)</f>
        <v>DFL-1</v>
      </c>
    </row>
    <row r="427" spans="1:14" x14ac:dyDescent="0.25">
      <c r="A427">
        <v>1996</v>
      </c>
      <c r="B427" s="4" t="s">
        <v>168</v>
      </c>
      <c r="C427" s="37">
        <v>775</v>
      </c>
      <c r="D427" s="38">
        <v>1135</v>
      </c>
      <c r="E427" s="39">
        <v>2274</v>
      </c>
      <c r="F427" t="str">
        <f>VLOOKUP($B427,Counties!$A$3:$J$89,6, FALSE)</f>
        <v>Outstate</v>
      </c>
      <c r="G427" t="str">
        <f>VLOOKUP($B427,Counties!$A$3:$J$89,10, FALSE)</f>
        <v>Extra small</v>
      </c>
      <c r="H427" s="21">
        <f>(E427-(C427+D427))/E427</f>
        <v>0.16007036059806509</v>
      </c>
      <c r="I427" s="21">
        <f>C427/E427</f>
        <v>0.34080914687774844</v>
      </c>
      <c r="J427" s="21">
        <f>D427/E427</f>
        <v>0.49912049252418644</v>
      </c>
      <c r="K427" t="str">
        <f>IF(LARGE(H427:J427,1)&gt;LARGE(H427:J427,2), INDEX($H$1:$J$1,1,MATCH(MAX(H427:J427), H427:J427,0)), "Tie")</f>
        <v>DFL</v>
      </c>
      <c r="L427" s="20">
        <f>LARGE(H427:J427,1)</f>
        <v>0.49912049252418644</v>
      </c>
      <c r="M427" s="26">
        <f>L427-LARGE(H427:J427,2)</f>
        <v>0.15831134564643801</v>
      </c>
      <c r="N427" t="str">
        <f>TRIM(K427)&amp;"-"&amp;VLOOKUP(M427,$T$2:$U$5,2,TRUE)</f>
        <v>DFL-3</v>
      </c>
    </row>
    <row r="428" spans="1:14" x14ac:dyDescent="0.25">
      <c r="A428">
        <v>1996</v>
      </c>
      <c r="B428" s="4" t="s">
        <v>169</v>
      </c>
      <c r="C428" s="37">
        <v>3452</v>
      </c>
      <c r="D428" s="38">
        <v>4523</v>
      </c>
      <c r="E428" s="38">
        <v>9735</v>
      </c>
      <c r="F428" t="str">
        <f>VLOOKUP($B428,Counties!$A$3:$J$89,6, FALSE)</f>
        <v>Outstate</v>
      </c>
      <c r="G428" t="str">
        <f>VLOOKUP($B428,Counties!$A$3:$J$89,10, FALSE)</f>
        <v>Small</v>
      </c>
      <c r="H428" s="21">
        <f>(E428-(C428+D428))/E428</f>
        <v>0.1807909604519774</v>
      </c>
      <c r="I428" s="21">
        <f>C428/E428</f>
        <v>0.35459681561376477</v>
      </c>
      <c r="J428" s="21">
        <f>D428/E428</f>
        <v>0.46461222393425783</v>
      </c>
      <c r="K428" t="str">
        <f>IF(LARGE(H428:J428,1)&gt;LARGE(H428:J428,2), INDEX($H$1:$J$1,1,MATCH(MAX(H428:J428), H428:J428,0)), "Tie")</f>
        <v>DFL</v>
      </c>
      <c r="L428" s="20">
        <f>LARGE(H428:J428,1)</f>
        <v>0.46461222393425783</v>
      </c>
      <c r="M428" s="26">
        <f>L428-LARGE(H428:J428,2)</f>
        <v>0.11001540832049306</v>
      </c>
      <c r="N428" t="str">
        <f>TRIM(K428)&amp;"-"&amp;VLOOKUP(M428,$T$2:$U$5,2,TRUE)</f>
        <v>DFL-3</v>
      </c>
    </row>
    <row r="429" spans="1:14" x14ac:dyDescent="0.25">
      <c r="A429">
        <v>1996</v>
      </c>
      <c r="B429" s="4" t="s">
        <v>170</v>
      </c>
      <c r="C429" s="37">
        <v>2696</v>
      </c>
      <c r="D429" s="38">
        <v>2480</v>
      </c>
      <c r="E429" s="38">
        <v>6098</v>
      </c>
      <c r="F429" t="str">
        <f>VLOOKUP($B429,Counties!$A$3:$J$89,6, FALSE)</f>
        <v>Outstate</v>
      </c>
      <c r="G429" t="str">
        <f>VLOOKUP($B429,Counties!$A$3:$J$89,10, FALSE)</f>
        <v>Small</v>
      </c>
      <c r="H429" s="21">
        <f>(E429-(C429+D429))/E429</f>
        <v>0.15119711380780584</v>
      </c>
      <c r="I429" s="21">
        <f>C429/E429</f>
        <v>0.4421121679239095</v>
      </c>
      <c r="J429" s="21">
        <f>D429/E429</f>
        <v>0.40669071826828468</v>
      </c>
      <c r="K429" t="str">
        <f>IF(LARGE(H429:J429,1)&gt;LARGE(H429:J429,2), INDEX($H$1:$J$1,1,MATCH(MAX(H429:J429), H429:J429,0)), "Tie")</f>
        <v>GOP</v>
      </c>
      <c r="L429" s="20">
        <f>LARGE(H429:J429,1)</f>
        <v>0.4421121679239095</v>
      </c>
      <c r="M429" s="26">
        <f>L429-LARGE(H429:J429,2)</f>
        <v>3.5421449655624826E-2</v>
      </c>
      <c r="N429" t="str">
        <f>TRIM(K429)&amp;"-"&amp;VLOOKUP(M429,$T$2:$U$5,2,TRUE)</f>
        <v>GOP-1</v>
      </c>
    </row>
    <row r="430" spans="1:14" x14ac:dyDescent="0.25">
      <c r="A430">
        <v>1996</v>
      </c>
      <c r="B430" s="4" t="s">
        <v>171</v>
      </c>
      <c r="C430" s="37">
        <v>3171</v>
      </c>
      <c r="D430" s="38">
        <v>3819</v>
      </c>
      <c r="E430" s="38">
        <v>8524</v>
      </c>
      <c r="F430" t="str">
        <f>VLOOKUP($B430,Counties!$A$3:$J$89,6, FALSE)</f>
        <v>Outstate</v>
      </c>
      <c r="G430" t="str">
        <f>VLOOKUP($B430,Counties!$A$3:$J$89,10, FALSE)</f>
        <v>Small</v>
      </c>
      <c r="H430" s="21">
        <f>(E430-(C430+D430))/E430</f>
        <v>0.17996245893946505</v>
      </c>
      <c r="I430" s="21">
        <f>C430/E430</f>
        <v>0.37200844673862038</v>
      </c>
      <c r="J430" s="21">
        <f>D430/E430</f>
        <v>0.44802909432191457</v>
      </c>
      <c r="K430" t="str">
        <f>IF(LARGE(H430:J430,1)&gt;LARGE(H430:J430,2), INDEX($H$1:$J$1,1,MATCH(MAX(H430:J430), H430:J430,0)), "Tie")</f>
        <v>DFL</v>
      </c>
      <c r="L430" s="20">
        <f>LARGE(H430:J430,1)</f>
        <v>0.44802909432191457</v>
      </c>
      <c r="M430" s="26">
        <f>L430-LARGE(H430:J430,2)</f>
        <v>7.6020647583294187E-2</v>
      </c>
      <c r="N430" t="str">
        <f>TRIM(K430)&amp;"-"&amp;VLOOKUP(M430,$T$2:$U$5,2,TRUE)</f>
        <v>DFL-2</v>
      </c>
    </row>
    <row r="431" spans="1:14" x14ac:dyDescent="0.25">
      <c r="A431">
        <v>1996</v>
      </c>
      <c r="B431" s="4" t="s">
        <v>172</v>
      </c>
      <c r="C431" s="37">
        <v>31219</v>
      </c>
      <c r="D431" s="38">
        <v>45119</v>
      </c>
      <c r="E431" s="39">
        <v>88409</v>
      </c>
      <c r="F431" t="str">
        <f>VLOOKUP($B431,Counties!$A$3:$J$89,6, FALSE)</f>
        <v>Rest of 7 county</v>
      </c>
      <c r="G431" t="str">
        <f>VLOOKUP($B431,Counties!$A$3:$J$89,10, FALSE)</f>
        <v>Large</v>
      </c>
      <c r="H431" s="21">
        <f>(E431-(C431+D431))/E431</f>
        <v>0.13653587304459952</v>
      </c>
      <c r="I431" s="21">
        <f>C431/E431</f>
        <v>0.35312015745003339</v>
      </c>
      <c r="J431" s="21">
        <f>D431/E431</f>
        <v>0.51034396950536709</v>
      </c>
      <c r="K431" t="str">
        <f>IF(LARGE(H431:J431,1)&gt;LARGE(H431:J431,2), INDEX($H$1:$J$1,1,MATCH(MAX(H431:J431), H431:J431,0)), "Tie")</f>
        <v>DFL</v>
      </c>
      <c r="L431" s="20">
        <f>LARGE(H431:J431,1)</f>
        <v>0.51034396950536709</v>
      </c>
      <c r="M431" s="26">
        <f>L431-LARGE(H431:J431,2)</f>
        <v>0.1572238120553337</v>
      </c>
      <c r="N431" t="str">
        <f>TRIM(K431)&amp;"-"&amp;VLOOKUP(M431,$T$2:$U$5,2,TRUE)</f>
        <v>DFL-3</v>
      </c>
    </row>
    <row r="432" spans="1:14" x14ac:dyDescent="0.25">
      <c r="A432">
        <v>1996</v>
      </c>
      <c r="B432" s="4" t="s">
        <v>173</v>
      </c>
      <c r="C432" s="37">
        <v>1997</v>
      </c>
      <c r="D432" s="38">
        <v>2534</v>
      </c>
      <c r="E432" s="38">
        <v>5354</v>
      </c>
      <c r="F432" t="str">
        <f>VLOOKUP($B432,Counties!$A$3:$J$89,6, FALSE)</f>
        <v>Outstate</v>
      </c>
      <c r="G432" t="str">
        <f>VLOOKUP($B432,Counties!$A$3:$J$89,10, FALSE)</f>
        <v>Small</v>
      </c>
      <c r="H432" s="21">
        <f>(E432-(C432+D432))/E432</f>
        <v>0.15371684721703399</v>
      </c>
      <c r="I432" s="21">
        <f>C432/E432</f>
        <v>0.37299215539783337</v>
      </c>
      <c r="J432" s="21">
        <f>D432/E432</f>
        <v>0.47329099738513258</v>
      </c>
      <c r="K432" t="str">
        <f>IF(LARGE(H432:J432,1)&gt;LARGE(H432:J432,2), INDEX($H$1:$J$1,1,MATCH(MAX(H432:J432), H432:J432,0)), "Tie")</f>
        <v>DFL</v>
      </c>
      <c r="L432" s="20">
        <f>LARGE(H432:J432,1)</f>
        <v>0.47329099738513258</v>
      </c>
      <c r="M432" s="26">
        <f>L432-LARGE(H432:J432,2)</f>
        <v>0.10029884198729921</v>
      </c>
      <c r="N432" t="str">
        <f>TRIM(K432)&amp;"-"&amp;VLOOKUP(M432,$T$2:$U$5,2,TRUE)</f>
        <v>DFL-3</v>
      </c>
    </row>
    <row r="433" spans="1:14" x14ac:dyDescent="0.25">
      <c r="A433">
        <v>1996</v>
      </c>
      <c r="B433" s="4" t="s">
        <v>174</v>
      </c>
      <c r="C433" s="37">
        <v>1508</v>
      </c>
      <c r="D433" s="38">
        <v>1319</v>
      </c>
      <c r="E433" s="38">
        <v>3267</v>
      </c>
      <c r="F433" t="str">
        <f>VLOOKUP($B433,Counties!$A$3:$J$89,6, FALSE)</f>
        <v>Outstate</v>
      </c>
      <c r="G433" t="str">
        <f>VLOOKUP($B433,Counties!$A$3:$J$89,10, FALSE)</f>
        <v>Extra small</v>
      </c>
      <c r="H433" s="21">
        <f>(E433-(C433+D433))/E433</f>
        <v>0.13468013468013468</v>
      </c>
      <c r="I433" s="21">
        <f>C433/E433</f>
        <v>0.46158555249464339</v>
      </c>
      <c r="J433" s="21">
        <f>D433/E433</f>
        <v>0.40373431282522193</v>
      </c>
      <c r="K433" t="str">
        <f>IF(LARGE(H433:J433,1)&gt;LARGE(H433:J433,2), INDEX($H$1:$J$1,1,MATCH(MAX(H433:J433), H433:J433,0)), "Tie")</f>
        <v>GOP</v>
      </c>
      <c r="L433" s="20">
        <f>LARGE(H433:J433,1)</f>
        <v>0.46158555249464339</v>
      </c>
      <c r="M433" s="26">
        <f>L433-LARGE(H433:J433,2)</f>
        <v>5.7851239669421461E-2</v>
      </c>
      <c r="N433" t="str">
        <f>TRIM(K433)&amp;"-"&amp;VLOOKUP(M433,$T$2:$U$5,2,TRUE)</f>
        <v>GOP-1</v>
      </c>
    </row>
    <row r="434" spans="1:14" x14ac:dyDescent="0.25">
      <c r="A434">
        <v>1996</v>
      </c>
      <c r="B434" s="4" t="s">
        <v>175</v>
      </c>
      <c r="C434" s="37">
        <v>7955</v>
      </c>
      <c r="D434" s="38">
        <v>10272</v>
      </c>
      <c r="E434" s="38">
        <v>21819</v>
      </c>
      <c r="F434" t="str">
        <f>VLOOKUP($B434,Counties!$A$3:$J$89,6, FALSE)</f>
        <v>Outstate</v>
      </c>
      <c r="G434" t="str">
        <f>VLOOKUP($B434,Counties!$A$3:$J$89,10, FALSE)</f>
        <v>Medium</v>
      </c>
      <c r="H434" s="21">
        <f>(E434-(C434+D434))/E434</f>
        <v>0.16462715981484027</v>
      </c>
      <c r="I434" s="21">
        <f>C434/E434</f>
        <v>0.36459049452312203</v>
      </c>
      <c r="J434" s="21">
        <f>D434/E434</f>
        <v>0.47078234566203769</v>
      </c>
      <c r="K434" t="str">
        <f>IF(LARGE(H434:J434,1)&gt;LARGE(H434:J434,2), INDEX($H$1:$J$1,1,MATCH(MAX(H434:J434), H434:J434,0)), "Tie")</f>
        <v>DFL</v>
      </c>
      <c r="L434" s="20">
        <f>LARGE(H434:J434,1)</f>
        <v>0.47078234566203769</v>
      </c>
      <c r="M434" s="26">
        <f>L434-LARGE(H434:J434,2)</f>
        <v>0.10619185113891566</v>
      </c>
      <c r="N434" t="str">
        <f>TRIM(K434)&amp;"-"&amp;VLOOKUP(M434,$T$2:$U$5,2,TRUE)</f>
        <v>DFL-3</v>
      </c>
    </row>
    <row r="435" spans="1:14" x14ac:dyDescent="0.25">
      <c r="A435">
        <v>1996</v>
      </c>
      <c r="B435" s="4" t="s">
        <v>176</v>
      </c>
      <c r="C435" s="37">
        <v>13224</v>
      </c>
      <c r="D435" s="38">
        <v>15542</v>
      </c>
      <c r="E435" s="38">
        <v>35089</v>
      </c>
      <c r="F435" t="str">
        <f>VLOOKUP($B435,Counties!$A$3:$J$89,6, FALSE)</f>
        <v>Outer suburbs</v>
      </c>
      <c r="G435" t="str">
        <f>VLOOKUP($B435,Counties!$A$3:$J$89,10, FALSE)</f>
        <v>Large</v>
      </c>
      <c r="H435" s="21">
        <f>(E435-(C435+D435))/E435</f>
        <v>0.18019892273932001</v>
      </c>
      <c r="I435" s="21">
        <f>C435/E435</f>
        <v>0.37687024423608539</v>
      </c>
      <c r="J435" s="21">
        <f>D435/E435</f>
        <v>0.44293083302459463</v>
      </c>
      <c r="K435" t="str">
        <f>IF(LARGE(H435:J435,1)&gt;LARGE(H435:J435,2), INDEX($H$1:$J$1,1,MATCH(MAX(H435:J435), H435:J435,0)), "Tie")</f>
        <v>DFL</v>
      </c>
      <c r="L435" s="20">
        <f>LARGE(H435:J435,1)</f>
        <v>0.44293083302459463</v>
      </c>
      <c r="M435" s="26">
        <f>L435-LARGE(H435:J435,2)</f>
        <v>6.6060588788509234E-2</v>
      </c>
      <c r="N435" t="str">
        <f>TRIM(K435)&amp;"-"&amp;VLOOKUP(M435,$T$2:$U$5,2,TRUE)</f>
        <v>DFL-2</v>
      </c>
    </row>
    <row r="436" spans="1:14" x14ac:dyDescent="0.25">
      <c r="A436">
        <v>1996</v>
      </c>
      <c r="B436" s="4" t="s">
        <v>177</v>
      </c>
      <c r="C436" s="37">
        <v>2006</v>
      </c>
      <c r="D436" s="38">
        <v>2741</v>
      </c>
      <c r="E436" s="38">
        <v>5677</v>
      </c>
      <c r="F436" t="str">
        <f>VLOOKUP($B436,Counties!$A$3:$J$89,6, FALSE)</f>
        <v>Outstate</v>
      </c>
      <c r="G436" t="str">
        <f>VLOOKUP($B436,Counties!$A$3:$J$89,10, FALSE)</f>
        <v>Small</v>
      </c>
      <c r="H436" s="21">
        <f>(E436-(C436+D436))/E436</f>
        <v>0.16381891844283952</v>
      </c>
      <c r="I436" s="21">
        <f>C436/E436</f>
        <v>0.35335564558745819</v>
      </c>
      <c r="J436" s="21">
        <f>D436/E436</f>
        <v>0.48282543596970229</v>
      </c>
      <c r="K436" t="str">
        <f>IF(LARGE(H436:J436,1)&gt;LARGE(H436:J436,2), INDEX($H$1:$J$1,1,MATCH(MAX(H436:J436), H436:J436,0)), "Tie")</f>
        <v>DFL</v>
      </c>
      <c r="L436" s="20">
        <f>LARGE(H436:J436,1)</f>
        <v>0.48282543596970229</v>
      </c>
      <c r="M436" s="26">
        <f>L436-LARGE(H436:J436,2)</f>
        <v>0.1294697903822441</v>
      </c>
      <c r="N436" t="str">
        <f>TRIM(K436)&amp;"-"&amp;VLOOKUP(M436,$T$2:$U$5,2,TRUE)</f>
        <v>DFL-3</v>
      </c>
    </row>
    <row r="437" spans="1:14" x14ac:dyDescent="0.25">
      <c r="A437">
        <v>1992</v>
      </c>
      <c r="B437" s="3" t="s">
        <v>91</v>
      </c>
      <c r="C437" s="36">
        <v>2151</v>
      </c>
      <c r="D437" s="40">
        <v>3400</v>
      </c>
      <c r="E437" s="41">
        <v>7603</v>
      </c>
      <c r="F437" t="str">
        <f>VLOOKUP($B437,Counties!$A$3:$J$89,6, FALSE)</f>
        <v>Outstate</v>
      </c>
      <c r="G437" t="str">
        <f>VLOOKUP($B437,Counties!$A$3:$J$89,10, FALSE)</f>
        <v>Small</v>
      </c>
      <c r="H437" s="21">
        <f>(E437-(C437+D437))/E437</f>
        <v>0.2698934631066684</v>
      </c>
      <c r="I437" s="21">
        <f>C437/E437</f>
        <v>0.28291463895830593</v>
      </c>
      <c r="J437" s="21">
        <f>D437/E437</f>
        <v>0.44719189793502567</v>
      </c>
      <c r="K437" t="str">
        <f>IF(LARGE(H437:J437,1)&gt;LARGE(H437:J437,2), INDEX($H$1:$J$1,1,MATCH(MAX(H437:J437), H437:J437,0)), "Tie")</f>
        <v>DFL</v>
      </c>
      <c r="L437" s="20">
        <f>LARGE(H437:J437,1)</f>
        <v>0.44719189793502567</v>
      </c>
      <c r="M437" s="26">
        <f>L437-LARGE(H437:J437,2)</f>
        <v>0.16427725897671974</v>
      </c>
      <c r="N437" t="str">
        <f>TRIM(K437)&amp;"-"&amp;VLOOKUP(M437,$T$2:$U$5,2,TRUE)</f>
        <v>DFL-3</v>
      </c>
    </row>
    <row r="438" spans="1:14" x14ac:dyDescent="0.25">
      <c r="A438">
        <v>1992</v>
      </c>
      <c r="B438" s="4" t="s">
        <v>92</v>
      </c>
      <c r="C438" s="37">
        <v>39458</v>
      </c>
      <c r="D438" s="38">
        <v>54621</v>
      </c>
      <c r="E438" s="42">
        <v>130018</v>
      </c>
      <c r="F438" t="str">
        <f>VLOOKUP($B438,Counties!$A$3:$J$89,6, FALSE)</f>
        <v>Rest of 7 county</v>
      </c>
      <c r="G438" t="str">
        <f>VLOOKUP($B438,Counties!$A$3:$J$89,10, FALSE)</f>
        <v>Large</v>
      </c>
      <c r="H438" s="21">
        <f>(E438-(C438+D438))/E438</f>
        <v>0.27641557322832222</v>
      </c>
      <c r="I438" s="21">
        <f>C438/E438</f>
        <v>0.30348105646910428</v>
      </c>
      <c r="J438" s="21">
        <f>D438/E438</f>
        <v>0.4201033703025735</v>
      </c>
      <c r="K438" t="str">
        <f>IF(LARGE(H438:J438,1)&gt;LARGE(H438:J438,2), INDEX($H$1:$J$1,1,MATCH(MAX(H438:J438), H438:J438,0)), "Tie")</f>
        <v>DFL</v>
      </c>
      <c r="L438" s="20">
        <f>LARGE(H438:J438,1)</f>
        <v>0.4201033703025735</v>
      </c>
      <c r="M438" s="26">
        <f>L438-LARGE(H438:J438,2)</f>
        <v>0.11662231383346922</v>
      </c>
      <c r="N438" t="str">
        <f>TRIM(K438)&amp;"-"&amp;VLOOKUP(M438,$T$2:$U$5,2,TRUE)</f>
        <v>DFL-3</v>
      </c>
    </row>
    <row r="439" spans="1:14" x14ac:dyDescent="0.25">
      <c r="A439">
        <v>1992</v>
      </c>
      <c r="B439" s="4" t="s">
        <v>93</v>
      </c>
      <c r="C439" s="37">
        <v>5430</v>
      </c>
      <c r="D439" s="38">
        <v>4958</v>
      </c>
      <c r="E439" s="42">
        <v>13923</v>
      </c>
      <c r="F439" t="str">
        <f>VLOOKUP($B439,Counties!$A$3:$J$89,6, FALSE)</f>
        <v>Outstate</v>
      </c>
      <c r="G439" t="str">
        <f>VLOOKUP($B439,Counties!$A$3:$J$89,10, FALSE)</f>
        <v>Medium</v>
      </c>
      <c r="H439" s="21">
        <f>(E439-(C439+D439))/E439</f>
        <v>0.25389643036701859</v>
      </c>
      <c r="I439" s="21">
        <f>C439/E439</f>
        <v>0.39000215470803706</v>
      </c>
      <c r="J439" s="21">
        <f>D439/E439</f>
        <v>0.35610141492494435</v>
      </c>
      <c r="K439" t="str">
        <f>IF(LARGE(H439:J439,1)&gt;LARGE(H439:J439,2), INDEX($H$1:$J$1,1,MATCH(MAX(H439:J439), H439:J439,0)), "Tie")</f>
        <v>GOP</v>
      </c>
      <c r="L439" s="20">
        <f>LARGE(H439:J439,1)</f>
        <v>0.39000215470803706</v>
      </c>
      <c r="M439" s="26">
        <f>L439-LARGE(H439:J439,2)</f>
        <v>3.3900739783092715E-2</v>
      </c>
      <c r="N439" t="str">
        <f>TRIM(K439)&amp;"-"&amp;VLOOKUP(M439,$T$2:$U$5,2,TRUE)</f>
        <v>GOP-1</v>
      </c>
    </row>
    <row r="440" spans="1:14" x14ac:dyDescent="0.25">
      <c r="A440">
        <v>1992</v>
      </c>
      <c r="B440" s="4" t="s">
        <v>94</v>
      </c>
      <c r="C440" s="37">
        <v>5204</v>
      </c>
      <c r="D440" s="38">
        <v>7210</v>
      </c>
      <c r="E440" s="42">
        <v>16162</v>
      </c>
      <c r="F440" t="str">
        <f>VLOOKUP($B440,Counties!$A$3:$J$89,6, FALSE)</f>
        <v>Outstate</v>
      </c>
      <c r="G440" t="str">
        <f>VLOOKUP($B440,Counties!$A$3:$J$89,10, FALSE)</f>
        <v>Medium</v>
      </c>
      <c r="H440" s="21">
        <f>(E440-(C440+D440))/E440</f>
        <v>0.23190199232768222</v>
      </c>
      <c r="I440" s="21">
        <f>C440/E440</f>
        <v>0.3219898527409974</v>
      </c>
      <c r="J440" s="21">
        <f>D440/E440</f>
        <v>0.44610815493132039</v>
      </c>
      <c r="K440" t="str">
        <f>IF(LARGE(H440:J440,1)&gt;LARGE(H440:J440,2), INDEX($H$1:$J$1,1,MATCH(MAX(H440:J440), H440:J440,0)), "Tie")</f>
        <v>DFL</v>
      </c>
      <c r="L440" s="20">
        <f>LARGE(H440:J440,1)</f>
        <v>0.44610815493132039</v>
      </c>
      <c r="M440" s="26">
        <f>L440-LARGE(H440:J440,2)</f>
        <v>0.12411830219032299</v>
      </c>
      <c r="N440" t="str">
        <f>TRIM(K440)&amp;"-"&amp;VLOOKUP(M440,$T$2:$U$5,2,TRUE)</f>
        <v>DFL-3</v>
      </c>
    </row>
    <row r="441" spans="1:14" x14ac:dyDescent="0.25">
      <c r="A441">
        <v>1992</v>
      </c>
      <c r="B441" s="4" t="s">
        <v>95</v>
      </c>
      <c r="C441" s="37">
        <v>5053</v>
      </c>
      <c r="D441" s="38">
        <v>5156</v>
      </c>
      <c r="E441" s="42">
        <v>14617</v>
      </c>
      <c r="F441" t="str">
        <f>VLOOKUP($B441,Counties!$A$3:$J$89,6, FALSE)</f>
        <v>Outer suburbs</v>
      </c>
      <c r="G441" t="str">
        <f>VLOOKUP($B441,Counties!$A$3:$J$89,10, FALSE)</f>
        <v>Medium</v>
      </c>
      <c r="H441" s="21">
        <f>(E441-(C441+D441))/E441</f>
        <v>0.30156666894711637</v>
      </c>
      <c r="I441" s="21">
        <f>C441/E441</f>
        <v>0.3456933707327085</v>
      </c>
      <c r="J441" s="21">
        <f>D441/E441</f>
        <v>0.35273996032017513</v>
      </c>
      <c r="K441" t="str">
        <f>IF(LARGE(H441:J441,1)&gt;LARGE(H441:J441,2), INDEX($H$1:$J$1,1,MATCH(MAX(H441:J441), H441:J441,0)), "Tie")</f>
        <v>DFL</v>
      </c>
      <c r="L441" s="20">
        <f>LARGE(H441:J441,1)</f>
        <v>0.35273996032017513</v>
      </c>
      <c r="M441" s="26">
        <f>L441-LARGE(H441:J441,2)</f>
        <v>7.0465895874666229E-3</v>
      </c>
      <c r="N441" t="str">
        <f>TRIM(K441)&amp;"-"&amp;VLOOKUP(M441,$T$2:$U$5,2,TRUE)</f>
        <v>DFL-1</v>
      </c>
    </row>
    <row r="442" spans="1:14" x14ac:dyDescent="0.25">
      <c r="A442">
        <v>1992</v>
      </c>
      <c r="B442" s="4" t="s">
        <v>96</v>
      </c>
      <c r="C442" s="37">
        <v>1052</v>
      </c>
      <c r="D442" s="38">
        <v>1610</v>
      </c>
      <c r="E442" s="42">
        <v>3455</v>
      </c>
      <c r="F442" t="str">
        <f>VLOOKUP($B442,Counties!$A$3:$J$89,6, FALSE)</f>
        <v>Outstate</v>
      </c>
      <c r="G442" t="str">
        <f>VLOOKUP($B442,Counties!$A$3:$J$89,10, FALSE)</f>
        <v>Extra small</v>
      </c>
      <c r="H442" s="21">
        <f>(E442-(C442+D442))/E442</f>
        <v>0.22952243125904487</v>
      </c>
      <c r="I442" s="21">
        <f>C442/E442</f>
        <v>0.30448625180897249</v>
      </c>
      <c r="J442" s="21">
        <f>D442/E442</f>
        <v>0.46599131693198265</v>
      </c>
      <c r="K442" t="str">
        <f>IF(LARGE(H442:J442,1)&gt;LARGE(H442:J442,2), INDEX($H$1:$J$1,1,MATCH(MAX(H442:J442), H442:J442,0)), "Tie")</f>
        <v>DFL</v>
      </c>
      <c r="L442" s="20">
        <f>LARGE(H442:J442,1)</f>
        <v>0.46599131693198265</v>
      </c>
      <c r="M442" s="26">
        <f>L442-LARGE(H442:J442,2)</f>
        <v>0.16150506512301016</v>
      </c>
      <c r="N442" t="str">
        <f>TRIM(K442)&amp;"-"&amp;VLOOKUP(M442,$T$2:$U$5,2,TRUE)</f>
        <v>DFL-3</v>
      </c>
    </row>
    <row r="443" spans="1:14" x14ac:dyDescent="0.25">
      <c r="A443">
        <v>1992</v>
      </c>
      <c r="B443" s="4" t="s">
        <v>97</v>
      </c>
      <c r="C443" s="37">
        <v>8813</v>
      </c>
      <c r="D443" s="38">
        <v>11531</v>
      </c>
      <c r="E443" s="42">
        <v>28064</v>
      </c>
      <c r="F443" t="str">
        <f>VLOOKUP($B443,Counties!$A$3:$J$89,6, FALSE)</f>
        <v>Outstate</v>
      </c>
      <c r="G443" t="str">
        <f>VLOOKUP($B443,Counties!$A$3:$J$89,10, FALSE)</f>
        <v>Medium</v>
      </c>
      <c r="H443" s="21">
        <f>(E443-(C443+D443))/E443</f>
        <v>0.27508551881413912</v>
      </c>
      <c r="I443" s="21">
        <f>C443/E443</f>
        <v>0.31403221208665905</v>
      </c>
      <c r="J443" s="21">
        <f>D443/E443</f>
        <v>0.41088226909920184</v>
      </c>
      <c r="K443" t="str">
        <f>IF(LARGE(H443:J443,1)&gt;LARGE(H443:J443,2), INDEX($H$1:$J$1,1,MATCH(MAX(H443:J443), H443:J443,0)), "Tie")</f>
        <v>DFL</v>
      </c>
      <c r="L443" s="20">
        <f>LARGE(H443:J443,1)</f>
        <v>0.41088226909920184</v>
      </c>
      <c r="M443" s="26">
        <f>L443-LARGE(H443:J443,2)</f>
        <v>9.685005701254279E-2</v>
      </c>
      <c r="N443" t="str">
        <f>TRIM(K443)&amp;"-"&amp;VLOOKUP(M443,$T$2:$U$5,2,TRUE)</f>
        <v>DFL-2</v>
      </c>
    </row>
    <row r="444" spans="1:14" x14ac:dyDescent="0.25">
      <c r="A444">
        <v>1992</v>
      </c>
      <c r="B444" s="4" t="s">
        <v>98</v>
      </c>
      <c r="C444" s="37">
        <v>5390</v>
      </c>
      <c r="D444" s="38">
        <v>4278</v>
      </c>
      <c r="E444" s="42">
        <v>13830</v>
      </c>
      <c r="F444" t="str">
        <f>VLOOKUP($B444,Counties!$A$3:$J$89,6, FALSE)</f>
        <v>Outstate</v>
      </c>
      <c r="G444" t="str">
        <f>VLOOKUP($B444,Counties!$A$3:$J$89,10, FALSE)</f>
        <v>Medium</v>
      </c>
      <c r="H444" s="21">
        <f>(E444-(C444+D444))/E444</f>
        <v>0.30093998553868401</v>
      </c>
      <c r="I444" s="21">
        <f>C444/E444</f>
        <v>0.38973246565437453</v>
      </c>
      <c r="J444" s="21">
        <f>D444/E444</f>
        <v>0.30932754880694141</v>
      </c>
      <c r="K444" t="str">
        <f>IF(LARGE(H444:J444,1)&gt;LARGE(H444:J444,2), INDEX($H$1:$J$1,1,MATCH(MAX(H444:J444), H444:J444,0)), "Tie")</f>
        <v>GOP</v>
      </c>
      <c r="L444" s="20">
        <f>LARGE(H444:J444,1)</f>
        <v>0.38973246565437453</v>
      </c>
      <c r="M444" s="26">
        <f>L444-LARGE(H444:J444,2)</f>
        <v>8.0404916847433117E-2</v>
      </c>
      <c r="N444" t="str">
        <f>TRIM(K444)&amp;"-"&amp;VLOOKUP(M444,$T$2:$U$5,2,TRUE)</f>
        <v>GOP-2</v>
      </c>
    </row>
    <row r="445" spans="1:14" x14ac:dyDescent="0.25">
      <c r="A445">
        <v>1992</v>
      </c>
      <c r="B445" s="31" t="s">
        <v>99</v>
      </c>
      <c r="C445" s="37">
        <v>3922</v>
      </c>
      <c r="D445" s="38">
        <v>7736</v>
      </c>
      <c r="E445" s="42">
        <v>14919</v>
      </c>
      <c r="F445" t="str">
        <f>VLOOKUP($B445,Counties!$A$3:$J$89,6, FALSE)</f>
        <v>Outstate</v>
      </c>
      <c r="G445" t="str">
        <f>VLOOKUP($B445,Counties!$A$3:$J$89,10, FALSE)</f>
        <v>Medium</v>
      </c>
      <c r="H445" s="21">
        <f>(E445-(C445+D445))/E445</f>
        <v>0.21858033380253369</v>
      </c>
      <c r="I445" s="21">
        <f>C445/E445</f>
        <v>0.26288625242978753</v>
      </c>
      <c r="J445" s="21">
        <f>D445/E445</f>
        <v>0.51853341376767881</v>
      </c>
      <c r="K445" t="str">
        <f>IF(LARGE(H445:J445,1)&gt;LARGE(H445:J445,2), INDEX($H$1:$J$1,1,MATCH(MAX(H445:J445), H445:J445,0)), "Tie")</f>
        <v>DFL</v>
      </c>
      <c r="L445" s="20">
        <f>LARGE(H445:J445,1)</f>
        <v>0.51853341376767881</v>
      </c>
      <c r="M445" s="26">
        <f>L445-LARGE(H445:J445,2)</f>
        <v>0.25564716133789128</v>
      </c>
      <c r="N445" t="str">
        <f>TRIM(K445)&amp;"-"&amp;VLOOKUP(M445,$T$2:$U$5,2,TRUE)</f>
        <v>DFL-4</v>
      </c>
    </row>
    <row r="446" spans="1:14" x14ac:dyDescent="0.25">
      <c r="A446">
        <v>1992</v>
      </c>
      <c r="B446" s="4" t="s">
        <v>100</v>
      </c>
      <c r="C446" s="37">
        <v>10201</v>
      </c>
      <c r="D446" s="38">
        <v>8349</v>
      </c>
      <c r="E446" s="42">
        <v>26820</v>
      </c>
      <c r="F446" t="str">
        <f>VLOOKUP($B446,Counties!$A$3:$J$89,6, FALSE)</f>
        <v>Rest of 7 county</v>
      </c>
      <c r="G446" t="str">
        <f>VLOOKUP($B446,Counties!$A$3:$J$89,10, FALSE)</f>
        <v>Medium</v>
      </c>
      <c r="H446" s="21">
        <f>(E446-(C446+D446))/E446</f>
        <v>0.30835197613721105</v>
      </c>
      <c r="I446" s="21">
        <f>C446/E446</f>
        <v>0.38035048471290084</v>
      </c>
      <c r="J446" s="21">
        <f>D446/E446</f>
        <v>0.31129753914988817</v>
      </c>
      <c r="K446" t="str">
        <f>IF(LARGE(H446:J446,1)&gt;LARGE(H446:J446,2), INDEX($H$1:$J$1,1,MATCH(MAX(H446:J446), H446:J446,0)), "Tie")</f>
        <v>GOP</v>
      </c>
      <c r="L446" s="20">
        <f>LARGE(H446:J446,1)</f>
        <v>0.38035048471290084</v>
      </c>
      <c r="M446" s="26">
        <f>L446-LARGE(H446:J446,2)</f>
        <v>6.9052945563012669E-2</v>
      </c>
      <c r="N446" t="str">
        <f>TRIM(K446)&amp;"-"&amp;VLOOKUP(M446,$T$2:$U$5,2,TRUE)</f>
        <v>GOP-2</v>
      </c>
    </row>
    <row r="447" spans="1:14" x14ac:dyDescent="0.25">
      <c r="A447">
        <v>1992</v>
      </c>
      <c r="B447" s="4" t="s">
        <v>101</v>
      </c>
      <c r="C447" s="37">
        <v>4276</v>
      </c>
      <c r="D447" s="38">
        <v>4901</v>
      </c>
      <c r="E447" s="42">
        <v>12328</v>
      </c>
      <c r="F447" t="str">
        <f>VLOOKUP($B447,Counties!$A$3:$J$89,6, FALSE)</f>
        <v>Outstate</v>
      </c>
      <c r="G447" t="str">
        <f>VLOOKUP($B447,Counties!$A$3:$J$89,10, FALSE)</f>
        <v>Medium</v>
      </c>
      <c r="H447" s="21">
        <f>(E447-(C447+D447))/E447</f>
        <v>0.25559701492537312</v>
      </c>
      <c r="I447" s="21">
        <f>C447/E447</f>
        <v>0.34685269305645683</v>
      </c>
      <c r="J447" s="21">
        <f>D447/E447</f>
        <v>0.39755029201816999</v>
      </c>
      <c r="K447" t="str">
        <f>IF(LARGE(H447:J447,1)&gt;LARGE(H447:J447,2), INDEX($H$1:$J$1,1,MATCH(MAX(H447:J447), H447:J447,0)), "Tie")</f>
        <v>DFL</v>
      </c>
      <c r="L447" s="20">
        <f>LARGE(H447:J447,1)</f>
        <v>0.39755029201816999</v>
      </c>
      <c r="M447" s="26">
        <f>L447-LARGE(H447:J447,2)</f>
        <v>5.0697598961713164E-2</v>
      </c>
      <c r="N447" t="str">
        <f>TRIM(K447)&amp;"-"&amp;VLOOKUP(M447,$T$2:$U$5,2,TRUE)</f>
        <v>DFL-1</v>
      </c>
    </row>
    <row r="448" spans="1:14" x14ac:dyDescent="0.25">
      <c r="A448">
        <v>1992</v>
      </c>
      <c r="B448" s="4" t="s">
        <v>102</v>
      </c>
      <c r="C448" s="37">
        <v>2143</v>
      </c>
      <c r="D448" s="38">
        <v>2929</v>
      </c>
      <c r="E448" s="42">
        <v>6724</v>
      </c>
      <c r="F448" t="str">
        <f>VLOOKUP($B448,Counties!$A$3:$J$89,6, FALSE)</f>
        <v>Outstate</v>
      </c>
      <c r="G448" t="str">
        <f>VLOOKUP($B448,Counties!$A$3:$J$89,10, FALSE)</f>
        <v>Small</v>
      </c>
      <c r="H448" s="21">
        <f>(E448-(C448+D448))/E448</f>
        <v>0.24568709101725164</v>
      </c>
      <c r="I448" s="21">
        <f>C448/E448</f>
        <v>0.31870910172516359</v>
      </c>
      <c r="J448" s="21">
        <f>D448/E448</f>
        <v>0.4356038072575848</v>
      </c>
      <c r="K448" t="str">
        <f>IF(LARGE(H448:J448,1)&gt;LARGE(H448:J448,2), INDEX($H$1:$J$1,1,MATCH(MAX(H448:J448), H448:J448,0)), "Tie")</f>
        <v>DFL</v>
      </c>
      <c r="L448" s="20">
        <f>LARGE(H448:J448,1)</f>
        <v>0.4356038072575848</v>
      </c>
      <c r="M448" s="26">
        <f>L448-LARGE(H448:J448,2)</f>
        <v>0.11689470553242121</v>
      </c>
      <c r="N448" t="str">
        <f>TRIM(K448)&amp;"-"&amp;VLOOKUP(M448,$T$2:$U$5,2,TRUE)</f>
        <v>DFL-3</v>
      </c>
    </row>
    <row r="449" spans="1:14" x14ac:dyDescent="0.25">
      <c r="A449">
        <v>1992</v>
      </c>
      <c r="B449" s="4" t="s">
        <v>103</v>
      </c>
      <c r="C449" s="37">
        <v>4813</v>
      </c>
      <c r="D449" s="38">
        <v>7077</v>
      </c>
      <c r="E449" s="42">
        <v>17177</v>
      </c>
      <c r="F449" t="str">
        <f>VLOOKUP($B449,Counties!$A$3:$J$89,6, FALSE)</f>
        <v>Outer suburbs</v>
      </c>
      <c r="G449" t="str">
        <f>VLOOKUP($B449,Counties!$A$3:$J$89,10, FALSE)</f>
        <v>Medium</v>
      </c>
      <c r="H449" s="21">
        <f>(E449-(C449+D449))/E449</f>
        <v>0.30779530767887292</v>
      </c>
      <c r="I449" s="21">
        <f>C449/E449</f>
        <v>0.2802002677999651</v>
      </c>
      <c r="J449" s="21">
        <f>D449/E449</f>
        <v>0.41200442452116204</v>
      </c>
      <c r="K449" t="str">
        <f>IF(LARGE(H449:J449,1)&gt;LARGE(H449:J449,2), INDEX($H$1:$J$1,1,MATCH(MAX(H449:J449), H449:J449,0)), "Tie")</f>
        <v>DFL</v>
      </c>
      <c r="L449" s="20">
        <f>LARGE(H449:J449,1)</f>
        <v>0.41200442452116204</v>
      </c>
      <c r="M449" s="26">
        <f>L449-LARGE(H449:J449,2)</f>
        <v>0.10420911684228912</v>
      </c>
      <c r="N449" t="str">
        <f>TRIM(K449)&amp;"-"&amp;VLOOKUP(M449,$T$2:$U$5,2,TRUE)</f>
        <v>DFL-3</v>
      </c>
    </row>
    <row r="450" spans="1:14" x14ac:dyDescent="0.25">
      <c r="A450">
        <v>1992</v>
      </c>
      <c r="B450" s="4" t="s">
        <v>104</v>
      </c>
      <c r="C450" s="37">
        <v>9666</v>
      </c>
      <c r="D450" s="38">
        <v>9845</v>
      </c>
      <c r="E450" s="42">
        <v>23745</v>
      </c>
      <c r="F450" t="str">
        <f>VLOOKUP($B450,Counties!$A$3:$J$89,6, FALSE)</f>
        <v>Outstate</v>
      </c>
      <c r="G450" t="str">
        <f>VLOOKUP($B450,Counties!$A$3:$J$89,10, FALSE)</f>
        <v>Medium</v>
      </c>
      <c r="H450" s="21">
        <f>(E450-(C450+D450))/E450</f>
        <v>0.17831122341545588</v>
      </c>
      <c r="I450" s="21">
        <f>C450/E450</f>
        <v>0.40707517372078333</v>
      </c>
      <c r="J450" s="21">
        <f>D450/E450</f>
        <v>0.41461360286376081</v>
      </c>
      <c r="K450" t="str">
        <f>IF(LARGE(H450:J450,1)&gt;LARGE(H450:J450,2), INDEX($H$1:$J$1,1,MATCH(MAX(H450:J450), H450:J450,0)), "Tie")</f>
        <v>DFL</v>
      </c>
      <c r="L450" s="20">
        <f>LARGE(H450:J450,1)</f>
        <v>0.41461360286376081</v>
      </c>
      <c r="M450" s="26">
        <f>L450-LARGE(H450:J450,2)</f>
        <v>7.5384291429774763E-3</v>
      </c>
      <c r="N450" t="str">
        <f>TRIM(K450)&amp;"-"&amp;VLOOKUP(M450,$T$2:$U$5,2,TRUE)</f>
        <v>DFL-1</v>
      </c>
    </row>
    <row r="451" spans="1:14" x14ac:dyDescent="0.25">
      <c r="A451">
        <v>1992</v>
      </c>
      <c r="B451" s="4" t="s">
        <v>105</v>
      </c>
      <c r="C451" s="37">
        <v>1315</v>
      </c>
      <c r="D451" s="38">
        <v>1587</v>
      </c>
      <c r="E451" s="42">
        <v>3806</v>
      </c>
      <c r="F451" t="str">
        <f>VLOOKUP($B451,Counties!$A$3:$J$89,6, FALSE)</f>
        <v>Outstate</v>
      </c>
      <c r="G451" t="str">
        <f>VLOOKUP($B451,Counties!$A$3:$J$89,10, FALSE)</f>
        <v>Extra small</v>
      </c>
      <c r="H451" s="21">
        <f>(E451-(C451+D451))/E451</f>
        <v>0.23751970572779821</v>
      </c>
      <c r="I451" s="21">
        <f>C451/E451</f>
        <v>0.34550709406200736</v>
      </c>
      <c r="J451" s="21">
        <f>D451/E451</f>
        <v>0.41697320021019441</v>
      </c>
      <c r="K451" t="str">
        <f>IF(LARGE(H451:J451,1)&gt;LARGE(H451:J451,2), INDEX($H$1:$J$1,1,MATCH(MAX(H451:J451), H451:J451,0)), "Tie")</f>
        <v>DFL</v>
      </c>
      <c r="L451" s="20">
        <f>LARGE(H451:J451,1)</f>
        <v>0.41697320021019441</v>
      </c>
      <c r="M451" s="26">
        <f>L451-LARGE(H451:J451,2)</f>
        <v>7.1466106148187047E-2</v>
      </c>
      <c r="N451" t="str">
        <f>TRIM(K451)&amp;"-"&amp;VLOOKUP(M451,$T$2:$U$5,2,TRUE)</f>
        <v>DFL-2</v>
      </c>
    </row>
    <row r="452" spans="1:14" x14ac:dyDescent="0.25">
      <c r="A452">
        <v>1992</v>
      </c>
      <c r="B452" s="4" t="s">
        <v>106</v>
      </c>
      <c r="C452" s="37">
        <v>878</v>
      </c>
      <c r="D452" s="38">
        <v>1005</v>
      </c>
      <c r="E452" s="42">
        <v>2628</v>
      </c>
      <c r="F452" t="str">
        <f>VLOOKUP($B452,Counties!$A$3:$J$89,6, FALSE)</f>
        <v>Outstate</v>
      </c>
      <c r="G452" t="str">
        <f>VLOOKUP($B452,Counties!$A$3:$J$89,10, FALSE)</f>
        <v>Extra small</v>
      </c>
      <c r="H452" s="21">
        <f>(E452-(C452+D452))/E452</f>
        <v>0.2834855403348554</v>
      </c>
      <c r="I452" s="21">
        <f>C452/E452</f>
        <v>0.33409436834094369</v>
      </c>
      <c r="J452" s="21">
        <f>D452/E452</f>
        <v>0.38242009132420091</v>
      </c>
      <c r="K452" t="str">
        <f>IF(LARGE(H452:J452,1)&gt;LARGE(H452:J452,2), INDEX($H$1:$J$1,1,MATCH(MAX(H452:J452), H452:J452,0)), "Tie")</f>
        <v>DFL</v>
      </c>
      <c r="L452" s="20">
        <f>LARGE(H452:J452,1)</f>
        <v>0.38242009132420091</v>
      </c>
      <c r="M452" s="26">
        <f>L452-LARGE(H452:J452,2)</f>
        <v>4.8325722983257213E-2</v>
      </c>
      <c r="N452" t="str">
        <f>TRIM(K452)&amp;"-"&amp;VLOOKUP(M452,$T$2:$U$5,2,TRUE)</f>
        <v>DFL-1</v>
      </c>
    </row>
    <row r="453" spans="1:14" x14ac:dyDescent="0.25">
      <c r="A453">
        <v>1992</v>
      </c>
      <c r="B453" s="4" t="s">
        <v>107</v>
      </c>
      <c r="C453" s="37">
        <v>2481</v>
      </c>
      <c r="D453" s="38">
        <v>2382</v>
      </c>
      <c r="E453" s="42">
        <v>6701</v>
      </c>
      <c r="F453" t="str">
        <f>VLOOKUP($B453,Counties!$A$3:$J$89,6, FALSE)</f>
        <v>Outstate</v>
      </c>
      <c r="G453" t="str">
        <f>VLOOKUP($B453,Counties!$A$3:$J$89,10, FALSE)</f>
        <v>Small</v>
      </c>
      <c r="H453" s="21">
        <f>(E453-(C453+D453))/E453</f>
        <v>0.27428741978809135</v>
      </c>
      <c r="I453" s="21">
        <f>C453/E453</f>
        <v>0.37024324727652591</v>
      </c>
      <c r="J453" s="21">
        <f>D453/E453</f>
        <v>0.3554693329353828</v>
      </c>
      <c r="K453" t="str">
        <f>IF(LARGE(H453:J453,1)&gt;LARGE(H453:J453,2), INDEX($H$1:$J$1,1,MATCH(MAX(H453:J453), H453:J453,0)), "Tie")</f>
        <v>GOP</v>
      </c>
      <c r="L453" s="20">
        <f>LARGE(H453:J453,1)</f>
        <v>0.37024324727652591</v>
      </c>
      <c r="M453" s="26">
        <f>L453-LARGE(H453:J453,2)</f>
        <v>1.4773914341143113E-2</v>
      </c>
      <c r="N453" t="str">
        <f>TRIM(K453)&amp;"-"&amp;VLOOKUP(M453,$T$2:$U$5,2,TRUE)</f>
        <v>GOP-1</v>
      </c>
    </row>
    <row r="454" spans="1:14" x14ac:dyDescent="0.25">
      <c r="A454">
        <v>1992</v>
      </c>
      <c r="B454" s="4" t="s">
        <v>108</v>
      </c>
      <c r="C454" s="37">
        <v>9112</v>
      </c>
      <c r="D454" s="38">
        <v>8896</v>
      </c>
      <c r="E454" s="42">
        <v>24779</v>
      </c>
      <c r="F454" t="str">
        <f>VLOOKUP($B454,Counties!$A$3:$J$89,6, FALSE)</f>
        <v>Outstate</v>
      </c>
      <c r="G454" t="str">
        <f>VLOOKUP($B454,Counties!$A$3:$J$89,10, FALSE)</f>
        <v>Medium</v>
      </c>
      <c r="H454" s="21">
        <f>(E454-(C454+D454))/E454</f>
        <v>0.27325557932119943</v>
      </c>
      <c r="I454" s="21">
        <f>C454/E454</f>
        <v>0.36773073973929538</v>
      </c>
      <c r="J454" s="21">
        <f>D454/E454</f>
        <v>0.35901368093950525</v>
      </c>
      <c r="K454" t="str">
        <f>IF(LARGE(H454:J454,1)&gt;LARGE(H454:J454,2), INDEX($H$1:$J$1,1,MATCH(MAX(H454:J454), H454:J454,0)), "Tie")</f>
        <v>GOP</v>
      </c>
      <c r="L454" s="20">
        <f>LARGE(H454:J454,1)</f>
        <v>0.36773073973929538</v>
      </c>
      <c r="M454" s="26">
        <f>L454-LARGE(H454:J454,2)</f>
        <v>8.7170587997901228E-3</v>
      </c>
      <c r="N454" t="str">
        <f>TRIM(K454)&amp;"-"&amp;VLOOKUP(M454,$T$2:$U$5,2,TRUE)</f>
        <v>GOP-1</v>
      </c>
    </row>
    <row r="455" spans="1:14" x14ac:dyDescent="0.25">
      <c r="A455">
        <v>1992</v>
      </c>
      <c r="B455" s="4" t="s">
        <v>109</v>
      </c>
      <c r="C455" s="37">
        <v>52312</v>
      </c>
      <c r="D455" s="38">
        <v>63660</v>
      </c>
      <c r="E455" s="42">
        <v>157365</v>
      </c>
      <c r="F455" t="str">
        <f>VLOOKUP($B455,Counties!$A$3:$J$89,6, FALSE)</f>
        <v>Rest of 7 county</v>
      </c>
      <c r="G455" t="str">
        <f>VLOOKUP($B455,Counties!$A$3:$J$89,10, FALSE)</f>
        <v>Large</v>
      </c>
      <c r="H455" s="21">
        <f>(E455-(C455+D455))/E455</f>
        <v>0.26303815969243477</v>
      </c>
      <c r="I455" s="21">
        <f>C455/E455</f>
        <v>0.33242461792647665</v>
      </c>
      <c r="J455" s="21">
        <f>D455/E455</f>
        <v>0.40453722238108858</v>
      </c>
      <c r="K455" t="str">
        <f>IF(LARGE(H455:J455,1)&gt;LARGE(H455:J455,2), INDEX($H$1:$J$1,1,MATCH(MAX(H455:J455), H455:J455,0)), "Tie")</f>
        <v>DFL</v>
      </c>
      <c r="L455" s="20">
        <f>LARGE(H455:J455,1)</f>
        <v>0.40453722238108858</v>
      </c>
      <c r="M455" s="26">
        <f>L455-LARGE(H455:J455,2)</f>
        <v>7.2112604454611928E-2</v>
      </c>
      <c r="N455" t="str">
        <f>TRIM(K455)&amp;"-"&amp;VLOOKUP(M455,$T$2:$U$5,2,TRUE)</f>
        <v>DFL-2</v>
      </c>
    </row>
    <row r="456" spans="1:14" x14ac:dyDescent="0.25">
      <c r="A456">
        <v>1992</v>
      </c>
      <c r="B456" s="4" t="s">
        <v>110</v>
      </c>
      <c r="C456" s="37">
        <v>3049</v>
      </c>
      <c r="D456" s="38">
        <v>2620</v>
      </c>
      <c r="E456" s="42">
        <v>8027</v>
      </c>
      <c r="F456" t="str">
        <f>VLOOKUP($B456,Counties!$A$3:$J$89,6, FALSE)</f>
        <v>Outstate</v>
      </c>
      <c r="G456" t="str">
        <f>VLOOKUP($B456,Counties!$A$3:$J$89,10, FALSE)</f>
        <v>Small</v>
      </c>
      <c r="H456" s="21">
        <f>(E456-(C456+D456))/E456</f>
        <v>0.29375856484365265</v>
      </c>
      <c r="I456" s="21">
        <f>C456/E456</f>
        <v>0.37984302977451101</v>
      </c>
      <c r="J456" s="21">
        <f>D456/E456</f>
        <v>0.32639840538183629</v>
      </c>
      <c r="K456" t="str">
        <f>IF(LARGE(H456:J456,1)&gt;LARGE(H456:J456,2), INDEX($H$1:$J$1,1,MATCH(MAX(H456:J456), H456:J456,0)), "Tie")</f>
        <v>GOP</v>
      </c>
      <c r="L456" s="20">
        <f>LARGE(H456:J456,1)</f>
        <v>0.37984302977451101</v>
      </c>
      <c r="M456" s="26">
        <f>L456-LARGE(H456:J456,2)</f>
        <v>5.3444624392674722E-2</v>
      </c>
      <c r="N456" t="str">
        <f>TRIM(K456)&amp;"-"&amp;VLOOKUP(M456,$T$2:$U$5,2,TRUE)</f>
        <v>GOP-1</v>
      </c>
    </row>
    <row r="457" spans="1:14" x14ac:dyDescent="0.25">
      <c r="A457">
        <v>1992</v>
      </c>
      <c r="B457" s="4" t="s">
        <v>111</v>
      </c>
      <c r="C457" s="37">
        <v>6356</v>
      </c>
      <c r="D457" s="38">
        <v>5252</v>
      </c>
      <c r="E457" s="42">
        <v>15949</v>
      </c>
      <c r="F457" t="str">
        <f>VLOOKUP($B457,Counties!$A$3:$J$89,6, FALSE)</f>
        <v>Outstate</v>
      </c>
      <c r="G457" t="str">
        <f>VLOOKUP($B457,Counties!$A$3:$J$89,10, FALSE)</f>
        <v>Medium</v>
      </c>
      <c r="H457" s="21">
        <f>(E457-(C457+D457))/E457</f>
        <v>0.27218007398582983</v>
      </c>
      <c r="I457" s="21">
        <f>C457/E457</f>
        <v>0.39852028340334816</v>
      </c>
      <c r="J457" s="21">
        <f>D457/E457</f>
        <v>0.32929964261082201</v>
      </c>
      <c r="K457" t="str">
        <f>IF(LARGE(H457:J457,1)&gt;LARGE(H457:J457,2), INDEX($H$1:$J$1,1,MATCH(MAX(H457:J457), H457:J457,0)), "Tie")</f>
        <v>GOP</v>
      </c>
      <c r="L457" s="20">
        <f>LARGE(H457:J457,1)</f>
        <v>0.39852028340334816</v>
      </c>
      <c r="M457" s="26">
        <f>L457-LARGE(H457:J457,2)</f>
        <v>6.9220640792526156E-2</v>
      </c>
      <c r="N457" t="str">
        <f>TRIM(K457)&amp;"-"&amp;VLOOKUP(M457,$T$2:$U$5,2,TRUE)</f>
        <v>GOP-2</v>
      </c>
    </row>
    <row r="458" spans="1:14" x14ac:dyDescent="0.25">
      <c r="A458">
        <v>1992</v>
      </c>
      <c r="B458" s="4" t="s">
        <v>112</v>
      </c>
      <c r="C458" s="37">
        <v>3439</v>
      </c>
      <c r="D458" s="38">
        <v>3339</v>
      </c>
      <c r="E458" s="42">
        <v>9245</v>
      </c>
      <c r="F458" t="str">
        <f>VLOOKUP($B458,Counties!$A$3:$J$89,6, FALSE)</f>
        <v>Outstate</v>
      </c>
      <c r="G458" t="str">
        <f>VLOOKUP($B458,Counties!$A$3:$J$89,10, FALSE)</f>
        <v>Small</v>
      </c>
      <c r="H458" s="21">
        <f>(E458-(C458+D458))/E458</f>
        <v>0.26684694429421307</v>
      </c>
      <c r="I458" s="21">
        <f>C458/E458</f>
        <v>0.3719848566792861</v>
      </c>
      <c r="J458" s="21">
        <f>D458/E458</f>
        <v>0.36116819902650082</v>
      </c>
      <c r="K458" t="str">
        <f>IF(LARGE(H458:J458,1)&gt;LARGE(H458:J458,2), INDEX($H$1:$J$1,1,MATCH(MAX(H458:J458), H458:J458,0)), "Tie")</f>
        <v>GOP</v>
      </c>
      <c r="L458" s="20">
        <f>LARGE(H458:J458,1)</f>
        <v>0.3719848566792861</v>
      </c>
      <c r="M458" s="26">
        <f>L458-LARGE(H458:J458,2)</f>
        <v>1.0816657652785278E-2</v>
      </c>
      <c r="N458" t="str">
        <f>TRIM(K458)&amp;"-"&amp;VLOOKUP(M458,$T$2:$U$5,2,TRUE)</f>
        <v>GOP-1</v>
      </c>
    </row>
    <row r="459" spans="1:14" x14ac:dyDescent="0.25">
      <c r="A459">
        <v>1992</v>
      </c>
      <c r="B459" s="4" t="s">
        <v>113</v>
      </c>
      <c r="C459" s="37">
        <v>3583</v>
      </c>
      <c r="D459" s="38">
        <v>3977</v>
      </c>
      <c r="E459" s="42">
        <v>10732</v>
      </c>
      <c r="F459" t="str">
        <f>VLOOKUP($B459,Counties!$A$3:$J$89,6, FALSE)</f>
        <v>Outstate</v>
      </c>
      <c r="G459" t="str">
        <f>VLOOKUP($B459,Counties!$A$3:$J$89,10, FALSE)</f>
        <v>Small</v>
      </c>
      <c r="H459" s="21">
        <f>(E459-(C459+D459))/E459</f>
        <v>0.29556466641818857</v>
      </c>
      <c r="I459" s="21">
        <f>C459/E459</f>
        <v>0.33386134923592992</v>
      </c>
      <c r="J459" s="21">
        <f>D459/E459</f>
        <v>0.37057398434588146</v>
      </c>
      <c r="K459" t="str">
        <f>IF(LARGE(H459:J459,1)&gt;LARGE(H459:J459,2), INDEX($H$1:$J$1,1,MATCH(MAX(H459:J459), H459:J459,0)), "Tie")</f>
        <v>DFL</v>
      </c>
      <c r="L459" s="20">
        <f>LARGE(H459:J459,1)</f>
        <v>0.37057398434588146</v>
      </c>
      <c r="M459" s="26">
        <f>L459-LARGE(H459:J459,2)</f>
        <v>3.6712635109951541E-2</v>
      </c>
      <c r="N459" t="str">
        <f>TRIM(K459)&amp;"-"&amp;VLOOKUP(M459,$T$2:$U$5,2,TRUE)</f>
        <v>DFL-1</v>
      </c>
    </row>
    <row r="460" spans="1:14" x14ac:dyDescent="0.25">
      <c r="A460">
        <v>1992</v>
      </c>
      <c r="B460" s="4" t="s">
        <v>114</v>
      </c>
      <c r="C460" s="37">
        <v>5089</v>
      </c>
      <c r="D460" s="38">
        <v>7759</v>
      </c>
      <c r="E460" s="42">
        <v>17973</v>
      </c>
      <c r="F460" t="str">
        <f>VLOOKUP($B460,Counties!$A$3:$J$89,6, FALSE)</f>
        <v>Outstate</v>
      </c>
      <c r="G460" t="str">
        <f>VLOOKUP($B460,Counties!$A$3:$J$89,10, FALSE)</f>
        <v>Medium</v>
      </c>
      <c r="H460" s="21">
        <f>(E460-(C460+D460))/E460</f>
        <v>0.28514994714293662</v>
      </c>
      <c r="I460" s="21">
        <f>C460/E460</f>
        <v>0.28314694263617651</v>
      </c>
      <c r="J460" s="21">
        <f>D460/E460</f>
        <v>0.43170311022088687</v>
      </c>
      <c r="K460" t="str">
        <f>IF(LARGE(H460:J460,1)&gt;LARGE(H460:J460,2), INDEX($H$1:$J$1,1,MATCH(MAX(H460:J460), H460:J460,0)), "Tie")</f>
        <v>DFL</v>
      </c>
      <c r="L460" s="20">
        <f>LARGE(H460:J460,1)</f>
        <v>0.43170311022088687</v>
      </c>
      <c r="M460" s="26">
        <f>L460-LARGE(H460:J460,2)</f>
        <v>0.14655316307795024</v>
      </c>
      <c r="N460" t="str">
        <f>TRIM(K460)&amp;"-"&amp;VLOOKUP(M460,$T$2:$U$5,2,TRUE)</f>
        <v>DFL-3</v>
      </c>
    </row>
    <row r="461" spans="1:14" x14ac:dyDescent="0.25">
      <c r="A461">
        <v>1992</v>
      </c>
      <c r="B461" s="4" t="s">
        <v>115</v>
      </c>
      <c r="C461" s="37">
        <v>7321</v>
      </c>
      <c r="D461" s="38">
        <v>7916</v>
      </c>
      <c r="E461" s="42">
        <v>21593</v>
      </c>
      <c r="F461" t="str">
        <f>VLOOKUP($B461,Counties!$A$3:$J$89,6, FALSE)</f>
        <v>Outer suburbs</v>
      </c>
      <c r="G461" t="str">
        <f>VLOOKUP($B461,Counties!$A$3:$J$89,10, FALSE)</f>
        <v>Medium</v>
      </c>
      <c r="H461" s="21">
        <f>(E461-(C461+D461))/E461</f>
        <v>0.294354651970546</v>
      </c>
      <c r="I461" s="21">
        <f>C461/E461</f>
        <v>0.33904506089936554</v>
      </c>
      <c r="J461" s="21">
        <f>D461/E461</f>
        <v>0.36660028713008846</v>
      </c>
      <c r="K461" t="str">
        <f>IF(LARGE(H461:J461,1)&gt;LARGE(H461:J461,2), INDEX($H$1:$J$1,1,MATCH(MAX(H461:J461), H461:J461,0)), "Tie")</f>
        <v>DFL</v>
      </c>
      <c r="L461" s="20">
        <f>LARGE(H461:J461,1)</f>
        <v>0.36660028713008846</v>
      </c>
      <c r="M461" s="26">
        <f>L461-LARGE(H461:J461,2)</f>
        <v>2.7555226230722929E-2</v>
      </c>
      <c r="N461" t="str">
        <f>TRIM(K461)&amp;"-"&amp;VLOOKUP(M461,$T$2:$U$5,2,TRUE)</f>
        <v>DFL-1</v>
      </c>
    </row>
    <row r="462" spans="1:14" x14ac:dyDescent="0.25">
      <c r="A462">
        <v>1992</v>
      </c>
      <c r="B462" s="4" t="s">
        <v>116</v>
      </c>
      <c r="C462" s="37">
        <v>1201</v>
      </c>
      <c r="D462" s="38">
        <v>1561</v>
      </c>
      <c r="E462" s="42">
        <v>3688</v>
      </c>
      <c r="F462" t="str">
        <f>VLOOKUP($B462,Counties!$A$3:$J$89,6, FALSE)</f>
        <v>Outstate</v>
      </c>
      <c r="G462" t="str">
        <f>VLOOKUP($B462,Counties!$A$3:$J$89,10, FALSE)</f>
        <v>Extra small</v>
      </c>
      <c r="H462" s="21">
        <f>(E462-(C462+D462))/E462</f>
        <v>0.25108459869848154</v>
      </c>
      <c r="I462" s="21">
        <f>C462/E462</f>
        <v>0.32565075921908893</v>
      </c>
      <c r="J462" s="21">
        <f>D462/E462</f>
        <v>0.42326464208242948</v>
      </c>
      <c r="K462" t="str">
        <f>IF(LARGE(H462:J462,1)&gt;LARGE(H462:J462,2), INDEX($H$1:$J$1,1,MATCH(MAX(H462:J462), H462:J462,0)), "Tie")</f>
        <v>DFL</v>
      </c>
      <c r="L462" s="20">
        <f>LARGE(H462:J462,1)</f>
        <v>0.42326464208242948</v>
      </c>
      <c r="M462" s="26">
        <f>L462-LARGE(H462:J462,2)</f>
        <v>9.7613882863340551E-2</v>
      </c>
      <c r="N462" t="str">
        <f>TRIM(K462)&amp;"-"&amp;VLOOKUP(M462,$T$2:$U$5,2,TRUE)</f>
        <v>DFL-2</v>
      </c>
    </row>
    <row r="463" spans="1:14" x14ac:dyDescent="0.25">
      <c r="A463">
        <v>1992</v>
      </c>
      <c r="B463" s="4" t="s">
        <v>117</v>
      </c>
      <c r="C463" s="37">
        <v>179581</v>
      </c>
      <c r="D463" s="38">
        <v>278648</v>
      </c>
      <c r="E463" s="42">
        <v>588335</v>
      </c>
      <c r="F463" t="str">
        <f>VLOOKUP($B463,Counties!$A$3:$J$89,6, FALSE)</f>
        <v>Hennepin/Ramsey</v>
      </c>
      <c r="G463" t="str">
        <f>VLOOKUP($B463,Counties!$A$3:$J$89,10, FALSE)</f>
        <v>Extra large</v>
      </c>
      <c r="H463" s="21">
        <f>(E463-(C463+D463))/E463</f>
        <v>0.22114271630958551</v>
      </c>
      <c r="I463" s="21">
        <f>C463/E463</f>
        <v>0.30523596250435553</v>
      </c>
      <c r="J463" s="21">
        <f>D463/E463</f>
        <v>0.47362132118605899</v>
      </c>
      <c r="K463" t="str">
        <f>IF(LARGE(H463:J463,1)&gt;LARGE(H463:J463,2), INDEX($H$1:$J$1,1,MATCH(MAX(H463:J463), H463:J463,0)), "Tie")</f>
        <v>DFL</v>
      </c>
      <c r="L463" s="20">
        <f>LARGE(H463:J463,1)</f>
        <v>0.47362132118605899</v>
      </c>
      <c r="M463" s="26">
        <f>L463-LARGE(H463:J463,2)</f>
        <v>0.16838535868170346</v>
      </c>
      <c r="N463" t="str">
        <f>TRIM(K463)&amp;"-"&amp;VLOOKUP(M463,$T$2:$U$5,2,TRUE)</f>
        <v>DFL-3</v>
      </c>
    </row>
    <row r="464" spans="1:14" x14ac:dyDescent="0.25">
      <c r="A464">
        <v>1992</v>
      </c>
      <c r="B464" s="4" t="s">
        <v>118</v>
      </c>
      <c r="C464" s="37">
        <v>3853</v>
      </c>
      <c r="D464" s="38">
        <v>3744</v>
      </c>
      <c r="E464" s="42">
        <v>10547</v>
      </c>
      <c r="F464" t="str">
        <f>VLOOKUP($B464,Counties!$A$3:$J$89,6, FALSE)</f>
        <v>Outstate</v>
      </c>
      <c r="G464" t="str">
        <f>VLOOKUP($B464,Counties!$A$3:$J$89,10, FALSE)</f>
        <v>Small</v>
      </c>
      <c r="H464" s="21">
        <f>(E464-(C464+D464))/E464</f>
        <v>0.27970038873613351</v>
      </c>
      <c r="I464" s="21">
        <f>C464/E464</f>
        <v>0.36531715179671942</v>
      </c>
      <c r="J464" s="21">
        <f>D464/E464</f>
        <v>0.35498245946714707</v>
      </c>
      <c r="K464" t="str">
        <f>IF(LARGE(H464:J464,1)&gt;LARGE(H464:J464,2), INDEX($H$1:$J$1,1,MATCH(MAX(H464:J464), H464:J464,0)), "Tie")</f>
        <v>GOP</v>
      </c>
      <c r="L464" s="20">
        <f>LARGE(H464:J464,1)</f>
        <v>0.36531715179671942</v>
      </c>
      <c r="M464" s="26">
        <f>L464-LARGE(H464:J464,2)</f>
        <v>1.0334692329572348E-2</v>
      </c>
      <c r="N464" t="str">
        <f>TRIM(K464)&amp;"-"&amp;VLOOKUP(M464,$T$2:$U$5,2,TRUE)</f>
        <v>GOP-1</v>
      </c>
    </row>
    <row r="465" spans="1:14" x14ac:dyDescent="0.25">
      <c r="A465">
        <v>1992</v>
      </c>
      <c r="B465" s="4" t="s">
        <v>119</v>
      </c>
      <c r="C465" s="37">
        <v>3227</v>
      </c>
      <c r="D465" s="38">
        <v>3362</v>
      </c>
      <c r="E465" s="42">
        <v>8660</v>
      </c>
      <c r="F465" t="str">
        <f>VLOOKUP($B465,Counties!$A$3:$J$89,6, FALSE)</f>
        <v>Outstate</v>
      </c>
      <c r="G465" t="str">
        <f>VLOOKUP($B465,Counties!$A$3:$J$89,10, FALSE)</f>
        <v>Small</v>
      </c>
      <c r="H465" s="21">
        <f>(E465-(C465+D465))/E465</f>
        <v>0.23914549653579675</v>
      </c>
      <c r="I465" s="21">
        <f>C465/E465</f>
        <v>0.37263279445727482</v>
      </c>
      <c r="J465" s="21">
        <f>D465/E465</f>
        <v>0.38822170900692843</v>
      </c>
      <c r="K465" t="str">
        <f>IF(LARGE(H465:J465,1)&gt;LARGE(H465:J465,2), INDEX($H$1:$J$1,1,MATCH(MAX(H465:J465), H465:J465,0)), "Tie")</f>
        <v>DFL</v>
      </c>
      <c r="L465" s="20">
        <f>LARGE(H465:J465,1)</f>
        <v>0.38822170900692843</v>
      </c>
      <c r="M465" s="26">
        <f>L465-LARGE(H465:J465,2)</f>
        <v>1.558891454965361E-2</v>
      </c>
      <c r="N465" t="str">
        <f>TRIM(K465)&amp;"-"&amp;VLOOKUP(M465,$T$2:$U$5,2,TRUE)</f>
        <v>DFL-1</v>
      </c>
    </row>
    <row r="466" spans="1:14" x14ac:dyDescent="0.25">
      <c r="A466">
        <v>1992</v>
      </c>
      <c r="B466" s="4" t="s">
        <v>120</v>
      </c>
      <c r="C466" s="37">
        <v>3988</v>
      </c>
      <c r="D466" s="39">
        <v>5386</v>
      </c>
      <c r="E466" s="42">
        <v>13458</v>
      </c>
      <c r="F466" t="str">
        <f>VLOOKUP($B466,Counties!$A$3:$J$89,6, FALSE)</f>
        <v>Outer suburbs</v>
      </c>
      <c r="G466" t="str">
        <f>VLOOKUP($B466,Counties!$A$3:$J$89,10, FALSE)</f>
        <v>Medium</v>
      </c>
      <c r="H466" s="21">
        <f>(E466-(C466+D466))/E466</f>
        <v>0.30346262446128697</v>
      </c>
      <c r="I466" s="21">
        <f>C466/E466</f>
        <v>0.29632932085005204</v>
      </c>
      <c r="J466" s="21">
        <f>D466/E466</f>
        <v>0.400208054688661</v>
      </c>
      <c r="K466" t="str">
        <f>IF(LARGE(H466:J466,1)&gt;LARGE(H466:J466,2), INDEX($H$1:$J$1,1,MATCH(MAX(H466:J466), H466:J466,0)), "Tie")</f>
        <v>DFL</v>
      </c>
      <c r="L466" s="20">
        <f>LARGE(H466:J466,1)</f>
        <v>0.400208054688661</v>
      </c>
      <c r="M466" s="26">
        <f>L466-LARGE(H466:J466,2)</f>
        <v>9.674543022737403E-2</v>
      </c>
      <c r="N466" t="str">
        <f>TRIM(K466)&amp;"-"&amp;VLOOKUP(M466,$T$2:$U$5,2,TRUE)</f>
        <v>DFL-2</v>
      </c>
    </row>
    <row r="467" spans="1:14" x14ac:dyDescent="0.25">
      <c r="A467">
        <v>1992</v>
      </c>
      <c r="B467" s="4" t="s">
        <v>121</v>
      </c>
      <c r="C467" s="37">
        <v>5952</v>
      </c>
      <c r="D467" s="38">
        <v>9621</v>
      </c>
      <c r="E467" s="42">
        <v>21602</v>
      </c>
      <c r="F467" t="str">
        <f>VLOOKUP($B467,Counties!$A$3:$J$89,6, FALSE)</f>
        <v>Outstate</v>
      </c>
      <c r="G467" t="str">
        <f>VLOOKUP($B467,Counties!$A$3:$J$89,10, FALSE)</f>
        <v>Medium</v>
      </c>
      <c r="H467" s="21">
        <f>(E467-(C467+D467))/E467</f>
        <v>0.27909452828441811</v>
      </c>
      <c r="I467" s="21">
        <f>C467/E467</f>
        <v>0.2755300435144894</v>
      </c>
      <c r="J467" s="21">
        <f>D467/E467</f>
        <v>0.44537542820109249</v>
      </c>
      <c r="K467" t="str">
        <f>IF(LARGE(H467:J467,1)&gt;LARGE(H467:J467,2), INDEX($H$1:$J$1,1,MATCH(MAX(H467:J467), H467:J467,0)), "Tie")</f>
        <v>DFL</v>
      </c>
      <c r="L467" s="20">
        <f>LARGE(H467:J467,1)</f>
        <v>0.44537542820109249</v>
      </c>
      <c r="M467" s="26">
        <f>L467-LARGE(H467:J467,2)</f>
        <v>0.16628089991667439</v>
      </c>
      <c r="N467" t="str">
        <f>TRIM(K467)&amp;"-"&amp;VLOOKUP(M467,$T$2:$U$5,2,TRUE)</f>
        <v>DFL-3</v>
      </c>
    </row>
    <row r="468" spans="1:14" x14ac:dyDescent="0.25">
      <c r="A468">
        <v>1992</v>
      </c>
      <c r="B468" s="4" t="s">
        <v>122</v>
      </c>
      <c r="C468" s="37">
        <v>1824</v>
      </c>
      <c r="D468" s="38">
        <v>2481</v>
      </c>
      <c r="E468" s="42">
        <v>6302</v>
      </c>
      <c r="F468" t="str">
        <f>VLOOKUP($B468,Counties!$A$3:$J$89,6, FALSE)</f>
        <v>Outstate</v>
      </c>
      <c r="G468" t="str">
        <f>VLOOKUP($B468,Counties!$A$3:$J$89,10, FALSE)</f>
        <v>Small</v>
      </c>
      <c r="H468" s="21">
        <f>(E468-(C468+D468))/E468</f>
        <v>0.3168835290384005</v>
      </c>
      <c r="I468" s="21">
        <f>C468/E468</f>
        <v>0.28943192637258014</v>
      </c>
      <c r="J468" s="21">
        <f>D468/E468</f>
        <v>0.39368454458901936</v>
      </c>
      <c r="K468" t="str">
        <f>IF(LARGE(H468:J468,1)&gt;LARGE(H468:J468,2), INDEX($H$1:$J$1,1,MATCH(MAX(H468:J468), H468:J468,0)), "Tie")</f>
        <v>DFL</v>
      </c>
      <c r="L468" s="20">
        <f>LARGE(H468:J468,1)</f>
        <v>0.39368454458901936</v>
      </c>
      <c r="M468" s="26">
        <f>L468-LARGE(H468:J468,2)</f>
        <v>7.6801015550618856E-2</v>
      </c>
      <c r="N468" t="str">
        <f>TRIM(K468)&amp;"-"&amp;VLOOKUP(M468,$T$2:$U$5,2,TRUE)</f>
        <v>DFL-2</v>
      </c>
    </row>
    <row r="469" spans="1:14" x14ac:dyDescent="0.25">
      <c r="A469">
        <v>1992</v>
      </c>
      <c r="B469" s="4" t="s">
        <v>123</v>
      </c>
      <c r="C469" s="37">
        <v>1876</v>
      </c>
      <c r="D469" s="38">
        <v>2532</v>
      </c>
      <c r="E469" s="42">
        <v>6313</v>
      </c>
      <c r="F469" t="str">
        <f>VLOOKUP($B469,Counties!$A$3:$J$89,6, FALSE)</f>
        <v>Outstate</v>
      </c>
      <c r="G469" t="str">
        <f>VLOOKUP($B469,Counties!$A$3:$J$89,10, FALSE)</f>
        <v>Small</v>
      </c>
      <c r="H469" s="21">
        <f>(E469-(C469+D469))/E469</f>
        <v>0.30175827657215271</v>
      </c>
      <c r="I469" s="21">
        <f>C469/E469</f>
        <v>0.2971645810232853</v>
      </c>
      <c r="J469" s="21">
        <f>D469/E469</f>
        <v>0.40107714240456199</v>
      </c>
      <c r="K469" t="str">
        <f>IF(LARGE(H469:J469,1)&gt;LARGE(H469:J469,2), INDEX($H$1:$J$1,1,MATCH(MAX(H469:J469), H469:J469,0)), "Tie")</f>
        <v>DFL</v>
      </c>
      <c r="L469" s="20">
        <f>LARGE(H469:J469,1)</f>
        <v>0.40107714240456199</v>
      </c>
      <c r="M469" s="26">
        <f>L469-LARGE(H469:J469,2)</f>
        <v>9.9318865832409287E-2</v>
      </c>
      <c r="N469" t="str">
        <f>TRIM(K469)&amp;"-"&amp;VLOOKUP(M469,$T$2:$U$5,2,TRUE)</f>
        <v>DFL-2</v>
      </c>
    </row>
    <row r="470" spans="1:14" x14ac:dyDescent="0.25">
      <c r="A470">
        <v>1992</v>
      </c>
      <c r="B470" s="4" t="s">
        <v>124</v>
      </c>
      <c r="C470" s="37">
        <v>6784</v>
      </c>
      <c r="D470" s="38">
        <v>7914</v>
      </c>
      <c r="E470" s="42">
        <v>19742</v>
      </c>
      <c r="F470" t="str">
        <f>VLOOKUP($B470,Counties!$A$3:$J$89,6, FALSE)</f>
        <v>Outstate</v>
      </c>
      <c r="G470" t="str">
        <f>VLOOKUP($B470,Counties!$A$3:$J$89,10, FALSE)</f>
        <v>Medium</v>
      </c>
      <c r="H470" s="21">
        <f>(E470-(C470+D470))/E470</f>
        <v>0.2554958970722318</v>
      </c>
      <c r="I470" s="21">
        <f>C470/E470</f>
        <v>0.34363286394488907</v>
      </c>
      <c r="J470" s="21">
        <f>D470/E470</f>
        <v>0.40087123898287913</v>
      </c>
      <c r="K470" t="str">
        <f>IF(LARGE(H470:J470,1)&gt;LARGE(H470:J470,2), INDEX($H$1:$J$1,1,MATCH(MAX(H470:J470), H470:J470,0)), "Tie")</f>
        <v>DFL</v>
      </c>
      <c r="L470" s="20">
        <f>LARGE(H470:J470,1)</f>
        <v>0.40087123898287913</v>
      </c>
      <c r="M470" s="26">
        <f>L470-LARGE(H470:J470,2)</f>
        <v>5.7238375037990064E-2</v>
      </c>
      <c r="N470" t="str">
        <f>TRIM(K470)&amp;"-"&amp;VLOOKUP(M470,$T$2:$U$5,2,TRUE)</f>
        <v>DFL-1</v>
      </c>
    </row>
    <row r="471" spans="1:14" x14ac:dyDescent="0.25">
      <c r="A471">
        <v>1992</v>
      </c>
      <c r="B471" s="4" t="s">
        <v>125</v>
      </c>
      <c r="C471" s="37">
        <v>1098</v>
      </c>
      <c r="D471" s="38">
        <v>1307</v>
      </c>
      <c r="E471" s="42">
        <v>3028</v>
      </c>
      <c r="F471" t="str">
        <f>VLOOKUP($B471,Counties!$A$3:$J$89,6, FALSE)</f>
        <v>Outstate</v>
      </c>
      <c r="G471" t="str">
        <f>VLOOKUP($B471,Counties!$A$3:$J$89,10, FALSE)</f>
        <v>Extra small</v>
      </c>
      <c r="H471" s="21">
        <f>(E471-(C471+D471))/E471</f>
        <v>0.20574636723910172</v>
      </c>
      <c r="I471" s="21">
        <f>C471/E471</f>
        <v>0.36261558784676357</v>
      </c>
      <c r="J471" s="21">
        <f>D471/E471</f>
        <v>0.43163804491413477</v>
      </c>
      <c r="K471" t="str">
        <f>IF(LARGE(H471:J471,1)&gt;LARGE(H471:J471,2), INDEX($H$1:$J$1,1,MATCH(MAX(H471:J471), H471:J471,0)), "Tie")</f>
        <v>DFL</v>
      </c>
      <c r="L471" s="20">
        <f>LARGE(H471:J471,1)</f>
        <v>0.43163804491413477</v>
      </c>
      <c r="M471" s="26">
        <f>L471-LARGE(H471:J471,2)</f>
        <v>6.9022457067371201E-2</v>
      </c>
      <c r="N471" t="str">
        <f>TRIM(K471)&amp;"-"&amp;VLOOKUP(M471,$T$2:$U$5,2,TRUE)</f>
        <v>DFL-2</v>
      </c>
    </row>
    <row r="472" spans="1:14" x14ac:dyDescent="0.25">
      <c r="A472">
        <v>1992</v>
      </c>
      <c r="B472" s="4" t="s">
        <v>126</v>
      </c>
      <c r="C472" s="37">
        <v>1954</v>
      </c>
      <c r="D472" s="38">
        <v>3474</v>
      </c>
      <c r="E472" s="42">
        <v>7500</v>
      </c>
      <c r="F472" t="str">
        <f>VLOOKUP($B472,Counties!$A$3:$J$89,6, FALSE)</f>
        <v>Outstate</v>
      </c>
      <c r="G472" t="str">
        <f>VLOOKUP($B472,Counties!$A$3:$J$89,10, FALSE)</f>
        <v>Small</v>
      </c>
      <c r="H472" s="21">
        <f>(E472-(C472+D472))/E472</f>
        <v>0.27626666666666666</v>
      </c>
      <c r="I472" s="21">
        <f>C472/E472</f>
        <v>0.26053333333333334</v>
      </c>
      <c r="J472" s="21">
        <f>D472/E472</f>
        <v>0.4632</v>
      </c>
      <c r="K472" t="str">
        <f>IF(LARGE(H472:J472,1)&gt;LARGE(H472:J472,2), INDEX($H$1:$J$1,1,MATCH(MAX(H472:J472), H472:J472,0)), "Tie")</f>
        <v>DFL</v>
      </c>
      <c r="L472" s="20">
        <f>LARGE(H472:J472,1)</f>
        <v>0.4632</v>
      </c>
      <c r="M472" s="26">
        <f>L472-LARGE(H472:J472,2)</f>
        <v>0.18693333333333334</v>
      </c>
      <c r="N472" t="str">
        <f>TRIM(K472)&amp;"-"&amp;VLOOKUP(M472,$T$2:$U$5,2,TRUE)</f>
        <v>DFL-3</v>
      </c>
    </row>
    <row r="473" spans="1:14" x14ac:dyDescent="0.25">
      <c r="A473">
        <v>1992</v>
      </c>
      <c r="B473" s="4" t="s">
        <v>127</v>
      </c>
      <c r="C473" s="37">
        <v>1435</v>
      </c>
      <c r="D473" s="38">
        <v>2342</v>
      </c>
      <c r="E473" s="42">
        <v>5003</v>
      </c>
      <c r="F473" t="str">
        <f>VLOOKUP($B473,Counties!$A$3:$J$89,6, FALSE)</f>
        <v>Outstate</v>
      </c>
      <c r="G473" t="str">
        <f>VLOOKUP($B473,Counties!$A$3:$J$89,10, FALSE)</f>
        <v>Extra small</v>
      </c>
      <c r="H473" s="21">
        <f>(E473-(C473+D473))/E473</f>
        <v>0.24505296821906855</v>
      </c>
      <c r="I473" s="21">
        <f>C473/E473</f>
        <v>0.28682790325804519</v>
      </c>
      <c r="J473" s="21">
        <f>D473/E473</f>
        <v>0.46811912852288629</v>
      </c>
      <c r="K473" t="str">
        <f>IF(LARGE(H473:J473,1)&gt;LARGE(H473:J473,2), INDEX($H$1:$J$1,1,MATCH(MAX(H473:J473), H473:J473,0)), "Tie")</f>
        <v>DFL</v>
      </c>
      <c r="L473" s="20">
        <f>LARGE(H473:J473,1)</f>
        <v>0.46811912852288629</v>
      </c>
      <c r="M473" s="26">
        <f>L473-LARGE(H473:J473,2)</f>
        <v>0.18129122526484109</v>
      </c>
      <c r="N473" t="str">
        <f>TRIM(K473)&amp;"-"&amp;VLOOKUP(M473,$T$2:$U$5,2,TRUE)</f>
        <v>DFL-3</v>
      </c>
    </row>
    <row r="474" spans="1:14" x14ac:dyDescent="0.25">
      <c r="A474">
        <v>1992</v>
      </c>
      <c r="B474" s="31" t="s">
        <v>128</v>
      </c>
      <c r="C474" s="37">
        <v>1465</v>
      </c>
      <c r="D474" s="38">
        <v>3415</v>
      </c>
      <c r="E474" s="42">
        <v>6385</v>
      </c>
      <c r="F474" t="str">
        <f>VLOOKUP($B474,Counties!$A$3:$J$89,6, FALSE)</f>
        <v>Outstate</v>
      </c>
      <c r="G474" t="str">
        <f>VLOOKUP($B474,Counties!$A$3:$J$89,10, FALSE)</f>
        <v>Small</v>
      </c>
      <c r="H474" s="21">
        <f>(E474-(C474+D474))/E474</f>
        <v>0.23570869224745497</v>
      </c>
      <c r="I474" s="21">
        <f>C474/E474</f>
        <v>0.22944400939702428</v>
      </c>
      <c r="J474" s="21">
        <f>D474/E474</f>
        <v>0.53484729835552081</v>
      </c>
      <c r="K474" t="str">
        <f>IF(LARGE(H474:J474,1)&gt;LARGE(H474:J474,2), INDEX($H$1:$J$1,1,MATCH(MAX(H474:J474), H474:J474,0)), "Tie")</f>
        <v>DFL</v>
      </c>
      <c r="L474" s="20">
        <f>LARGE(H474:J474,1)</f>
        <v>0.53484729835552081</v>
      </c>
      <c r="M474" s="26">
        <f>L474-LARGE(H474:J474,2)</f>
        <v>0.29913860610806586</v>
      </c>
      <c r="N474" t="str">
        <f>TRIM(K474)&amp;"-"&amp;VLOOKUP(M474,$T$2:$U$5,2,TRUE)</f>
        <v>DFL-4</v>
      </c>
    </row>
    <row r="475" spans="1:14" x14ac:dyDescent="0.25">
      <c r="A475">
        <v>1992</v>
      </c>
      <c r="B475" s="4" t="s">
        <v>129</v>
      </c>
      <c r="C475" s="37">
        <v>762</v>
      </c>
      <c r="D475" s="38">
        <v>794</v>
      </c>
      <c r="E475" s="42">
        <v>2221</v>
      </c>
      <c r="F475" t="str">
        <f>VLOOKUP($B475,Counties!$A$3:$J$89,6, FALSE)</f>
        <v>Outstate</v>
      </c>
      <c r="G475" t="str">
        <f>VLOOKUP($B475,Counties!$A$3:$J$89,10, FALSE)</f>
        <v>Extra small</v>
      </c>
      <c r="H475" s="21">
        <f>(E475-(C475+D475))/E475</f>
        <v>0.29941467807294014</v>
      </c>
      <c r="I475" s="21">
        <f>C475/E475</f>
        <v>0.3430886987843314</v>
      </c>
      <c r="J475" s="21">
        <f>D475/E475</f>
        <v>0.35749662314272851</v>
      </c>
      <c r="K475" t="str">
        <f>IF(LARGE(H475:J475,1)&gt;LARGE(H475:J475,2), INDEX($H$1:$J$1,1,MATCH(MAX(H475:J475), H475:J475,0)), "Tie")</f>
        <v>DFL</v>
      </c>
      <c r="L475" s="20">
        <f>LARGE(H475:J475,1)</f>
        <v>0.35749662314272851</v>
      </c>
      <c r="M475" s="26">
        <f>L475-LARGE(H475:J475,2)</f>
        <v>1.4407924358397106E-2</v>
      </c>
      <c r="N475" t="str">
        <f>TRIM(K475)&amp;"-"&amp;VLOOKUP(M475,$T$2:$U$5,2,TRUE)</f>
        <v>DFL-1</v>
      </c>
    </row>
    <row r="476" spans="1:14" x14ac:dyDescent="0.25">
      <c r="A476">
        <v>1992</v>
      </c>
      <c r="B476" s="4" t="s">
        <v>130</v>
      </c>
      <c r="C476" s="37">
        <v>3858</v>
      </c>
      <c r="D476" s="38">
        <v>4662</v>
      </c>
      <c r="E476" s="42">
        <v>12059</v>
      </c>
      <c r="F476" t="str">
        <f>VLOOKUP($B476,Counties!$A$3:$J$89,6, FALSE)</f>
        <v>Outer suburbs</v>
      </c>
      <c r="G476" t="str">
        <f>VLOOKUP($B476,Counties!$A$3:$J$89,10, FALSE)</f>
        <v>Medium</v>
      </c>
      <c r="H476" s="21">
        <f>(E476-(C476+D476))/E476</f>
        <v>0.29347375404262377</v>
      </c>
      <c r="I476" s="21">
        <f>C476/E476</f>
        <v>0.31992702545816404</v>
      </c>
      <c r="J476" s="21">
        <f>D476/E476</f>
        <v>0.38659922049921219</v>
      </c>
      <c r="K476" t="str">
        <f>IF(LARGE(H476:J476,1)&gt;LARGE(H476:J476,2), INDEX($H$1:$J$1,1,MATCH(MAX(H476:J476), H476:J476,0)), "Tie")</f>
        <v>DFL</v>
      </c>
      <c r="L476" s="20">
        <f>LARGE(H476:J476,1)</f>
        <v>0.38659922049921219</v>
      </c>
      <c r="M476" s="26">
        <f>L476-LARGE(H476:J476,2)</f>
        <v>6.6672195041048155E-2</v>
      </c>
      <c r="N476" t="str">
        <f>TRIM(K476)&amp;"-"&amp;VLOOKUP(M476,$T$2:$U$5,2,TRUE)</f>
        <v>DFL-2</v>
      </c>
    </row>
    <row r="477" spans="1:14" x14ac:dyDescent="0.25">
      <c r="A477">
        <v>1992</v>
      </c>
      <c r="B477" s="4" t="s">
        <v>131</v>
      </c>
      <c r="C477" s="37">
        <v>1084</v>
      </c>
      <c r="D477" s="38">
        <v>1555</v>
      </c>
      <c r="E477" s="42">
        <v>3680</v>
      </c>
      <c r="F477" t="str">
        <f>VLOOKUP($B477,Counties!$A$3:$J$89,6, FALSE)</f>
        <v>Outstate</v>
      </c>
      <c r="G477" t="str">
        <f>VLOOKUP($B477,Counties!$A$3:$J$89,10, FALSE)</f>
        <v>Extra small</v>
      </c>
      <c r="H477" s="21">
        <f>(E477-(C477+D477))/E477</f>
        <v>0.28288043478260871</v>
      </c>
      <c r="I477" s="21">
        <f>C477/E477</f>
        <v>0.29456521739130437</v>
      </c>
      <c r="J477" s="21">
        <f>D477/E477</f>
        <v>0.42255434782608697</v>
      </c>
      <c r="K477" t="str">
        <f>IF(LARGE(H477:J477,1)&gt;LARGE(H477:J477,2), INDEX($H$1:$J$1,1,MATCH(MAX(H477:J477), H477:J477,0)), "Tie")</f>
        <v>DFL</v>
      </c>
      <c r="L477" s="20">
        <f>LARGE(H477:J477,1)</f>
        <v>0.42255434782608697</v>
      </c>
      <c r="M477" s="26">
        <f>L477-LARGE(H477:J477,2)</f>
        <v>0.12798913043478261</v>
      </c>
      <c r="N477" t="str">
        <f>TRIM(K477)&amp;"-"&amp;VLOOKUP(M477,$T$2:$U$5,2,TRUE)</f>
        <v>DFL-3</v>
      </c>
    </row>
    <row r="478" spans="1:14" x14ac:dyDescent="0.25">
      <c r="A478">
        <v>1992</v>
      </c>
      <c r="B478" s="4" t="s">
        <v>132</v>
      </c>
      <c r="C478" s="37">
        <v>4591</v>
      </c>
      <c r="D478" s="38">
        <v>4481</v>
      </c>
      <c r="E478" s="42">
        <v>12432</v>
      </c>
      <c r="F478" t="str">
        <f>VLOOKUP($B478,Counties!$A$3:$J$89,6, FALSE)</f>
        <v>Outstate</v>
      </c>
      <c r="G478" t="str">
        <f>VLOOKUP($B478,Counties!$A$3:$J$89,10, FALSE)</f>
        <v>Medium</v>
      </c>
      <c r="H478" s="21">
        <f>(E478-(C478+D478))/E478</f>
        <v>0.27027027027027029</v>
      </c>
      <c r="I478" s="21">
        <f>C478/E478</f>
        <v>0.3692889317889318</v>
      </c>
      <c r="J478" s="21">
        <f>D478/E478</f>
        <v>0.36044079794079792</v>
      </c>
      <c r="K478" t="str">
        <f>IF(LARGE(H478:J478,1)&gt;LARGE(H478:J478,2), INDEX($H$1:$J$1,1,MATCH(MAX(H478:J478), H478:J478,0)), "Tie")</f>
        <v>GOP</v>
      </c>
      <c r="L478" s="20">
        <f>LARGE(H478:J478,1)</f>
        <v>0.3692889317889318</v>
      </c>
      <c r="M478" s="26">
        <f>L478-LARGE(H478:J478,2)</f>
        <v>8.8481338481338767E-3</v>
      </c>
      <c r="N478" t="str">
        <f>TRIM(K478)&amp;"-"&amp;VLOOKUP(M478,$T$2:$U$5,2,TRUE)</f>
        <v>GOP-1</v>
      </c>
    </row>
    <row r="479" spans="1:14" x14ac:dyDescent="0.25">
      <c r="A479">
        <v>1992</v>
      </c>
      <c r="B479" s="4" t="s">
        <v>133</v>
      </c>
      <c r="C479" s="37">
        <v>854</v>
      </c>
      <c r="D479" s="38">
        <v>1035</v>
      </c>
      <c r="E479" s="42">
        <v>2403</v>
      </c>
      <c r="F479" t="str">
        <f>VLOOKUP($B479,Counties!$A$3:$J$89,6, FALSE)</f>
        <v>Outstate</v>
      </c>
      <c r="G479" t="str">
        <f>VLOOKUP($B479,Counties!$A$3:$J$89,10, FALSE)</f>
        <v>Extra small</v>
      </c>
      <c r="H479" s="21">
        <f>(E479-(C479+D479))/E479</f>
        <v>0.21389929255097795</v>
      </c>
      <c r="I479" s="21">
        <f>C479/E479</f>
        <v>0.35538909696213067</v>
      </c>
      <c r="J479" s="21">
        <f>D479/E479</f>
        <v>0.43071161048689138</v>
      </c>
      <c r="K479" t="str">
        <f>IF(LARGE(H479:J479,1)&gt;LARGE(H479:J479,2), INDEX($H$1:$J$1,1,MATCH(MAX(H479:J479), H479:J479,0)), "Tie")</f>
        <v>DFL</v>
      </c>
      <c r="L479" s="20">
        <f>LARGE(H479:J479,1)</f>
        <v>0.43071161048689138</v>
      </c>
      <c r="M479" s="26">
        <f>L479-LARGE(H479:J479,2)</f>
        <v>7.5322513524760715E-2</v>
      </c>
      <c r="N479" t="str">
        <f>TRIM(K479)&amp;"-"&amp;VLOOKUP(M479,$T$2:$U$5,2,TRUE)</f>
        <v>DFL-2</v>
      </c>
    </row>
    <row r="480" spans="1:14" x14ac:dyDescent="0.25">
      <c r="A480">
        <v>1992</v>
      </c>
      <c r="B480" s="4" t="s">
        <v>134</v>
      </c>
      <c r="C480" s="37">
        <v>2136</v>
      </c>
      <c r="D480" s="38">
        <v>2309</v>
      </c>
      <c r="E480" s="42">
        <v>5853</v>
      </c>
      <c r="F480" t="str">
        <f>VLOOKUP($B480,Counties!$A$3:$J$89,6, FALSE)</f>
        <v>Outstate</v>
      </c>
      <c r="G480" t="str">
        <f>VLOOKUP($B480,Counties!$A$3:$J$89,10, FALSE)</f>
        <v>Extra small</v>
      </c>
      <c r="H480" s="21">
        <f>(E480-(C480+D480))/E480</f>
        <v>0.24056039637792584</v>
      </c>
      <c r="I480" s="21">
        <f>C480/E480</f>
        <v>0.36494105586878522</v>
      </c>
      <c r="J480" s="21">
        <f>D480/E480</f>
        <v>0.39449854775328891</v>
      </c>
      <c r="K480" t="str">
        <f>IF(LARGE(H480:J480,1)&gt;LARGE(H480:J480,2), INDEX($H$1:$J$1,1,MATCH(MAX(H480:J480), H480:J480,0)), "Tie")</f>
        <v>DFL</v>
      </c>
      <c r="L480" s="20">
        <f>LARGE(H480:J480,1)</f>
        <v>0.39449854775328891</v>
      </c>
      <c r="M480" s="26">
        <f>L480-LARGE(H480:J480,2)</f>
        <v>2.9557491884503684E-2</v>
      </c>
      <c r="N480" t="str">
        <f>TRIM(K480)&amp;"-"&amp;VLOOKUP(M480,$T$2:$U$5,2,TRUE)</f>
        <v>DFL-1</v>
      </c>
    </row>
    <row r="481" spans="1:14" x14ac:dyDescent="0.25">
      <c r="A481">
        <v>1992</v>
      </c>
      <c r="B481" s="4" t="s">
        <v>135</v>
      </c>
      <c r="C481" s="37">
        <v>4438</v>
      </c>
      <c r="D481" s="38">
        <v>4019</v>
      </c>
      <c r="E481" s="42">
        <v>11697</v>
      </c>
      <c r="F481" t="str">
        <f>VLOOKUP($B481,Counties!$A$3:$J$89,6, FALSE)</f>
        <v>Outstate</v>
      </c>
      <c r="G481" t="str">
        <f>VLOOKUP($B481,Counties!$A$3:$J$89,10, FALSE)</f>
        <v>Small</v>
      </c>
      <c r="H481" s="21">
        <f>(E481-(C481+D481))/E481</f>
        <v>0.2769941010515517</v>
      </c>
      <c r="I481" s="21">
        <f>C481/E481</f>
        <v>0.3794135248354279</v>
      </c>
      <c r="J481" s="21">
        <f>D481/E481</f>
        <v>0.34359237411302046</v>
      </c>
      <c r="K481" t="str">
        <f>IF(LARGE(H481:J481,1)&gt;LARGE(H481:J481,2), INDEX($H$1:$J$1,1,MATCH(MAX(H481:J481), H481:J481,0)), "Tie")</f>
        <v>GOP</v>
      </c>
      <c r="L481" s="20">
        <f>LARGE(H481:J481,1)</f>
        <v>0.3794135248354279</v>
      </c>
      <c r="M481" s="26">
        <f>L481-LARGE(H481:J481,2)</f>
        <v>3.5821150722407435E-2</v>
      </c>
      <c r="N481" t="str">
        <f>TRIM(K481)&amp;"-"&amp;VLOOKUP(M481,$T$2:$U$5,2,TRUE)</f>
        <v>GOP-1</v>
      </c>
    </row>
    <row r="482" spans="1:14" x14ac:dyDescent="0.25">
      <c r="A482">
        <v>1992</v>
      </c>
      <c r="B482" s="4" t="s">
        <v>136</v>
      </c>
      <c r="C482" s="37">
        <v>5422</v>
      </c>
      <c r="D482" s="38">
        <v>4919</v>
      </c>
      <c r="E482" s="42">
        <v>15526</v>
      </c>
      <c r="F482" t="str">
        <f>VLOOKUP($B482,Counties!$A$3:$J$89,6, FALSE)</f>
        <v>Outer suburbs</v>
      </c>
      <c r="G482" t="str">
        <f>VLOOKUP($B482,Counties!$A$3:$J$89,10, FALSE)</f>
        <v>Medium</v>
      </c>
      <c r="H482" s="21">
        <f>(E482-(C482+D482))/E482</f>
        <v>0.33395594486667524</v>
      </c>
      <c r="I482" s="21">
        <f>C482/E482</f>
        <v>0.34922066211516167</v>
      </c>
      <c r="J482" s="21">
        <f>D482/E482</f>
        <v>0.31682339301816309</v>
      </c>
      <c r="K482" t="str">
        <f>IF(LARGE(H482:J482,1)&gt;LARGE(H482:J482,2), INDEX($H$1:$J$1,1,MATCH(MAX(H482:J482), H482:J482,0)), "Tie")</f>
        <v>GOP</v>
      </c>
      <c r="L482" s="20">
        <f>LARGE(H482:J482,1)</f>
        <v>0.34922066211516167</v>
      </c>
      <c r="M482" s="26">
        <f>L482-LARGE(H482:J482,2)</f>
        <v>1.5264717248486437E-2</v>
      </c>
      <c r="N482" t="str">
        <f>TRIM(K482)&amp;"-"&amp;VLOOKUP(M482,$T$2:$U$5,2,TRUE)</f>
        <v>GOP-1</v>
      </c>
    </row>
    <row r="483" spans="1:14" x14ac:dyDescent="0.25">
      <c r="A483">
        <v>1992</v>
      </c>
      <c r="B483" s="4" t="s">
        <v>137</v>
      </c>
      <c r="C483" s="37">
        <v>3497</v>
      </c>
      <c r="D483" s="38">
        <v>3861</v>
      </c>
      <c r="E483" s="42">
        <v>10611</v>
      </c>
      <c r="F483" t="str">
        <f>VLOOKUP($B483,Counties!$A$3:$J$89,6, FALSE)</f>
        <v>Outstate</v>
      </c>
      <c r="G483" t="str">
        <f>VLOOKUP($B483,Counties!$A$3:$J$89,10, FALSE)</f>
        <v>Small</v>
      </c>
      <c r="H483" s="21">
        <f>(E483-(C483+D483))/E483</f>
        <v>0.30656865516916409</v>
      </c>
      <c r="I483" s="21">
        <f>C483/E483</f>
        <v>0.32956366035246443</v>
      </c>
      <c r="J483" s="21">
        <f>D483/E483</f>
        <v>0.36386768447837148</v>
      </c>
      <c r="K483" t="str">
        <f>IF(LARGE(H483:J483,1)&gt;LARGE(H483:J483,2), INDEX($H$1:$J$1,1,MATCH(MAX(H483:J483), H483:J483,0)), "Tie")</f>
        <v>DFL</v>
      </c>
      <c r="L483" s="20">
        <f>LARGE(H483:J483,1)</f>
        <v>0.36386768447837148</v>
      </c>
      <c r="M483" s="26">
        <f>L483-LARGE(H483:J483,2)</f>
        <v>3.4304024125907051E-2</v>
      </c>
      <c r="N483" t="str">
        <f>TRIM(K483)&amp;"-"&amp;VLOOKUP(M483,$T$2:$U$5,2,TRUE)</f>
        <v>DFL-1</v>
      </c>
    </row>
    <row r="484" spans="1:14" x14ac:dyDescent="0.25">
      <c r="A484">
        <v>1992</v>
      </c>
      <c r="B484" s="4" t="s">
        <v>138</v>
      </c>
      <c r="C484" s="37">
        <v>2814</v>
      </c>
      <c r="D484" s="38">
        <v>3648</v>
      </c>
      <c r="E484" s="42">
        <v>9625</v>
      </c>
      <c r="F484" t="str">
        <f>VLOOKUP($B484,Counties!$A$3:$J$89,6, FALSE)</f>
        <v>Outer suburbs</v>
      </c>
      <c r="G484" t="str">
        <f>VLOOKUP($B484,Counties!$A$3:$J$89,10, FALSE)</f>
        <v>Medium</v>
      </c>
      <c r="H484" s="21">
        <f>(E484-(C484+D484))/E484</f>
        <v>0.32862337662337665</v>
      </c>
      <c r="I484" s="21">
        <f>C484/E484</f>
        <v>0.29236363636363638</v>
      </c>
      <c r="J484" s="21">
        <f>D484/E484</f>
        <v>0.37901298701298702</v>
      </c>
      <c r="K484" t="str">
        <f>IF(LARGE(H484:J484,1)&gt;LARGE(H484:J484,2), INDEX($H$1:$J$1,1,MATCH(MAX(H484:J484), H484:J484,0)), "Tie")</f>
        <v>DFL</v>
      </c>
      <c r="L484" s="20">
        <f>LARGE(H484:J484,1)</f>
        <v>0.37901298701298702</v>
      </c>
      <c r="M484" s="26">
        <f>L484-LARGE(H484:J484,2)</f>
        <v>5.0389610389610373E-2</v>
      </c>
      <c r="N484" t="str">
        <f>TRIM(K484)&amp;"-"&amp;VLOOKUP(M484,$T$2:$U$5,2,TRUE)</f>
        <v>DFL-1</v>
      </c>
    </row>
    <row r="485" spans="1:14" x14ac:dyDescent="0.25">
      <c r="A485">
        <v>1992</v>
      </c>
      <c r="B485" s="4" t="s">
        <v>139</v>
      </c>
      <c r="C485" s="37">
        <v>5038</v>
      </c>
      <c r="D485" s="38">
        <v>5588</v>
      </c>
      <c r="E485" s="42">
        <v>14565</v>
      </c>
      <c r="F485" t="str">
        <f>VLOOKUP($B485,Counties!$A$3:$J$89,6, FALSE)</f>
        <v>Outstate</v>
      </c>
      <c r="G485" t="str">
        <f>VLOOKUP($B485,Counties!$A$3:$J$89,10, FALSE)</f>
        <v>Medium</v>
      </c>
      <c r="H485" s="21">
        <f>(E485-(C485+D485))/E485</f>
        <v>0.27044284243048405</v>
      </c>
      <c r="I485" s="21">
        <f>C485/E485</f>
        <v>0.34589769996567116</v>
      </c>
      <c r="J485" s="21">
        <f>D485/E485</f>
        <v>0.38365945760384484</v>
      </c>
      <c r="K485" t="str">
        <f>IF(LARGE(H485:J485,1)&gt;LARGE(H485:J485,2), INDEX($H$1:$J$1,1,MATCH(MAX(H485:J485), H485:J485,0)), "Tie")</f>
        <v>DFL</v>
      </c>
      <c r="L485" s="20">
        <f>LARGE(H485:J485,1)</f>
        <v>0.38365945760384484</v>
      </c>
      <c r="M485" s="26">
        <f>L485-LARGE(H485:J485,2)</f>
        <v>3.7761757638173687E-2</v>
      </c>
      <c r="N485" t="str">
        <f>TRIM(K485)&amp;"-"&amp;VLOOKUP(M485,$T$2:$U$5,2,TRUE)</f>
        <v>DFL-1</v>
      </c>
    </row>
    <row r="486" spans="1:14" x14ac:dyDescent="0.25">
      <c r="A486">
        <v>1992</v>
      </c>
      <c r="B486" s="31" t="s">
        <v>140</v>
      </c>
      <c r="C486" s="37">
        <v>5147</v>
      </c>
      <c r="D486" s="38">
        <v>9935</v>
      </c>
      <c r="E486" s="42">
        <v>20507</v>
      </c>
      <c r="F486" t="str">
        <f>VLOOKUP($B486,Counties!$A$3:$J$89,6, FALSE)</f>
        <v>Outstate</v>
      </c>
      <c r="G486" t="str">
        <f>VLOOKUP($B486,Counties!$A$3:$J$89,10, FALSE)</f>
        <v>Medium</v>
      </c>
      <c r="H486" s="21">
        <f>(E486-(C486+D486))/E486</f>
        <v>0.26454381430730972</v>
      </c>
      <c r="I486" s="21">
        <f>C486/E486</f>
        <v>0.25098746769395819</v>
      </c>
      <c r="J486" s="21">
        <f>D486/E486</f>
        <v>0.48446871799873215</v>
      </c>
      <c r="K486" t="str">
        <f>IF(LARGE(H486:J486,1)&gt;LARGE(H486:J486,2), INDEX($H$1:$J$1,1,MATCH(MAX(H486:J486), H486:J486,0)), "Tie")</f>
        <v>DFL</v>
      </c>
      <c r="L486" s="20">
        <f>LARGE(H486:J486,1)</f>
        <v>0.48446871799873215</v>
      </c>
      <c r="M486" s="26">
        <f>L486-LARGE(H486:J486,2)</f>
        <v>0.21992490369142242</v>
      </c>
      <c r="N486" t="str">
        <f>TRIM(K486)&amp;"-"&amp;VLOOKUP(M486,$T$2:$U$5,2,TRUE)</f>
        <v>DFL-4</v>
      </c>
    </row>
    <row r="487" spans="1:14" x14ac:dyDescent="0.25">
      <c r="A487">
        <v>1992</v>
      </c>
      <c r="B487" s="4" t="s">
        <v>141</v>
      </c>
      <c r="C487" s="37">
        <v>1609</v>
      </c>
      <c r="D487" s="38">
        <v>1993</v>
      </c>
      <c r="E487" s="42">
        <v>5262</v>
      </c>
      <c r="F487" t="str">
        <f>VLOOKUP($B487,Counties!$A$3:$J$89,6, FALSE)</f>
        <v>Outstate</v>
      </c>
      <c r="G487" t="str">
        <f>VLOOKUP($B487,Counties!$A$3:$J$89,10, FALSE)</f>
        <v>Extra small</v>
      </c>
      <c r="H487" s="21">
        <f>(E487-(C487+D487))/E487</f>
        <v>0.31546940326871914</v>
      </c>
      <c r="I487" s="21">
        <f>C487/E487</f>
        <v>0.30577727099961993</v>
      </c>
      <c r="J487" s="21">
        <f>D487/E487</f>
        <v>0.37875332573166098</v>
      </c>
      <c r="K487" t="str">
        <f>IF(LARGE(H487:J487,1)&gt;LARGE(H487:J487,2), INDEX($H$1:$J$1,1,MATCH(MAX(H487:J487), H487:J487,0)), "Tie")</f>
        <v>DFL</v>
      </c>
      <c r="L487" s="20">
        <f>LARGE(H487:J487,1)</f>
        <v>0.37875332573166098</v>
      </c>
      <c r="M487" s="26">
        <f>L487-LARGE(H487:J487,2)</f>
        <v>6.3283922462941844E-2</v>
      </c>
      <c r="N487" t="str">
        <f>TRIM(K487)&amp;"-"&amp;VLOOKUP(M487,$T$2:$U$5,2,TRUE)</f>
        <v>DFL-2</v>
      </c>
    </row>
    <row r="488" spans="1:14" x14ac:dyDescent="0.25">
      <c r="A488">
        <v>1992</v>
      </c>
      <c r="B488" s="4" t="s">
        <v>142</v>
      </c>
      <c r="C488" s="37">
        <v>5091</v>
      </c>
      <c r="D488" s="38">
        <v>6055</v>
      </c>
      <c r="E488" s="42">
        <v>15084</v>
      </c>
      <c r="F488" t="str">
        <f>VLOOKUP($B488,Counties!$A$3:$J$89,6, FALSE)</f>
        <v>Outstate</v>
      </c>
      <c r="G488" t="str">
        <f>VLOOKUP($B488,Counties!$A$3:$J$89,10, FALSE)</f>
        <v>Medium</v>
      </c>
      <c r="H488" s="21">
        <f>(E488-(C488+D488))/E488</f>
        <v>0.26107133386369663</v>
      </c>
      <c r="I488" s="21">
        <f>C488/E488</f>
        <v>0.3375099443118536</v>
      </c>
      <c r="J488" s="21">
        <f>D488/E488</f>
        <v>0.40141872182444976</v>
      </c>
      <c r="K488" t="str">
        <f>IF(LARGE(H488:J488,1)&gt;LARGE(H488:J488,2), INDEX($H$1:$J$1,1,MATCH(MAX(H488:J488), H488:J488,0)), "Tie")</f>
        <v>DFL</v>
      </c>
      <c r="L488" s="20">
        <f>LARGE(H488:J488,1)</f>
        <v>0.40141872182444976</v>
      </c>
      <c r="M488" s="26">
        <f>L488-LARGE(H488:J488,2)</f>
        <v>6.390877751259616E-2</v>
      </c>
      <c r="N488" t="str">
        <f>TRIM(K488)&amp;"-"&amp;VLOOKUP(M488,$T$2:$U$5,2,TRUE)</f>
        <v>DFL-2</v>
      </c>
    </row>
    <row r="489" spans="1:14" x14ac:dyDescent="0.25">
      <c r="A489">
        <v>1992</v>
      </c>
      <c r="B489" s="4" t="s">
        <v>143</v>
      </c>
      <c r="C489" s="37">
        <v>3548</v>
      </c>
      <c r="D489" s="38">
        <v>3756</v>
      </c>
      <c r="E489" s="42">
        <v>10128</v>
      </c>
      <c r="F489" t="str">
        <f>VLOOKUP($B489,Counties!$A$3:$J$89,6, FALSE)</f>
        <v>Outstate</v>
      </c>
      <c r="G489" t="str">
        <f>VLOOKUP($B489,Counties!$A$3:$J$89,10, FALSE)</f>
        <v>Small</v>
      </c>
      <c r="H489" s="21">
        <f>(E489-(C489+D489))/E489</f>
        <v>0.27883096366508686</v>
      </c>
      <c r="I489" s="21">
        <f>C489/E489</f>
        <v>0.35031595576619273</v>
      </c>
      <c r="J489" s="21">
        <f>D489/E489</f>
        <v>0.37085308056872041</v>
      </c>
      <c r="K489" t="str">
        <f>IF(LARGE(H489:J489,1)&gt;LARGE(H489:J489,2), INDEX($H$1:$J$1,1,MATCH(MAX(H489:J489), H489:J489,0)), "Tie")</f>
        <v>DFL</v>
      </c>
      <c r="L489" s="20">
        <f>LARGE(H489:J489,1)</f>
        <v>0.37085308056872041</v>
      </c>
      <c r="M489" s="26">
        <f>L489-LARGE(H489:J489,2)</f>
        <v>2.0537124802527673E-2</v>
      </c>
      <c r="N489" t="str">
        <f>TRIM(K489)&amp;"-"&amp;VLOOKUP(M489,$T$2:$U$5,2,TRUE)</f>
        <v>DFL-1</v>
      </c>
    </row>
    <row r="490" spans="1:14" x14ac:dyDescent="0.25">
      <c r="A490">
        <v>1992</v>
      </c>
      <c r="B490" s="4" t="s">
        <v>144</v>
      </c>
      <c r="C490" s="37">
        <v>1541</v>
      </c>
      <c r="D490" s="38">
        <v>1784</v>
      </c>
      <c r="E490" s="42">
        <v>4162</v>
      </c>
      <c r="F490" t="str">
        <f>VLOOKUP($B490,Counties!$A$3:$J$89,6, FALSE)</f>
        <v>Outstate</v>
      </c>
      <c r="G490" t="str">
        <f>VLOOKUP($B490,Counties!$A$3:$J$89,10, FALSE)</f>
        <v>Extra small</v>
      </c>
      <c r="H490" s="21">
        <f>(E490-(C490+D490))/E490</f>
        <v>0.20110523786641038</v>
      </c>
      <c r="I490" s="21">
        <f>C490/E490</f>
        <v>0.37025468524747718</v>
      </c>
      <c r="J490" s="21">
        <f>D490/E490</f>
        <v>0.42864007688611244</v>
      </c>
      <c r="K490" t="str">
        <f>IF(LARGE(H490:J490,1)&gt;LARGE(H490:J490,2), INDEX($H$1:$J$1,1,MATCH(MAX(H490:J490), H490:J490,0)), "Tie")</f>
        <v>DFL</v>
      </c>
      <c r="L490" s="20">
        <f>LARGE(H490:J490,1)</f>
        <v>0.42864007688611244</v>
      </c>
      <c r="M490" s="26">
        <f>L490-LARGE(H490:J490,2)</f>
        <v>5.8385391638635264E-2</v>
      </c>
      <c r="N490" t="str">
        <f>TRIM(K490)&amp;"-"&amp;VLOOKUP(M490,$T$2:$U$5,2,TRUE)</f>
        <v>DFL-1</v>
      </c>
    </row>
    <row r="491" spans="1:14" x14ac:dyDescent="0.25">
      <c r="A491">
        <v>2012</v>
      </c>
      <c r="B491" s="24" t="s">
        <v>74</v>
      </c>
      <c r="C491" s="37">
        <v>2766</v>
      </c>
      <c r="D491" s="38">
        <v>2742</v>
      </c>
      <c r="E491" s="42">
        <v>5652</v>
      </c>
      <c r="F491" t="str">
        <f>VLOOKUP($B491,Counties!$A$3:$J$89,6, FALSE)</f>
        <v>Outstate</v>
      </c>
      <c r="G491" t="str">
        <f>VLOOKUP($B491,Counties!$A$3:$J$89,10, FALSE)</f>
        <v>Extra small</v>
      </c>
      <c r="H491" s="21">
        <f>(E491-(C491+D491))/E491</f>
        <v>2.5477707006369428E-2</v>
      </c>
      <c r="I491" s="21">
        <f>C491/E491</f>
        <v>0.48938428874734607</v>
      </c>
      <c r="J491" s="21">
        <f>D491/E491</f>
        <v>0.4851380042462845</v>
      </c>
      <c r="K491" t="str">
        <f>IF(LARGE(H491:J491,1)&gt;LARGE(H491:J491,2), INDEX($H$1:$J$1,1,MATCH(MAX(H491:J491), H491:J491,0)), "Tie")</f>
        <v>GOP</v>
      </c>
      <c r="L491" s="20">
        <f>LARGE(H491:J491,1)</f>
        <v>0.48938428874734607</v>
      </c>
      <c r="M491" s="26">
        <f>L491-LARGE(H491:J491,2)</f>
        <v>4.2462845010615702E-3</v>
      </c>
      <c r="N491" t="str">
        <f>TRIM(K491)&amp;"-"&amp;VLOOKUP(M491,$T$2:$U$5,2,TRUE)</f>
        <v>GOP-1</v>
      </c>
    </row>
    <row r="492" spans="1:14" x14ac:dyDescent="0.25">
      <c r="A492">
        <v>1992</v>
      </c>
      <c r="B492" s="4" t="s">
        <v>146</v>
      </c>
      <c r="C492" s="37">
        <v>11074</v>
      </c>
      <c r="D492" s="38">
        <v>9176</v>
      </c>
      <c r="E492" s="42">
        <v>26874</v>
      </c>
      <c r="F492" t="str">
        <f>VLOOKUP($B492,Counties!$A$3:$J$89,6, FALSE)</f>
        <v>Outstate</v>
      </c>
      <c r="G492" t="str">
        <f>VLOOKUP($B492,Counties!$A$3:$J$89,10, FALSE)</f>
        <v>Medium</v>
      </c>
      <c r="H492" s="21">
        <f>(E492-(C492+D492))/E492</f>
        <v>0.24648359008707302</v>
      </c>
      <c r="I492" s="21">
        <f>C492/E492</f>
        <v>0.41207114683337054</v>
      </c>
      <c r="J492" s="21">
        <f>D492/E492</f>
        <v>0.34144526307955647</v>
      </c>
      <c r="K492" t="str">
        <f>IF(LARGE(H492:J492,1)&gt;LARGE(H492:J492,2), INDEX($H$1:$J$1,1,MATCH(MAX(H492:J492), H492:J492,0)), "Tie")</f>
        <v>GOP</v>
      </c>
      <c r="L492" s="20">
        <f>LARGE(H492:J492,1)</f>
        <v>0.41207114683337054</v>
      </c>
      <c r="M492" s="26">
        <f>L492-LARGE(H492:J492,2)</f>
        <v>7.0625883753814067E-2</v>
      </c>
      <c r="N492" t="str">
        <f>TRIM(K492)&amp;"-"&amp;VLOOKUP(M492,$T$2:$U$5,2,TRUE)</f>
        <v>GOP-2</v>
      </c>
    </row>
    <row r="493" spans="1:14" x14ac:dyDescent="0.25">
      <c r="A493">
        <v>1992</v>
      </c>
      <c r="B493" s="4" t="s">
        <v>147</v>
      </c>
      <c r="C493" s="37">
        <v>2155</v>
      </c>
      <c r="D493" s="38">
        <v>2578</v>
      </c>
      <c r="E493" s="42">
        <v>6450</v>
      </c>
      <c r="F493" t="str">
        <f>VLOOKUP($B493,Counties!$A$3:$J$89,6, FALSE)</f>
        <v>Outstate</v>
      </c>
      <c r="G493" t="str">
        <f>VLOOKUP($B493,Counties!$A$3:$J$89,10, FALSE)</f>
        <v>Small</v>
      </c>
      <c r="H493" s="21">
        <f>(E493-(C493+D493))/E493</f>
        <v>0.26620155038759691</v>
      </c>
      <c r="I493" s="21">
        <f>C493/E493</f>
        <v>0.33410852713178296</v>
      </c>
      <c r="J493" s="21">
        <f>D493/E493</f>
        <v>0.39968992248062013</v>
      </c>
      <c r="K493" t="str">
        <f>IF(LARGE(H493:J493,1)&gt;LARGE(H493:J493,2), INDEX($H$1:$J$1,1,MATCH(MAX(H493:J493), H493:J493,0)), "Tie")</f>
        <v>DFL</v>
      </c>
      <c r="L493" s="20">
        <f>LARGE(H493:J493,1)</f>
        <v>0.39968992248062013</v>
      </c>
      <c r="M493" s="26">
        <f>L493-LARGE(H493:J493,2)</f>
        <v>6.5581395348837168E-2</v>
      </c>
      <c r="N493" t="str">
        <f>TRIM(K493)&amp;"-"&amp;VLOOKUP(M493,$T$2:$U$5,2,TRUE)</f>
        <v>DFL-2</v>
      </c>
    </row>
    <row r="494" spans="1:14" x14ac:dyDescent="0.25">
      <c r="A494">
        <v>1992</v>
      </c>
      <c r="B494" s="4" t="s">
        <v>148</v>
      </c>
      <c r="C494" s="37">
        <v>2841</v>
      </c>
      <c r="D494" s="38">
        <v>4929</v>
      </c>
      <c r="E494" s="42">
        <v>10875</v>
      </c>
      <c r="F494" t="str">
        <f>VLOOKUP($B494,Counties!$A$3:$J$89,6, FALSE)</f>
        <v>Outstate</v>
      </c>
      <c r="G494" t="str">
        <f>VLOOKUP($B494,Counties!$A$3:$J$89,10, FALSE)</f>
        <v>Medium</v>
      </c>
      <c r="H494" s="21">
        <f>(E494-(C494+D494))/E494</f>
        <v>0.28551724137931034</v>
      </c>
      <c r="I494" s="21">
        <f>C494/E494</f>
        <v>0.2612413793103448</v>
      </c>
      <c r="J494" s="21">
        <f>D494/E494</f>
        <v>0.45324137931034481</v>
      </c>
      <c r="K494" t="str">
        <f>IF(LARGE(H494:J494,1)&gt;LARGE(H494:J494,2), INDEX($H$1:$J$1,1,MATCH(MAX(H494:J494), H494:J494,0)), "Tie")</f>
        <v>DFL</v>
      </c>
      <c r="L494" s="20">
        <f>LARGE(H494:J494,1)</f>
        <v>0.45324137931034481</v>
      </c>
      <c r="M494" s="26">
        <f>L494-LARGE(H494:J494,2)</f>
        <v>0.16772413793103447</v>
      </c>
      <c r="N494" t="str">
        <f>TRIM(K494)&amp;"-"&amp;VLOOKUP(M494,$T$2:$U$5,2,TRUE)</f>
        <v>DFL-3</v>
      </c>
    </row>
    <row r="495" spans="1:14" x14ac:dyDescent="0.25">
      <c r="A495">
        <v>1992</v>
      </c>
      <c r="B495" s="4" t="s">
        <v>149</v>
      </c>
      <c r="C495" s="37">
        <v>1953</v>
      </c>
      <c r="D495" s="38">
        <v>1773</v>
      </c>
      <c r="E495" s="42">
        <v>5263</v>
      </c>
      <c r="F495" t="str">
        <f>VLOOKUP($B495,Counties!$A$3:$J$89,6, FALSE)</f>
        <v>Outstate</v>
      </c>
      <c r="G495" t="str">
        <f>VLOOKUP($B495,Counties!$A$3:$J$89,10, FALSE)</f>
        <v>Extra small</v>
      </c>
      <c r="H495" s="21">
        <f>(E495-(C495+D495))/E495</f>
        <v>0.29203876116283489</v>
      </c>
      <c r="I495" s="21">
        <f>C495/E495</f>
        <v>0.371081132433973</v>
      </c>
      <c r="J495" s="21">
        <f>D495/E495</f>
        <v>0.3368801064031921</v>
      </c>
      <c r="K495" t="str">
        <f>IF(LARGE(H495:J495,1)&gt;LARGE(H495:J495,2), INDEX($H$1:$J$1,1,MATCH(MAX(H495:J495), H495:J495,0)), "Tie")</f>
        <v>GOP</v>
      </c>
      <c r="L495" s="20">
        <f>LARGE(H495:J495,1)</f>
        <v>0.371081132433973</v>
      </c>
      <c r="M495" s="26">
        <f>L495-LARGE(H495:J495,2)</f>
        <v>3.4201026030780901E-2</v>
      </c>
      <c r="N495" t="str">
        <f>TRIM(K495)&amp;"-"&amp;VLOOKUP(M495,$T$2:$U$5,2,TRUE)</f>
        <v>GOP-1</v>
      </c>
    </row>
    <row r="496" spans="1:14" x14ac:dyDescent="0.25">
      <c r="A496">
        <v>1992</v>
      </c>
      <c r="B496" s="4" t="s">
        <v>150</v>
      </c>
      <c r="C496" s="37">
        <v>5817</v>
      </c>
      <c r="D496" s="38">
        <v>5850</v>
      </c>
      <c r="E496" s="42">
        <v>15318</v>
      </c>
      <c r="F496" t="str">
        <f>VLOOKUP($B496,Counties!$A$3:$J$89,6, FALSE)</f>
        <v>Outstate</v>
      </c>
      <c r="G496" t="str">
        <f>VLOOKUP($B496,Counties!$A$3:$J$89,10, FALSE)</f>
        <v>Medium</v>
      </c>
      <c r="H496" s="21">
        <f>(E496-(C496+D496))/E496</f>
        <v>0.23834704269486878</v>
      </c>
      <c r="I496" s="21">
        <f>C496/E496</f>
        <v>0.37974931453192323</v>
      </c>
      <c r="J496" s="21">
        <f>D496/E496</f>
        <v>0.38190364277320799</v>
      </c>
      <c r="K496" t="str">
        <f>IF(LARGE(H496:J496,1)&gt;LARGE(H496:J496,2), INDEX($H$1:$J$1,1,MATCH(MAX(H496:J496), H496:J496,0)), "Tie")</f>
        <v>DFL</v>
      </c>
      <c r="L496" s="20">
        <f>LARGE(H496:J496,1)</f>
        <v>0.38190364277320799</v>
      </c>
      <c r="M496" s="26">
        <f>L496-LARGE(H496:J496,2)</f>
        <v>2.1543282412847531E-3</v>
      </c>
      <c r="N496" t="str">
        <f>TRIM(K496)&amp;"-"&amp;VLOOKUP(M496,$T$2:$U$5,2,TRUE)</f>
        <v>DFL-1</v>
      </c>
    </row>
    <row r="497" spans="1:14" x14ac:dyDescent="0.25">
      <c r="A497">
        <v>1992</v>
      </c>
      <c r="B497" s="4" t="s">
        <v>151</v>
      </c>
      <c r="C497" s="37">
        <v>1886</v>
      </c>
      <c r="D497" s="38">
        <v>2619</v>
      </c>
      <c r="E497" s="42">
        <v>6038</v>
      </c>
      <c r="F497" t="str">
        <f>VLOOKUP($B497,Counties!$A$3:$J$89,6, FALSE)</f>
        <v>Outstate</v>
      </c>
      <c r="G497" t="str">
        <f>VLOOKUP($B497,Counties!$A$3:$J$89,10, FALSE)</f>
        <v>Small</v>
      </c>
      <c r="H497" s="21">
        <f>(E497-(C497+D497))/E497</f>
        <v>0.25389201722424642</v>
      </c>
      <c r="I497" s="21">
        <f>C497/E497</f>
        <v>0.31235508446505467</v>
      </c>
      <c r="J497" s="21">
        <f>D497/E497</f>
        <v>0.43375289831069891</v>
      </c>
      <c r="K497" t="str">
        <f>IF(LARGE(H497:J497,1)&gt;LARGE(H497:J497,2), INDEX($H$1:$J$1,1,MATCH(MAX(H497:J497), H497:J497,0)), "Tie")</f>
        <v>DFL</v>
      </c>
      <c r="L497" s="20">
        <f>LARGE(H497:J497,1)</f>
        <v>0.43375289831069891</v>
      </c>
      <c r="M497" s="26">
        <f>L497-LARGE(H497:J497,2)</f>
        <v>0.12139781384564424</v>
      </c>
      <c r="N497" t="str">
        <f>TRIM(K497)&amp;"-"&amp;VLOOKUP(M497,$T$2:$U$5,2,TRUE)</f>
        <v>DFL-3</v>
      </c>
    </row>
    <row r="498" spans="1:14" x14ac:dyDescent="0.25">
      <c r="A498">
        <v>1992</v>
      </c>
      <c r="B498" s="31" t="s">
        <v>152</v>
      </c>
      <c r="C498" s="37">
        <v>68206</v>
      </c>
      <c r="D498" s="38">
        <v>130932</v>
      </c>
      <c r="E498" s="42">
        <v>252806</v>
      </c>
      <c r="F498" t="str">
        <f>VLOOKUP($B498,Counties!$A$3:$J$89,6, FALSE)</f>
        <v>Hennepin/Ramsey</v>
      </c>
      <c r="G498" t="str">
        <f>VLOOKUP($B498,Counties!$A$3:$J$89,10, FALSE)</f>
        <v>Extra large</v>
      </c>
      <c r="H498" s="21">
        <f>(E498-(C498+D498))/E498</f>
        <v>0.21228926528642517</v>
      </c>
      <c r="I498" s="21">
        <f>C498/E498</f>
        <v>0.26979581180826406</v>
      </c>
      <c r="J498" s="21">
        <f>D498/E498</f>
        <v>0.51791492290531083</v>
      </c>
      <c r="K498" t="str">
        <f>IF(LARGE(H498:J498,1)&gt;LARGE(H498:J498,2), INDEX($H$1:$J$1,1,MATCH(MAX(H498:J498), H498:J498,0)), "Tie")</f>
        <v>DFL</v>
      </c>
      <c r="L498" s="20">
        <f>LARGE(H498:J498,1)</f>
        <v>0.51791492290531083</v>
      </c>
      <c r="M498" s="26">
        <f>L498-LARGE(H498:J498,2)</f>
        <v>0.24811911109704676</v>
      </c>
      <c r="N498" t="str">
        <f>TRIM(K498)&amp;"-"&amp;VLOOKUP(M498,$T$2:$U$5,2,TRUE)</f>
        <v>DFL-4</v>
      </c>
    </row>
    <row r="499" spans="1:14" x14ac:dyDescent="0.25">
      <c r="A499">
        <v>1992</v>
      </c>
      <c r="B499" s="4" t="s">
        <v>153</v>
      </c>
      <c r="C499" s="37">
        <v>691</v>
      </c>
      <c r="D499" s="38">
        <v>1020</v>
      </c>
      <c r="E499" s="42">
        <v>2230</v>
      </c>
      <c r="F499" t="str">
        <f>VLOOKUP($B499,Counties!$A$3:$J$89,6, FALSE)</f>
        <v>Outstate</v>
      </c>
      <c r="G499" t="str">
        <f>VLOOKUP($B499,Counties!$A$3:$J$89,10, FALSE)</f>
        <v>Extra small</v>
      </c>
      <c r="H499" s="21">
        <f>(E499-(C499+D499))/E499</f>
        <v>0.2327354260089686</v>
      </c>
      <c r="I499" s="21">
        <f>C499/E499</f>
        <v>0.30986547085201793</v>
      </c>
      <c r="J499" s="21">
        <f>D499/E499</f>
        <v>0.45739910313901344</v>
      </c>
      <c r="K499" t="str">
        <f>IF(LARGE(H499:J499,1)&gt;LARGE(H499:J499,2), INDEX($H$1:$J$1,1,MATCH(MAX(H499:J499), H499:J499,0)), "Tie")</f>
        <v>DFL</v>
      </c>
      <c r="L499" s="20">
        <f>LARGE(H499:J499,1)</f>
        <v>0.45739910313901344</v>
      </c>
      <c r="M499" s="26">
        <f>L499-LARGE(H499:J499,2)</f>
        <v>0.14753363228699551</v>
      </c>
      <c r="N499" t="str">
        <f>TRIM(K499)&amp;"-"&amp;VLOOKUP(M499,$T$2:$U$5,2,TRUE)</f>
        <v>DFL-3</v>
      </c>
    </row>
    <row r="500" spans="1:14" x14ac:dyDescent="0.25">
      <c r="A500">
        <v>1992</v>
      </c>
      <c r="B500" s="4" t="s">
        <v>154</v>
      </c>
      <c r="C500" s="37">
        <v>3408</v>
      </c>
      <c r="D500" s="38">
        <v>2740</v>
      </c>
      <c r="E500" s="42">
        <v>8954</v>
      </c>
      <c r="F500" t="str">
        <f>VLOOKUP($B500,Counties!$A$3:$J$89,6, FALSE)</f>
        <v>Outstate</v>
      </c>
      <c r="G500" t="str">
        <f>VLOOKUP($B500,Counties!$A$3:$J$89,10, FALSE)</f>
        <v>Small</v>
      </c>
      <c r="H500" s="21">
        <f>(E500-(C500+D500))/E500</f>
        <v>0.31337949519767699</v>
      </c>
      <c r="I500" s="21">
        <f>C500/E500</f>
        <v>0.38061201697565333</v>
      </c>
      <c r="J500" s="21">
        <f>D500/E500</f>
        <v>0.30600848782666962</v>
      </c>
      <c r="K500" t="str">
        <f>IF(LARGE(H500:J500,1)&gt;LARGE(H500:J500,2), INDEX($H$1:$J$1,1,MATCH(MAX(H500:J500), H500:J500,0)), "Tie")</f>
        <v>GOP</v>
      </c>
      <c r="L500" s="20">
        <f>LARGE(H500:J500,1)</f>
        <v>0.38061201697565333</v>
      </c>
      <c r="M500" s="26">
        <f>L500-LARGE(H500:J500,2)</f>
        <v>6.723252177797634E-2</v>
      </c>
      <c r="N500" t="str">
        <f>TRIM(K500)&amp;"-"&amp;VLOOKUP(M500,$T$2:$U$5,2,TRUE)</f>
        <v>GOP-2</v>
      </c>
    </row>
    <row r="501" spans="1:14" x14ac:dyDescent="0.25">
      <c r="A501">
        <v>1992</v>
      </c>
      <c r="B501" s="4" t="s">
        <v>155</v>
      </c>
      <c r="C501" s="37">
        <v>2852</v>
      </c>
      <c r="D501" s="38">
        <v>3414</v>
      </c>
      <c r="E501" s="42">
        <v>8966</v>
      </c>
      <c r="F501" t="str">
        <f>VLOOKUP($B501,Counties!$A$3:$J$89,6, FALSE)</f>
        <v>Outstate</v>
      </c>
      <c r="G501" t="str">
        <f>VLOOKUP($B501,Counties!$A$3:$J$89,10, FALSE)</f>
        <v>Small</v>
      </c>
      <c r="H501" s="21">
        <f>(E501-(C501+D501))/E501</f>
        <v>0.30113763105063573</v>
      </c>
      <c r="I501" s="21">
        <f>C501/E501</f>
        <v>0.31809056435422706</v>
      </c>
      <c r="J501" s="21">
        <f>D501/E501</f>
        <v>0.38077180459513721</v>
      </c>
      <c r="K501" t="str">
        <f>IF(LARGE(H501:J501,1)&gt;LARGE(H501:J501,2), INDEX($H$1:$J$1,1,MATCH(MAX(H501:J501), H501:J501,0)), "Tie")</f>
        <v>DFL</v>
      </c>
      <c r="L501" s="20">
        <f>LARGE(H501:J501,1)</f>
        <v>0.38077180459513721</v>
      </c>
      <c r="M501" s="26">
        <f>L501-LARGE(H501:J501,2)</f>
        <v>6.2681240240910152E-2</v>
      </c>
      <c r="N501" t="str">
        <f>TRIM(K501)&amp;"-"&amp;VLOOKUP(M501,$T$2:$U$5,2,TRUE)</f>
        <v>DFL-2</v>
      </c>
    </row>
    <row r="502" spans="1:14" x14ac:dyDescent="0.25">
      <c r="A502">
        <v>1992</v>
      </c>
      <c r="B502" s="4" t="s">
        <v>156</v>
      </c>
      <c r="C502" s="37">
        <v>7015</v>
      </c>
      <c r="D502" s="38">
        <v>10908</v>
      </c>
      <c r="E502" s="42">
        <v>24444</v>
      </c>
      <c r="F502" t="str">
        <f>VLOOKUP($B502,Counties!$A$3:$J$89,6, FALSE)</f>
        <v>Outer suburbs</v>
      </c>
      <c r="G502" t="str">
        <f>VLOOKUP($B502,Counties!$A$3:$J$89,10, FALSE)</f>
        <v>Medium</v>
      </c>
      <c r="H502" s="21">
        <f>(E502-(C502+D502))/E502</f>
        <v>0.26677303223694976</v>
      </c>
      <c r="I502" s="21">
        <f>C502/E502</f>
        <v>0.28698249059073799</v>
      </c>
      <c r="J502" s="21">
        <f>D502/E502</f>
        <v>0.44624447717231225</v>
      </c>
      <c r="K502" t="str">
        <f>IF(LARGE(H502:J502,1)&gt;LARGE(H502:J502,2), INDEX($H$1:$J$1,1,MATCH(MAX(H502:J502), H502:J502,0)), "Tie")</f>
        <v>DFL</v>
      </c>
      <c r="L502" s="20">
        <f>LARGE(H502:J502,1)</f>
        <v>0.44624447717231225</v>
      </c>
      <c r="M502" s="26">
        <f>L502-LARGE(H502:J502,2)</f>
        <v>0.15926198658157426</v>
      </c>
      <c r="N502" t="str">
        <f>TRIM(K502)&amp;"-"&amp;VLOOKUP(M502,$T$2:$U$5,2,TRUE)</f>
        <v>DFL-3</v>
      </c>
    </row>
    <row r="503" spans="1:14" x14ac:dyDescent="0.25">
      <c r="A503">
        <v>1992</v>
      </c>
      <c r="B503" s="4" t="s">
        <v>157</v>
      </c>
      <c r="C503" s="37">
        <v>2065</v>
      </c>
      <c r="D503" s="38">
        <v>2006</v>
      </c>
      <c r="E503" s="42">
        <v>5375</v>
      </c>
      <c r="F503" t="str">
        <f>VLOOKUP($B503,Counties!$A$3:$J$89,6, FALSE)</f>
        <v>Outstate</v>
      </c>
      <c r="G503" t="str">
        <f>VLOOKUP($B503,Counties!$A$3:$J$89,10, FALSE)</f>
        <v>Extra small</v>
      </c>
      <c r="H503" s="21">
        <f>(E503-(C503+D503))/E503</f>
        <v>0.2426046511627907</v>
      </c>
      <c r="I503" s="21">
        <f>C503/E503</f>
        <v>0.38418604651162791</v>
      </c>
      <c r="J503" s="21">
        <f>D503/E503</f>
        <v>0.37320930232558142</v>
      </c>
      <c r="K503" t="str">
        <f>IF(LARGE(H503:J503,1)&gt;LARGE(H503:J503,2), INDEX($H$1:$J$1,1,MATCH(MAX(H503:J503), H503:J503,0)), "Tie")</f>
        <v>GOP</v>
      </c>
      <c r="L503" s="20">
        <f>LARGE(H503:J503,1)</f>
        <v>0.38418604651162791</v>
      </c>
      <c r="M503" s="26">
        <f>L503-LARGE(H503:J503,2)</f>
        <v>1.0976744186046494E-2</v>
      </c>
      <c r="N503" t="str">
        <f>TRIM(K503)&amp;"-"&amp;VLOOKUP(M503,$T$2:$U$5,2,TRUE)</f>
        <v>GOP-1</v>
      </c>
    </row>
    <row r="504" spans="1:14" x14ac:dyDescent="0.25">
      <c r="A504">
        <v>1992</v>
      </c>
      <c r="B504" s="4" t="s">
        <v>158</v>
      </c>
      <c r="C504" s="37">
        <v>2785</v>
      </c>
      <c r="D504" s="38">
        <v>2346</v>
      </c>
      <c r="E504" s="42">
        <v>7341</v>
      </c>
      <c r="F504" t="str">
        <f>VLOOKUP($B504,Counties!$A$3:$J$89,6, FALSE)</f>
        <v>Outstate</v>
      </c>
      <c r="G504" t="str">
        <f>VLOOKUP($B504,Counties!$A$3:$J$89,10, FALSE)</f>
        <v>Small</v>
      </c>
      <c r="H504" s="21">
        <f>(E504-(C504+D504))/E504</f>
        <v>0.30104890341915269</v>
      </c>
      <c r="I504" s="21">
        <f>C504/E504</f>
        <v>0.37937610679743905</v>
      </c>
      <c r="J504" s="21">
        <f>D504/E504</f>
        <v>0.31957498978340826</v>
      </c>
      <c r="K504" t="str">
        <f>IF(LARGE(H504:J504,1)&gt;LARGE(H504:J504,2), INDEX($H$1:$J$1,1,MATCH(MAX(H504:J504), H504:J504,0)), "Tie")</f>
        <v>GOP</v>
      </c>
      <c r="L504" s="20">
        <f>LARGE(H504:J504,1)</f>
        <v>0.37937610679743905</v>
      </c>
      <c r="M504" s="26">
        <f>L504-LARGE(H504:J504,2)</f>
        <v>5.9801117014030791E-2</v>
      </c>
      <c r="N504" t="str">
        <f>TRIM(K504)&amp;"-"&amp;VLOOKUP(M504,$T$2:$U$5,2,TRUE)</f>
        <v>GOP-1</v>
      </c>
    </row>
    <row r="505" spans="1:14" x14ac:dyDescent="0.25">
      <c r="A505">
        <v>1992</v>
      </c>
      <c r="B505" s="4" t="s">
        <v>159</v>
      </c>
      <c r="C505" s="37">
        <v>10936</v>
      </c>
      <c r="D505" s="38">
        <v>11225</v>
      </c>
      <c r="E505" s="42">
        <v>32392</v>
      </c>
      <c r="F505" t="str">
        <f>VLOOKUP($B505,Counties!$A$3:$J$89,6, FALSE)</f>
        <v>Rest of 7 county</v>
      </c>
      <c r="G505" t="str">
        <f>VLOOKUP($B505,Counties!$A$3:$J$89,10, FALSE)</f>
        <v>Large</v>
      </c>
      <c r="H505" s="21">
        <f>(E505-(C505+D505))/E505</f>
        <v>0.31584959249197331</v>
      </c>
      <c r="I505" s="21">
        <f>C505/E505</f>
        <v>0.33761422573474931</v>
      </c>
      <c r="J505" s="21">
        <f>D505/E505</f>
        <v>0.34653618177327733</v>
      </c>
      <c r="K505" t="str">
        <f>IF(LARGE(H505:J505,1)&gt;LARGE(H505:J505,2), INDEX($H$1:$J$1,1,MATCH(MAX(H505:J505), H505:J505,0)), "Tie")</f>
        <v>DFL</v>
      </c>
      <c r="L505" s="20">
        <f>LARGE(H505:J505,1)</f>
        <v>0.34653618177327733</v>
      </c>
      <c r="M505" s="26">
        <f>L505-LARGE(H505:J505,2)</f>
        <v>8.9219560385280228E-3</v>
      </c>
      <c r="N505" t="str">
        <f>TRIM(K505)&amp;"-"&amp;VLOOKUP(M505,$T$2:$U$5,2,TRUE)</f>
        <v>DFL-1</v>
      </c>
    </row>
    <row r="506" spans="1:14" x14ac:dyDescent="0.25">
      <c r="A506">
        <v>1992</v>
      </c>
      <c r="B506" s="4" t="s">
        <v>160</v>
      </c>
      <c r="C506" s="37">
        <v>7339</v>
      </c>
      <c r="D506" s="38">
        <v>7843</v>
      </c>
      <c r="E506" s="42">
        <v>23028</v>
      </c>
      <c r="F506" t="str">
        <f>VLOOKUP($B506,Counties!$A$3:$J$89,6, FALSE)</f>
        <v>Outer suburbs</v>
      </c>
      <c r="G506" t="str">
        <f>VLOOKUP($B506,Counties!$A$3:$J$89,10, FALSE)</f>
        <v>Medium</v>
      </c>
      <c r="H506" s="21">
        <f>(E506-(C506+D506))/E506</f>
        <v>0.34071565051241964</v>
      </c>
      <c r="I506" s="21">
        <f>C506/E506</f>
        <v>0.31869897516067397</v>
      </c>
      <c r="J506" s="21">
        <f>D506/E506</f>
        <v>0.34058537432690639</v>
      </c>
      <c r="K506" t="str">
        <f>IF(LARGE(H506:J506,1)&gt;LARGE(H506:J506,2), INDEX($H$1:$J$1,1,MATCH(MAX(H506:J506), H506:J506,0)), "Tie")</f>
        <v>Other</v>
      </c>
      <c r="L506" s="20">
        <f>LARGE(H506:J506,1)</f>
        <v>0.34071565051241964</v>
      </c>
      <c r="M506" s="26">
        <f>L506-LARGE(H506:J506,2)</f>
        <v>1.3027618551325615E-4</v>
      </c>
      <c r="N506" t="str">
        <f>TRIM(K506)&amp;"-"&amp;VLOOKUP(M506,$T$2:$U$5,2,TRUE)</f>
        <v>Other-1</v>
      </c>
    </row>
    <row r="507" spans="1:14" x14ac:dyDescent="0.25">
      <c r="A507">
        <v>1992</v>
      </c>
      <c r="B507" s="4" t="s">
        <v>161</v>
      </c>
      <c r="C507" s="37">
        <v>2315</v>
      </c>
      <c r="D507" s="39">
        <v>2421</v>
      </c>
      <c r="E507" s="42">
        <v>7267</v>
      </c>
      <c r="F507" t="str">
        <f>VLOOKUP($B507,Counties!$A$3:$J$89,6, FALSE)</f>
        <v>Outer suburbs</v>
      </c>
      <c r="G507" t="str">
        <f>VLOOKUP($B507,Counties!$A$3:$J$89,10, FALSE)</f>
        <v>Small</v>
      </c>
      <c r="H507" s="21">
        <f>(E507-(C507+D507))/E507</f>
        <v>0.34828677583597084</v>
      </c>
      <c r="I507" s="21">
        <f>C507/E507</f>
        <v>0.31856336865281409</v>
      </c>
      <c r="J507" s="21">
        <f>D507/E507</f>
        <v>0.33314985551121507</v>
      </c>
      <c r="K507" t="str">
        <f>IF(LARGE(H507:J507,1)&gt;LARGE(H507:J507,2), INDEX($H$1:$J$1,1,MATCH(MAX(H507:J507), H507:J507,0)), "Tie")</f>
        <v>Other</v>
      </c>
      <c r="L507" s="20">
        <f>LARGE(H507:J507,1)</f>
        <v>0.34828677583597084</v>
      </c>
      <c r="M507" s="26">
        <f>L507-LARGE(H507:J507,2)</f>
        <v>1.5136920324755776E-2</v>
      </c>
      <c r="N507" t="str">
        <f>TRIM(K507)&amp;"-"&amp;VLOOKUP(M507,$T$2:$U$5,2,TRUE)</f>
        <v>Other-1</v>
      </c>
    </row>
    <row r="508" spans="1:14" x14ac:dyDescent="0.25">
      <c r="A508">
        <v>1992</v>
      </c>
      <c r="B508" s="31" t="s">
        <v>162</v>
      </c>
      <c r="C508" s="37">
        <v>24579</v>
      </c>
      <c r="D508" s="38">
        <v>61813</v>
      </c>
      <c r="E508" s="42">
        <v>109703</v>
      </c>
      <c r="F508" t="str">
        <f>VLOOKUP($B508,Counties!$A$3:$J$89,6, FALSE)</f>
        <v>Rochester-StCloud-Duluth</v>
      </c>
      <c r="G508" t="str">
        <f>VLOOKUP($B508,Counties!$A$3:$J$89,10, FALSE)</f>
        <v>Large</v>
      </c>
      <c r="H508" s="21">
        <f>(E508-(C508+D508))/E508</f>
        <v>0.21249190997511463</v>
      </c>
      <c r="I508" s="21">
        <f>C508/E508</f>
        <v>0.22405039060007476</v>
      </c>
      <c r="J508" s="21">
        <f>D508/E508</f>
        <v>0.56345769942481061</v>
      </c>
      <c r="K508" t="str">
        <f>IF(LARGE(H508:J508,1)&gt;LARGE(H508:J508,2), INDEX($H$1:$J$1,1,MATCH(MAX(H508:J508), H508:J508,0)), "Tie")</f>
        <v>DFL</v>
      </c>
      <c r="L508" s="20">
        <f>LARGE(H508:J508,1)</f>
        <v>0.56345769942481061</v>
      </c>
      <c r="M508" s="26">
        <f>L508-LARGE(H508:J508,2)</f>
        <v>0.33940730882473585</v>
      </c>
      <c r="N508" t="str">
        <f>TRIM(K508)&amp;"-"&amp;VLOOKUP(M508,$T$2:$U$5,2,TRUE)</f>
        <v>DFL-4</v>
      </c>
    </row>
    <row r="509" spans="1:14" x14ac:dyDescent="0.25">
      <c r="A509">
        <v>1992</v>
      </c>
      <c r="B509" s="4" t="s">
        <v>163</v>
      </c>
      <c r="C509" s="37">
        <v>22502</v>
      </c>
      <c r="D509" s="38">
        <v>21451</v>
      </c>
      <c r="E509" s="42">
        <v>59657</v>
      </c>
      <c r="F509" t="str">
        <f>VLOOKUP($B509,Counties!$A$3:$J$89,6, FALSE)</f>
        <v>Rochester-StCloud-Duluth</v>
      </c>
      <c r="G509" t="str">
        <f>VLOOKUP($B509,Counties!$A$3:$J$89,10, FALSE)</f>
        <v>Large</v>
      </c>
      <c r="H509" s="21">
        <f>(E509-(C509+D509))/E509</f>
        <v>0.26323817825234258</v>
      </c>
      <c r="I509" s="21">
        <f>C509/E509</f>
        <v>0.37718960054980977</v>
      </c>
      <c r="J509" s="21">
        <f>D509/E509</f>
        <v>0.35957222119784771</v>
      </c>
      <c r="K509" t="str">
        <f>IF(LARGE(H509:J509,1)&gt;LARGE(H509:J509,2), INDEX($H$1:$J$1,1,MATCH(MAX(H509:J509), H509:J509,0)), "Tie")</f>
        <v>GOP</v>
      </c>
      <c r="L509" s="20">
        <f>LARGE(H509:J509,1)</f>
        <v>0.37718960054980977</v>
      </c>
      <c r="M509" s="26">
        <f>L509-LARGE(H509:J509,2)</f>
        <v>1.7617379351962059E-2</v>
      </c>
      <c r="N509" t="str">
        <f>TRIM(K509)&amp;"-"&amp;VLOOKUP(M509,$T$2:$U$5,2,TRUE)</f>
        <v>GOP-1</v>
      </c>
    </row>
    <row r="510" spans="1:14" x14ac:dyDescent="0.25">
      <c r="A510">
        <v>1992</v>
      </c>
      <c r="B510" s="4" t="s">
        <v>164</v>
      </c>
      <c r="C510" s="37">
        <v>5964</v>
      </c>
      <c r="D510" s="38">
        <v>5152</v>
      </c>
      <c r="E510" s="42">
        <v>16116</v>
      </c>
      <c r="F510" t="str">
        <f>VLOOKUP($B510,Counties!$A$3:$J$89,6, FALSE)</f>
        <v>Outstate</v>
      </c>
      <c r="G510" t="str">
        <f>VLOOKUP($B510,Counties!$A$3:$J$89,10, FALSE)</f>
        <v>Medium</v>
      </c>
      <c r="H510" s="21">
        <f>(E510-(C510+D510))/E510</f>
        <v>0.31025068255150162</v>
      </c>
      <c r="I510" s="21">
        <f>C510/E510</f>
        <v>0.37006701414743115</v>
      </c>
      <c r="J510" s="21">
        <f>D510/E510</f>
        <v>0.31968230330106728</v>
      </c>
      <c r="K510" t="str">
        <f>IF(LARGE(H510:J510,1)&gt;LARGE(H510:J510,2), INDEX($H$1:$J$1,1,MATCH(MAX(H510:J510), H510:J510,0)), "Tie")</f>
        <v>GOP</v>
      </c>
      <c r="L510" s="20">
        <f>LARGE(H510:J510,1)</f>
        <v>0.37006701414743115</v>
      </c>
      <c r="M510" s="26">
        <f>L510-LARGE(H510:J510,2)</f>
        <v>5.0384710846363867E-2</v>
      </c>
      <c r="N510" t="str">
        <f>TRIM(K510)&amp;"-"&amp;VLOOKUP(M510,$T$2:$U$5,2,TRUE)</f>
        <v>GOP-1</v>
      </c>
    </row>
    <row r="511" spans="1:14" x14ac:dyDescent="0.25">
      <c r="A511">
        <v>1992</v>
      </c>
      <c r="B511" s="4" t="s">
        <v>165</v>
      </c>
      <c r="C511" s="37">
        <v>2229</v>
      </c>
      <c r="D511" s="38">
        <v>2466</v>
      </c>
      <c r="E511" s="42">
        <v>5867</v>
      </c>
      <c r="F511" t="str">
        <f>VLOOKUP($B511,Counties!$A$3:$J$89,6, FALSE)</f>
        <v>Outstate</v>
      </c>
      <c r="G511" t="str">
        <f>VLOOKUP($B511,Counties!$A$3:$J$89,10, FALSE)</f>
        <v>Extra small</v>
      </c>
      <c r="H511" s="21">
        <f>(E511-(C511+D511))/E511</f>
        <v>0.19976137719447759</v>
      </c>
      <c r="I511" s="21">
        <f>C511/E511</f>
        <v>0.3799215953638998</v>
      </c>
      <c r="J511" s="21">
        <f>D511/E511</f>
        <v>0.42031702744162264</v>
      </c>
      <c r="K511" t="str">
        <f>IF(LARGE(H511:J511,1)&gt;LARGE(H511:J511,2), INDEX($H$1:$J$1,1,MATCH(MAX(H511:J511), H511:J511,0)), "Tie")</f>
        <v>DFL</v>
      </c>
      <c r="L511" s="20">
        <f>LARGE(H511:J511,1)</f>
        <v>0.42031702744162264</v>
      </c>
      <c r="M511" s="26">
        <f>L511-LARGE(H511:J511,2)</f>
        <v>4.0395432077722837E-2</v>
      </c>
      <c r="N511" t="str">
        <f>TRIM(K511)&amp;"-"&amp;VLOOKUP(M511,$T$2:$U$5,2,TRUE)</f>
        <v>DFL-1</v>
      </c>
    </row>
    <row r="512" spans="1:14" x14ac:dyDescent="0.25">
      <c r="A512">
        <v>1992</v>
      </c>
      <c r="B512" s="31" t="s">
        <v>166</v>
      </c>
      <c r="C512" s="37">
        <v>1603</v>
      </c>
      <c r="D512" s="38">
        <v>2980</v>
      </c>
      <c r="E512" s="42">
        <v>6036</v>
      </c>
      <c r="F512" t="str">
        <f>VLOOKUP($B512,Counties!$A$3:$J$89,6, FALSE)</f>
        <v>Outstate</v>
      </c>
      <c r="G512" t="str">
        <f>VLOOKUP($B512,Counties!$A$3:$J$89,10, FALSE)</f>
        <v>Extra small</v>
      </c>
      <c r="H512" s="21">
        <f>(E512-(C512+D512))/E512</f>
        <v>0.2407223326706428</v>
      </c>
      <c r="I512" s="21">
        <f>C512/E512</f>
        <v>0.26557322730284955</v>
      </c>
      <c r="J512" s="21">
        <f>D512/E512</f>
        <v>0.4937044400265076</v>
      </c>
      <c r="K512" t="str">
        <f>IF(LARGE(H512:J512,1)&gt;LARGE(H512:J512,2), INDEX($H$1:$J$1,1,MATCH(MAX(H512:J512), H512:J512,0)), "Tie")</f>
        <v>DFL</v>
      </c>
      <c r="L512" s="20">
        <f>LARGE(H512:J512,1)</f>
        <v>0.4937044400265076</v>
      </c>
      <c r="M512" s="26">
        <f>L512-LARGE(H512:J512,2)</f>
        <v>0.22813121272365805</v>
      </c>
      <c r="N512" t="str">
        <f>TRIM(K512)&amp;"-"&amp;VLOOKUP(M512,$T$2:$U$5,2,TRUE)</f>
        <v>DFL-4</v>
      </c>
    </row>
    <row r="513" spans="1:14" x14ac:dyDescent="0.25">
      <c r="A513">
        <v>1992</v>
      </c>
      <c r="B513" s="4" t="s">
        <v>167</v>
      </c>
      <c r="C513" s="37">
        <v>3990</v>
      </c>
      <c r="D513" s="38">
        <v>4059</v>
      </c>
      <c r="E513" s="42">
        <v>11186</v>
      </c>
      <c r="F513" t="str">
        <f>VLOOKUP($B513,Counties!$A$3:$J$89,6, FALSE)</f>
        <v>Outstate</v>
      </c>
      <c r="G513" t="str">
        <f>VLOOKUP($B513,Counties!$A$3:$J$89,10, FALSE)</f>
        <v>Medium</v>
      </c>
      <c r="H513" s="21">
        <f>(E513-(C513+D513))/E513</f>
        <v>0.28043983550867158</v>
      </c>
      <c r="I513" s="21">
        <f>C513/E513</f>
        <v>0.35669586983729662</v>
      </c>
      <c r="J513" s="21">
        <f>D513/E513</f>
        <v>0.3628642946540318</v>
      </c>
      <c r="K513" t="str">
        <f>IF(LARGE(H513:J513,1)&gt;LARGE(H513:J513,2), INDEX($H$1:$J$1,1,MATCH(MAX(H513:J513), H513:J513,0)), "Tie")</f>
        <v>DFL</v>
      </c>
      <c r="L513" s="20">
        <f>LARGE(H513:J513,1)</f>
        <v>0.3628642946540318</v>
      </c>
      <c r="M513" s="26">
        <f>L513-LARGE(H513:J513,2)</f>
        <v>6.1684248167351852E-3</v>
      </c>
      <c r="N513" t="str">
        <f>TRIM(K513)&amp;"-"&amp;VLOOKUP(M513,$T$2:$U$5,2,TRUE)</f>
        <v>DFL-1</v>
      </c>
    </row>
    <row r="514" spans="1:14" x14ac:dyDescent="0.25">
      <c r="A514">
        <v>1992</v>
      </c>
      <c r="B514" s="4" t="s">
        <v>168</v>
      </c>
      <c r="C514" s="37">
        <v>841</v>
      </c>
      <c r="D514" s="38">
        <v>1053</v>
      </c>
      <c r="E514" s="42">
        <v>2505</v>
      </c>
      <c r="F514" t="str">
        <f>VLOOKUP($B514,Counties!$A$3:$J$89,6, FALSE)</f>
        <v>Outstate</v>
      </c>
      <c r="G514" t="str">
        <f>VLOOKUP($B514,Counties!$A$3:$J$89,10, FALSE)</f>
        <v>Extra small</v>
      </c>
      <c r="H514" s="21">
        <f>(E514-(C514+D514))/E514</f>
        <v>0.2439121756487026</v>
      </c>
      <c r="I514" s="21">
        <f>C514/E514</f>
        <v>0.33572854291417165</v>
      </c>
      <c r="J514" s="21">
        <f>D514/E514</f>
        <v>0.42035928143712575</v>
      </c>
      <c r="K514" t="str">
        <f>IF(LARGE(H514:J514,1)&gt;LARGE(H514:J514,2), INDEX($H$1:$J$1,1,MATCH(MAX(H514:J514), H514:J514,0)), "Tie")</f>
        <v>DFL</v>
      </c>
      <c r="L514" s="20">
        <f>LARGE(H514:J514,1)</f>
        <v>0.42035928143712575</v>
      </c>
      <c r="M514" s="26">
        <f>L514-LARGE(H514:J514,2)</f>
        <v>8.4630738522954108E-2</v>
      </c>
      <c r="N514" t="str">
        <f>TRIM(K514)&amp;"-"&amp;VLOOKUP(M514,$T$2:$U$5,2,TRUE)</f>
        <v>DFL-2</v>
      </c>
    </row>
    <row r="515" spans="1:14" x14ac:dyDescent="0.25">
      <c r="A515">
        <v>1992</v>
      </c>
      <c r="B515" s="4" t="s">
        <v>169</v>
      </c>
      <c r="C515" s="37">
        <v>3397</v>
      </c>
      <c r="D515" s="38">
        <v>3736</v>
      </c>
      <c r="E515" s="42">
        <v>10333</v>
      </c>
      <c r="F515" t="str">
        <f>VLOOKUP($B515,Counties!$A$3:$J$89,6, FALSE)</f>
        <v>Outstate</v>
      </c>
      <c r="G515" t="str">
        <f>VLOOKUP($B515,Counties!$A$3:$J$89,10, FALSE)</f>
        <v>Small</v>
      </c>
      <c r="H515" s="21">
        <f>(E515-(C515+D515))/E515</f>
        <v>0.30968740927126681</v>
      </c>
      <c r="I515" s="21">
        <f>C515/E515</f>
        <v>0.32875254040452917</v>
      </c>
      <c r="J515" s="21">
        <f>D515/E515</f>
        <v>0.36156005032420402</v>
      </c>
      <c r="K515" t="str">
        <f>IF(LARGE(H515:J515,1)&gt;LARGE(H515:J515,2), INDEX($H$1:$J$1,1,MATCH(MAX(H515:J515), H515:J515,0)), "Tie")</f>
        <v>DFL</v>
      </c>
      <c r="L515" s="20">
        <f>LARGE(H515:J515,1)</f>
        <v>0.36156005032420402</v>
      </c>
      <c r="M515" s="26">
        <f>L515-LARGE(H515:J515,2)</f>
        <v>3.2807509919674849E-2</v>
      </c>
      <c r="N515" t="str">
        <f>TRIM(K515)&amp;"-"&amp;VLOOKUP(M515,$T$2:$U$5,2,TRUE)</f>
        <v>DFL-1</v>
      </c>
    </row>
    <row r="516" spans="1:14" x14ac:dyDescent="0.25">
      <c r="A516">
        <v>1992</v>
      </c>
      <c r="B516" s="4" t="s">
        <v>170</v>
      </c>
      <c r="C516" s="37">
        <v>2492</v>
      </c>
      <c r="D516" s="38">
        <v>2340</v>
      </c>
      <c r="E516" s="42">
        <v>6446</v>
      </c>
      <c r="F516" t="str">
        <f>VLOOKUP($B516,Counties!$A$3:$J$89,6, FALSE)</f>
        <v>Outstate</v>
      </c>
      <c r="G516" t="str">
        <f>VLOOKUP($B516,Counties!$A$3:$J$89,10, FALSE)</f>
        <v>Small</v>
      </c>
      <c r="H516" s="21">
        <f>(E516-(C516+D516))/E516</f>
        <v>0.25038783741855414</v>
      </c>
      <c r="I516" s="21">
        <f>C516/E516</f>
        <v>0.38659633881476885</v>
      </c>
      <c r="J516" s="21">
        <f>D516/E516</f>
        <v>0.36301582376667701</v>
      </c>
      <c r="K516" t="str">
        <f>IF(LARGE(H516:J516,1)&gt;LARGE(H516:J516,2), INDEX($H$1:$J$1,1,MATCH(MAX(H516:J516), H516:J516,0)), "Tie")</f>
        <v>GOP</v>
      </c>
      <c r="L516" s="20">
        <f>LARGE(H516:J516,1)</f>
        <v>0.38659633881476885</v>
      </c>
      <c r="M516" s="26">
        <f>L516-LARGE(H516:J516,2)</f>
        <v>2.3580515048091832E-2</v>
      </c>
      <c r="N516" t="str">
        <f>TRIM(K516)&amp;"-"&amp;VLOOKUP(M516,$T$2:$U$5,2,TRUE)</f>
        <v>GOP-1</v>
      </c>
    </row>
    <row r="517" spans="1:14" x14ac:dyDescent="0.25">
      <c r="A517">
        <v>1992</v>
      </c>
      <c r="B517" s="4" t="s">
        <v>171</v>
      </c>
      <c r="C517" s="37">
        <v>3118</v>
      </c>
      <c r="D517" s="38">
        <v>3146</v>
      </c>
      <c r="E517" s="42">
        <v>9192</v>
      </c>
      <c r="F517" t="str">
        <f>VLOOKUP($B517,Counties!$A$3:$J$89,6, FALSE)</f>
        <v>Outstate</v>
      </c>
      <c r="G517" t="str">
        <f>VLOOKUP($B517,Counties!$A$3:$J$89,10, FALSE)</f>
        <v>Small</v>
      </c>
      <c r="H517" s="21">
        <f>(E517-(C517+D517))/E517</f>
        <v>0.31853785900783288</v>
      </c>
      <c r="I517" s="21">
        <f>C517/E517</f>
        <v>0.33920800696257614</v>
      </c>
      <c r="J517" s="21">
        <f>D517/E517</f>
        <v>0.34225413402959093</v>
      </c>
      <c r="K517" t="str">
        <f>IF(LARGE(H517:J517,1)&gt;LARGE(H517:J517,2), INDEX($H$1:$J$1,1,MATCH(MAX(H517:J517), H517:J517,0)), "Tie")</f>
        <v>DFL</v>
      </c>
      <c r="L517" s="20">
        <f>LARGE(H517:J517,1)</f>
        <v>0.34225413402959093</v>
      </c>
      <c r="M517" s="26">
        <f>L517-LARGE(H517:J517,2)</f>
        <v>3.0461270670147922E-3</v>
      </c>
      <c r="N517" t="str">
        <f>TRIM(K517)&amp;"-"&amp;VLOOKUP(M517,$T$2:$U$5,2,TRUE)</f>
        <v>DFL-1</v>
      </c>
    </row>
    <row r="518" spans="1:14" x14ac:dyDescent="0.25">
      <c r="A518">
        <v>1992</v>
      </c>
      <c r="B518" s="4" t="s">
        <v>172</v>
      </c>
      <c r="C518" s="37">
        <v>26568</v>
      </c>
      <c r="D518" s="38">
        <v>35820</v>
      </c>
      <c r="E518" s="42">
        <v>85684</v>
      </c>
      <c r="F518" t="str">
        <f>VLOOKUP($B518,Counties!$A$3:$J$89,6, FALSE)</f>
        <v>Rest of 7 county</v>
      </c>
      <c r="G518" t="str">
        <f>VLOOKUP($B518,Counties!$A$3:$J$89,10, FALSE)</f>
        <v>Large</v>
      </c>
      <c r="H518" s="21">
        <f>(E518-(C518+D518))/E518</f>
        <v>0.27188273189860418</v>
      </c>
      <c r="I518" s="21">
        <f>C518/E518</f>
        <v>0.3100695579104617</v>
      </c>
      <c r="J518" s="21">
        <f>D518/E518</f>
        <v>0.41804771019093412</v>
      </c>
      <c r="K518" t="str">
        <f>IF(LARGE(H518:J518,1)&gt;LARGE(H518:J518,2), INDEX($H$1:$J$1,1,MATCH(MAX(H518:J518), H518:J518,0)), "Tie")</f>
        <v>DFL</v>
      </c>
      <c r="L518" s="20">
        <f>LARGE(H518:J518,1)</f>
        <v>0.41804771019093412</v>
      </c>
      <c r="M518" s="26">
        <f>L518-LARGE(H518:J518,2)</f>
        <v>0.10797815228047242</v>
      </c>
      <c r="N518" t="str">
        <f>TRIM(K518)&amp;"-"&amp;VLOOKUP(M518,$T$2:$U$5,2,TRUE)</f>
        <v>DFL-3</v>
      </c>
    </row>
    <row r="519" spans="1:14" x14ac:dyDescent="0.25">
      <c r="A519">
        <v>1992</v>
      </c>
      <c r="B519" s="4" t="s">
        <v>173</v>
      </c>
      <c r="C519" s="37">
        <v>1871</v>
      </c>
      <c r="D519" s="38">
        <v>2100</v>
      </c>
      <c r="E519" s="42">
        <v>5617</v>
      </c>
      <c r="F519" t="str">
        <f>VLOOKUP($B519,Counties!$A$3:$J$89,6, FALSE)</f>
        <v>Outstate</v>
      </c>
      <c r="G519" t="str">
        <f>VLOOKUP($B519,Counties!$A$3:$J$89,10, FALSE)</f>
        <v>Small</v>
      </c>
      <c r="H519" s="21">
        <f>(E519-(C519+D519))/E519</f>
        <v>0.29303898878404844</v>
      </c>
      <c r="I519" s="21">
        <f>C519/E519</f>
        <v>0.33309595869681324</v>
      </c>
      <c r="J519" s="21">
        <f>D519/E519</f>
        <v>0.37386505251913832</v>
      </c>
      <c r="K519" t="str">
        <f>IF(LARGE(H519:J519,1)&gt;LARGE(H519:J519,2), INDEX($H$1:$J$1,1,MATCH(MAX(H519:J519), H519:J519,0)), "Tie")</f>
        <v>DFL</v>
      </c>
      <c r="L519" s="20">
        <f>LARGE(H519:J519,1)</f>
        <v>0.37386505251913832</v>
      </c>
      <c r="M519" s="26">
        <f>L519-LARGE(H519:J519,2)</f>
        <v>4.0769093822325075E-2</v>
      </c>
      <c r="N519" t="str">
        <f>TRIM(K519)&amp;"-"&amp;VLOOKUP(M519,$T$2:$U$5,2,TRUE)</f>
        <v>DFL-1</v>
      </c>
    </row>
    <row r="520" spans="1:14" x14ac:dyDescent="0.25">
      <c r="A520">
        <v>1992</v>
      </c>
      <c r="B520" s="4" t="s">
        <v>174</v>
      </c>
      <c r="C520" s="37">
        <v>1626</v>
      </c>
      <c r="D520" s="38">
        <v>1122</v>
      </c>
      <c r="E520" s="42">
        <v>3550</v>
      </c>
      <c r="F520" t="str">
        <f>VLOOKUP($B520,Counties!$A$3:$J$89,6, FALSE)</f>
        <v>Outstate</v>
      </c>
      <c r="G520" t="str">
        <f>VLOOKUP($B520,Counties!$A$3:$J$89,10, FALSE)</f>
        <v>Extra small</v>
      </c>
      <c r="H520" s="21">
        <f>(E520-(C520+D520))/E520</f>
        <v>0.22591549295774649</v>
      </c>
      <c r="I520" s="21">
        <f>C520/E520</f>
        <v>0.4580281690140845</v>
      </c>
      <c r="J520" s="21">
        <f>D520/E520</f>
        <v>0.31605633802816901</v>
      </c>
      <c r="K520" t="str">
        <f>IF(LARGE(H520:J520,1)&gt;LARGE(H520:J520,2), INDEX($H$1:$J$1,1,MATCH(MAX(H520:J520), H520:J520,0)), "Tie")</f>
        <v>GOP</v>
      </c>
      <c r="L520" s="20">
        <f>LARGE(H520:J520,1)</f>
        <v>0.4580281690140845</v>
      </c>
      <c r="M520" s="26">
        <f>L520-LARGE(H520:J520,2)</f>
        <v>0.14197183098591548</v>
      </c>
      <c r="N520" t="str">
        <f>TRIM(K520)&amp;"-"&amp;VLOOKUP(M520,$T$2:$U$5,2,TRUE)</f>
        <v>GOP-3</v>
      </c>
    </row>
    <row r="521" spans="1:14" x14ac:dyDescent="0.25">
      <c r="A521">
        <v>1992</v>
      </c>
      <c r="B521" s="4" t="s">
        <v>175</v>
      </c>
      <c r="C521" s="37">
        <v>8585</v>
      </c>
      <c r="D521" s="38">
        <v>9707</v>
      </c>
      <c r="E521" s="42">
        <v>24666</v>
      </c>
      <c r="F521" t="str">
        <f>VLOOKUP($B521,Counties!$A$3:$J$89,6, FALSE)</f>
        <v>Outstate</v>
      </c>
      <c r="G521" t="str">
        <f>VLOOKUP($B521,Counties!$A$3:$J$89,10, FALSE)</f>
        <v>Medium</v>
      </c>
      <c r="H521" s="21">
        <f>(E521-(C521+D521))/E521</f>
        <v>0.25841238952404116</v>
      </c>
      <c r="I521" s="21">
        <f>C521/E521</f>
        <v>0.34804994729587285</v>
      </c>
      <c r="J521" s="21">
        <f>D521/E521</f>
        <v>0.39353766318008593</v>
      </c>
      <c r="K521" t="str">
        <f>IF(LARGE(H521:J521,1)&gt;LARGE(H521:J521,2), INDEX($H$1:$J$1,1,MATCH(MAX(H521:J521), H521:J521,0)), "Tie")</f>
        <v>DFL</v>
      </c>
      <c r="L521" s="20">
        <f>LARGE(H521:J521,1)</f>
        <v>0.39353766318008593</v>
      </c>
      <c r="M521" s="26">
        <f>L521-LARGE(H521:J521,2)</f>
        <v>4.5487715884213076E-2</v>
      </c>
      <c r="N521" t="str">
        <f>TRIM(K521)&amp;"-"&amp;VLOOKUP(M521,$T$2:$U$5,2,TRUE)</f>
        <v>DFL-1</v>
      </c>
    </row>
    <row r="522" spans="1:14" x14ac:dyDescent="0.25">
      <c r="A522">
        <v>1992</v>
      </c>
      <c r="B522" s="4" t="s">
        <v>176</v>
      </c>
      <c r="C522" s="37">
        <v>11650</v>
      </c>
      <c r="D522" s="38">
        <v>12465</v>
      </c>
      <c r="E522" s="42">
        <v>35364</v>
      </c>
      <c r="F522" t="str">
        <f>VLOOKUP($B522,Counties!$A$3:$J$89,6, FALSE)</f>
        <v>Outer suburbs</v>
      </c>
      <c r="G522" t="str">
        <f>VLOOKUP($B522,Counties!$A$3:$J$89,10, FALSE)</f>
        <v>Large</v>
      </c>
      <c r="H522" s="21">
        <f>(E522-(C522+D522))/E522</f>
        <v>0.3180918448139351</v>
      </c>
      <c r="I522" s="21">
        <f>C522/E522</f>
        <v>0.32943105983486032</v>
      </c>
      <c r="J522" s="21">
        <f>D522/E522</f>
        <v>0.35247709535120464</v>
      </c>
      <c r="K522" t="str">
        <f>IF(LARGE(H522:J522,1)&gt;LARGE(H522:J522,2), INDEX($H$1:$J$1,1,MATCH(MAX(H522:J522), H522:J522,0)), "Tie")</f>
        <v>DFL</v>
      </c>
      <c r="L522" s="20">
        <f>LARGE(H522:J522,1)</f>
        <v>0.35247709535120464</v>
      </c>
      <c r="M522" s="26">
        <f>L522-LARGE(H522:J522,2)</f>
        <v>2.3046035516344321E-2</v>
      </c>
      <c r="N522" t="str">
        <f>TRIM(K522)&amp;"-"&amp;VLOOKUP(M522,$T$2:$U$5,2,TRUE)</f>
        <v>DFL-1</v>
      </c>
    </row>
    <row r="523" spans="1:14" x14ac:dyDescent="0.25">
      <c r="A523">
        <v>1992</v>
      </c>
      <c r="B523" s="4" t="s">
        <v>177</v>
      </c>
      <c r="C523" s="37">
        <v>1909</v>
      </c>
      <c r="D523" s="38">
        <v>2593</v>
      </c>
      <c r="E523" s="42">
        <v>6251</v>
      </c>
      <c r="F523" t="str">
        <f>VLOOKUP($B523,Counties!$A$3:$J$89,6, FALSE)</f>
        <v>Outstate</v>
      </c>
      <c r="G523" t="str">
        <f>VLOOKUP($B523,Counties!$A$3:$J$89,10, FALSE)</f>
        <v>Small</v>
      </c>
      <c r="H523" s="21">
        <f>(E523-(C523+D523))/E523</f>
        <v>0.27979523276275797</v>
      </c>
      <c r="I523" s="21">
        <f>C523/E523</f>
        <v>0.3053911374180131</v>
      </c>
      <c r="J523" s="21">
        <f>D523/E523</f>
        <v>0.41481362981922892</v>
      </c>
      <c r="K523" t="str">
        <f>IF(LARGE(H523:J523,1)&gt;LARGE(H523:J523,2), INDEX($H$1:$J$1,1,MATCH(MAX(H523:J523), H523:J523,0)), "Tie")</f>
        <v>DFL</v>
      </c>
      <c r="L523" s="20">
        <f>LARGE(H523:J523,1)</f>
        <v>0.41481362981922892</v>
      </c>
      <c r="M523" s="26">
        <f>L523-LARGE(H523:J523,2)</f>
        <v>0.10942249240121582</v>
      </c>
      <c r="N523" t="str">
        <f>TRIM(K523)&amp;"-"&amp;VLOOKUP(M523,$T$2:$U$5,2,TRUE)</f>
        <v>DFL-3</v>
      </c>
    </row>
  </sheetData>
  <sortState ref="A2:N523">
    <sortCondition descending="1" ref="A2:A523"/>
    <sortCondition ref="B2:B5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1"/>
  <sheetViews>
    <sheetView zoomScaleNormal="100" workbookViewId="0">
      <selection activeCell="F27" sqref="F27"/>
    </sheetView>
  </sheetViews>
  <sheetFormatPr defaultRowHeight="15" x14ac:dyDescent="0.25"/>
  <cols>
    <col min="1" max="1" width="18.140625" bestFit="1" customWidth="1"/>
    <col min="6" max="6" width="17.7109375" bestFit="1" customWidth="1"/>
  </cols>
  <sheetData>
    <row r="2" spans="1:10" x14ac:dyDescent="0.25">
      <c r="A2" t="s">
        <v>279</v>
      </c>
      <c r="B2" s="6" t="s">
        <v>180</v>
      </c>
      <c r="C2" s="7" t="s">
        <v>181</v>
      </c>
      <c r="D2" s="8" t="s">
        <v>182</v>
      </c>
      <c r="E2" s="7" t="s">
        <v>280</v>
      </c>
      <c r="F2" s="17" t="s">
        <v>281</v>
      </c>
      <c r="G2" s="18" t="s">
        <v>287</v>
      </c>
      <c r="H2" s="18" t="s">
        <v>288</v>
      </c>
      <c r="I2" t="s">
        <v>289</v>
      </c>
      <c r="J2" t="s">
        <v>290</v>
      </c>
    </row>
    <row r="3" spans="1:10" x14ac:dyDescent="0.25">
      <c r="A3" s="1" t="s">
        <v>26</v>
      </c>
      <c r="B3" s="9" t="s">
        <v>218</v>
      </c>
      <c r="C3" s="12">
        <v>27</v>
      </c>
      <c r="D3" s="14">
        <v>27</v>
      </c>
      <c r="E3" s="12">
        <v>27053</v>
      </c>
      <c r="F3" t="s">
        <v>283</v>
      </c>
      <c r="G3" s="19">
        <v>1116200</v>
      </c>
      <c r="H3" s="19">
        <v>1184091</v>
      </c>
      <c r="I3" s="21">
        <f>H3/H$91</f>
        <v>0.21994159736283544</v>
      </c>
      <c r="J3" t="s">
        <v>291</v>
      </c>
    </row>
    <row r="4" spans="1:10" x14ac:dyDescent="0.25">
      <c r="A4" s="1" t="s">
        <v>61</v>
      </c>
      <c r="B4" s="9" t="s">
        <v>253</v>
      </c>
      <c r="C4" s="12">
        <v>62</v>
      </c>
      <c r="D4" s="14">
        <v>62</v>
      </c>
      <c r="E4" s="12">
        <v>27123</v>
      </c>
      <c r="F4" t="s">
        <v>283</v>
      </c>
      <c r="G4" s="19">
        <v>511052</v>
      </c>
      <c r="H4" s="19">
        <v>521265</v>
      </c>
      <c r="I4" s="21">
        <f>H4/H$91</f>
        <v>9.6823518419900514E-2</v>
      </c>
      <c r="J4" t="s">
        <v>291</v>
      </c>
    </row>
    <row r="5" spans="1:10" x14ac:dyDescent="0.25">
      <c r="A5" s="1" t="s">
        <v>85</v>
      </c>
      <c r="B5" s="9" t="s">
        <v>277</v>
      </c>
      <c r="C5" s="12">
        <v>86</v>
      </c>
      <c r="D5" s="14">
        <v>86</v>
      </c>
      <c r="E5" s="12">
        <v>27171</v>
      </c>
      <c r="F5" t="s">
        <v>285</v>
      </c>
      <c r="G5" s="19">
        <v>89986</v>
      </c>
      <c r="H5" s="19">
        <v>127386</v>
      </c>
      <c r="I5" s="21">
        <f>H5/H$91</f>
        <v>2.3661593848498263E-2</v>
      </c>
      <c r="J5" t="s">
        <v>292</v>
      </c>
    </row>
    <row r="6" spans="1:10" x14ac:dyDescent="0.25">
      <c r="A6" s="1" t="s">
        <v>69</v>
      </c>
      <c r="B6" s="9" t="s">
        <v>262</v>
      </c>
      <c r="C6" s="12">
        <v>71</v>
      </c>
      <c r="D6" s="14">
        <v>71</v>
      </c>
      <c r="E6" s="12">
        <v>27141</v>
      </c>
      <c r="F6" t="s">
        <v>285</v>
      </c>
      <c r="G6" s="19">
        <v>64417</v>
      </c>
      <c r="H6" s="19">
        <v>89770</v>
      </c>
      <c r="I6" s="21">
        <f>H6/H$91</f>
        <v>1.667452686935526E-2</v>
      </c>
      <c r="J6" t="s">
        <v>293</v>
      </c>
    </row>
    <row r="7" spans="1:10" x14ac:dyDescent="0.25">
      <c r="A7" s="1" t="s">
        <v>12</v>
      </c>
      <c r="B7" s="9" t="s">
        <v>204</v>
      </c>
      <c r="C7" s="12">
        <v>13</v>
      </c>
      <c r="D7" s="14">
        <v>13</v>
      </c>
      <c r="E7" s="12">
        <v>27025</v>
      </c>
      <c r="F7" t="s">
        <v>285</v>
      </c>
      <c r="G7" s="19">
        <v>41101</v>
      </c>
      <c r="H7" s="19">
        <v>53798</v>
      </c>
      <c r="I7" s="21">
        <f>H7/H$91</f>
        <v>9.9928283002960246E-3</v>
      </c>
      <c r="J7" t="s">
        <v>293</v>
      </c>
    </row>
    <row r="8" spans="1:10" x14ac:dyDescent="0.25">
      <c r="A8" s="1" t="s">
        <v>4</v>
      </c>
      <c r="B8" s="9" t="s">
        <v>191</v>
      </c>
      <c r="C8" s="12">
        <v>5</v>
      </c>
      <c r="D8" s="13" t="s">
        <v>192</v>
      </c>
      <c r="E8" s="12">
        <v>27009</v>
      </c>
      <c r="F8" s="15" t="s">
        <v>285</v>
      </c>
      <c r="G8" s="19">
        <v>34226</v>
      </c>
      <c r="H8" s="19">
        <v>38980</v>
      </c>
      <c r="I8" s="21">
        <f>H8/H$91</f>
        <v>7.2404261709643307E-3</v>
      </c>
      <c r="J8" t="s">
        <v>293</v>
      </c>
    </row>
    <row r="9" spans="1:10" x14ac:dyDescent="0.25">
      <c r="A9" s="1" t="s">
        <v>29</v>
      </c>
      <c r="B9" s="9" t="s">
        <v>221</v>
      </c>
      <c r="C9" s="12">
        <v>30</v>
      </c>
      <c r="D9" s="14">
        <v>30</v>
      </c>
      <c r="E9" s="12">
        <v>27059</v>
      </c>
      <c r="F9" t="s">
        <v>285</v>
      </c>
      <c r="G9" s="19">
        <v>31287</v>
      </c>
      <c r="H9" s="19">
        <v>38190</v>
      </c>
      <c r="I9" s="21">
        <f>H9/H$91</f>
        <v>7.0936858765810107E-3</v>
      </c>
      <c r="J9" t="s">
        <v>293</v>
      </c>
    </row>
    <row r="10" spans="1:10" x14ac:dyDescent="0.25">
      <c r="A10" s="1" t="s">
        <v>39</v>
      </c>
      <c r="B10" s="9" t="s">
        <v>231</v>
      </c>
      <c r="C10" s="12">
        <v>40</v>
      </c>
      <c r="D10" s="14">
        <v>40</v>
      </c>
      <c r="E10" s="12">
        <v>27079</v>
      </c>
      <c r="F10" t="s">
        <v>285</v>
      </c>
      <c r="G10" s="19">
        <v>25426</v>
      </c>
      <c r="H10" s="19">
        <v>27717</v>
      </c>
      <c r="I10" s="21">
        <f>H10/H$91</f>
        <v>5.1483553663575774E-3</v>
      </c>
      <c r="J10" t="s">
        <v>293</v>
      </c>
    </row>
    <row r="11" spans="1:10" x14ac:dyDescent="0.25">
      <c r="A11" s="1" t="s">
        <v>47</v>
      </c>
      <c r="B11" s="9" t="s">
        <v>239</v>
      </c>
      <c r="C11" s="12">
        <v>48</v>
      </c>
      <c r="D11" s="14">
        <v>48</v>
      </c>
      <c r="E11" s="12">
        <v>27095</v>
      </c>
      <c r="F11" t="s">
        <v>285</v>
      </c>
      <c r="G11" s="19">
        <v>22330</v>
      </c>
      <c r="H11" s="19">
        <v>25891</v>
      </c>
      <c r="I11" s="21">
        <f>H11/H$91</f>
        <v>4.8091809644032193E-3</v>
      </c>
      <c r="J11" t="s">
        <v>293</v>
      </c>
    </row>
    <row r="12" spans="1:10" x14ac:dyDescent="0.25">
      <c r="A12" s="1" t="s">
        <v>70</v>
      </c>
      <c r="B12" s="9" t="s">
        <v>263</v>
      </c>
      <c r="C12" s="12">
        <v>72</v>
      </c>
      <c r="D12" s="14">
        <v>72</v>
      </c>
      <c r="E12" s="12">
        <v>27143</v>
      </c>
      <c r="F12" t="s">
        <v>285</v>
      </c>
      <c r="G12" s="19">
        <v>15356</v>
      </c>
      <c r="H12" s="19">
        <v>15096</v>
      </c>
      <c r="I12" s="21">
        <f>H12/H$91</f>
        <v>2.804039853177977E-3</v>
      </c>
      <c r="J12" t="s">
        <v>294</v>
      </c>
    </row>
    <row r="13" spans="1:10" x14ac:dyDescent="0.25">
      <c r="A13" s="1" t="s">
        <v>65</v>
      </c>
      <c r="B13" s="9" t="s">
        <v>257</v>
      </c>
      <c r="C13" s="12">
        <v>66</v>
      </c>
      <c r="D13" s="14">
        <v>66</v>
      </c>
      <c r="E13" s="12">
        <v>27131</v>
      </c>
      <c r="F13" s="15" t="s">
        <v>285</v>
      </c>
      <c r="G13" s="19">
        <v>56665</v>
      </c>
      <c r="H13" s="19">
        <v>64829</v>
      </c>
      <c r="I13" s="21">
        <f>H13/H$91</f>
        <v>1.2041805752628183E-2</v>
      </c>
      <c r="J13" t="s">
        <v>293</v>
      </c>
    </row>
    <row r="14" spans="1:10" x14ac:dyDescent="0.25">
      <c r="A14" s="1" t="s">
        <v>6</v>
      </c>
      <c r="B14" s="9" t="s">
        <v>195</v>
      </c>
      <c r="C14" s="12">
        <v>7</v>
      </c>
      <c r="D14" s="13" t="s">
        <v>196</v>
      </c>
      <c r="E14" s="12">
        <v>27013</v>
      </c>
      <c r="F14" s="15" t="s">
        <v>286</v>
      </c>
      <c r="G14" s="19">
        <v>55941</v>
      </c>
      <c r="H14" s="19">
        <v>64720</v>
      </c>
      <c r="I14" s="21">
        <f>H14/H$91</f>
        <v>1.2021559306947448E-2</v>
      </c>
      <c r="J14" t="s">
        <v>293</v>
      </c>
    </row>
    <row r="15" spans="1:10" x14ac:dyDescent="0.25">
      <c r="A15" s="1" t="s">
        <v>17</v>
      </c>
      <c r="B15" s="9" t="s">
        <v>209</v>
      </c>
      <c r="C15" s="12">
        <v>18</v>
      </c>
      <c r="D15" s="14">
        <v>18</v>
      </c>
      <c r="E15" s="12">
        <v>27035</v>
      </c>
      <c r="F15" s="15" t="s">
        <v>286</v>
      </c>
      <c r="G15" s="19">
        <v>55099</v>
      </c>
      <c r="H15" s="19">
        <v>62900</v>
      </c>
      <c r="I15" s="21">
        <f>H15/H$91</f>
        <v>1.1683499388241571E-2</v>
      </c>
      <c r="J15" t="s">
        <v>293</v>
      </c>
    </row>
    <row r="16" spans="1:10" x14ac:dyDescent="0.25">
      <c r="A16" s="1" t="s">
        <v>13</v>
      </c>
      <c r="B16" s="9" t="s">
        <v>205</v>
      </c>
      <c r="C16" s="12">
        <v>14</v>
      </c>
      <c r="D16" s="14">
        <v>14</v>
      </c>
      <c r="E16" s="12">
        <v>27027</v>
      </c>
      <c r="F16" s="15" t="s">
        <v>286</v>
      </c>
      <c r="G16" s="19">
        <v>51229</v>
      </c>
      <c r="H16" s="19">
        <v>60249</v>
      </c>
      <c r="I16" s="21">
        <f>H16/H$91</f>
        <v>1.1191083539621087E-2</v>
      </c>
      <c r="J16" t="s">
        <v>293</v>
      </c>
    </row>
    <row r="17" spans="1:10" x14ac:dyDescent="0.25">
      <c r="A17" s="1" t="s">
        <v>55</v>
      </c>
      <c r="B17" s="9" t="s">
        <v>247</v>
      </c>
      <c r="C17" s="12">
        <v>56</v>
      </c>
      <c r="D17" s="14">
        <v>56</v>
      </c>
      <c r="E17" s="12">
        <v>27111</v>
      </c>
      <c r="F17" s="15" t="s">
        <v>286</v>
      </c>
      <c r="G17" s="19">
        <v>57159</v>
      </c>
      <c r="H17" s="19">
        <v>57417</v>
      </c>
      <c r="I17" s="21">
        <f>H17/H$91</f>
        <v>1.0665047446338095E-2</v>
      </c>
      <c r="J17" t="s">
        <v>293</v>
      </c>
    </row>
    <row r="18" spans="1:10" x14ac:dyDescent="0.25">
      <c r="A18" s="1" t="s">
        <v>84</v>
      </c>
      <c r="B18" s="9" t="s">
        <v>276</v>
      </c>
      <c r="C18" s="12">
        <v>85</v>
      </c>
      <c r="D18" s="14">
        <v>85</v>
      </c>
      <c r="E18" s="12">
        <v>27169</v>
      </c>
      <c r="F18" s="15" t="s">
        <v>286</v>
      </c>
      <c r="G18" s="19">
        <v>49985</v>
      </c>
      <c r="H18" s="19">
        <v>51285</v>
      </c>
      <c r="I18" s="21">
        <f>H18/H$91</f>
        <v>9.5260455663906032E-3</v>
      </c>
      <c r="J18" t="s">
        <v>293</v>
      </c>
    </row>
    <row r="19" spans="1:10" x14ac:dyDescent="0.25">
      <c r="A19" s="1" t="s">
        <v>24</v>
      </c>
      <c r="B19" s="9" t="s">
        <v>216</v>
      </c>
      <c r="C19" s="12">
        <v>25</v>
      </c>
      <c r="D19" s="14">
        <v>25</v>
      </c>
      <c r="E19" s="12">
        <v>27049</v>
      </c>
      <c r="F19" s="15" t="s">
        <v>285</v>
      </c>
      <c r="G19" s="19">
        <v>44127</v>
      </c>
      <c r="H19" s="19">
        <v>46336</v>
      </c>
      <c r="I19" s="21">
        <f>H19/H$91</f>
        <v>8.6067826336019299E-3</v>
      </c>
      <c r="J19" t="s">
        <v>293</v>
      </c>
    </row>
    <row r="20" spans="1:10" x14ac:dyDescent="0.25">
      <c r="A20" s="1" t="s">
        <v>30</v>
      </c>
      <c r="B20" s="9" t="s">
        <v>222</v>
      </c>
      <c r="C20" s="12">
        <v>31</v>
      </c>
      <c r="D20" s="14">
        <v>31</v>
      </c>
      <c r="E20" s="12">
        <v>27061</v>
      </c>
      <c r="F20" s="15" t="s">
        <v>286</v>
      </c>
      <c r="G20" s="19">
        <v>43992</v>
      </c>
      <c r="H20" s="19">
        <v>45303</v>
      </c>
      <c r="I20" s="21">
        <f>H20/H$91</f>
        <v>8.4149057676551325E-3</v>
      </c>
      <c r="J20" t="s">
        <v>293</v>
      </c>
    </row>
    <row r="21" spans="1:10" x14ac:dyDescent="0.25">
      <c r="A21" s="1" t="s">
        <v>3</v>
      </c>
      <c r="B21" s="9" t="s">
        <v>189</v>
      </c>
      <c r="C21" s="12">
        <v>4</v>
      </c>
      <c r="D21" s="13" t="s">
        <v>190</v>
      </c>
      <c r="E21" s="12">
        <v>27007</v>
      </c>
      <c r="F21" s="15" t="s">
        <v>286</v>
      </c>
      <c r="G21" s="19">
        <v>39650</v>
      </c>
      <c r="H21" s="19">
        <v>45236</v>
      </c>
      <c r="I21" s="21">
        <f>H21/H$91</f>
        <v>8.4024607047137618E-3</v>
      </c>
      <c r="J21" t="s">
        <v>293</v>
      </c>
    </row>
    <row r="22" spans="1:10" x14ac:dyDescent="0.25">
      <c r="A22" s="1" t="s">
        <v>33</v>
      </c>
      <c r="B22" s="9" t="s">
        <v>225</v>
      </c>
      <c r="C22" s="12">
        <v>34</v>
      </c>
      <c r="D22" s="14">
        <v>34</v>
      </c>
      <c r="E22" s="12">
        <v>27067</v>
      </c>
      <c r="F22" s="15" t="s">
        <v>286</v>
      </c>
      <c r="G22" s="19">
        <v>41203</v>
      </c>
      <c r="H22" s="19">
        <v>42316</v>
      </c>
      <c r="I22" s="21">
        <f>H22/H$91</f>
        <v>7.8600788571197185E-3</v>
      </c>
      <c r="J22" t="s">
        <v>293</v>
      </c>
    </row>
    <row r="23" spans="1:10" x14ac:dyDescent="0.25">
      <c r="A23" s="1" t="s">
        <v>49</v>
      </c>
      <c r="B23" s="9" t="s">
        <v>241</v>
      </c>
      <c r="C23" s="12">
        <v>50</v>
      </c>
      <c r="D23" s="14">
        <v>50</v>
      </c>
      <c r="E23" s="12">
        <v>27099</v>
      </c>
      <c r="F23" s="15" t="s">
        <v>286</v>
      </c>
      <c r="G23" s="19">
        <v>38603</v>
      </c>
      <c r="H23" s="19">
        <v>39312</v>
      </c>
      <c r="I23" s="21">
        <f>H23/H$91</f>
        <v>7.3020942440469409E-3</v>
      </c>
      <c r="J23" t="s">
        <v>293</v>
      </c>
    </row>
    <row r="24" spans="1:10" x14ac:dyDescent="0.25">
      <c r="A24" s="1" t="s">
        <v>73</v>
      </c>
      <c r="B24" s="9" t="s">
        <v>265</v>
      </c>
      <c r="C24" s="12">
        <v>74</v>
      </c>
      <c r="D24" s="14">
        <v>74</v>
      </c>
      <c r="E24" s="12">
        <v>27147</v>
      </c>
      <c r="F24" s="15" t="s">
        <v>286</v>
      </c>
      <c r="G24" s="19">
        <v>33680</v>
      </c>
      <c r="H24" s="19">
        <v>36472</v>
      </c>
      <c r="I24" s="21">
        <f>H24/H$91</f>
        <v>6.7745721730993096E-3</v>
      </c>
      <c r="J24" t="s">
        <v>293</v>
      </c>
    </row>
    <row r="25" spans="1:10" x14ac:dyDescent="0.25">
      <c r="A25" s="1" t="s">
        <v>20</v>
      </c>
      <c r="B25" s="9" t="s">
        <v>212</v>
      </c>
      <c r="C25" s="12">
        <v>21</v>
      </c>
      <c r="D25" s="14">
        <v>21</v>
      </c>
      <c r="E25" s="12">
        <v>27041</v>
      </c>
      <c r="F25" s="15" t="s">
        <v>286</v>
      </c>
      <c r="G25" s="19">
        <v>32821</v>
      </c>
      <c r="H25" s="19">
        <v>36413</v>
      </c>
      <c r="I25" s="21">
        <f>H25/H$91</f>
        <v>6.7636130878225799E-3</v>
      </c>
      <c r="J25" t="s">
        <v>293</v>
      </c>
    </row>
    <row r="26" spans="1:10" x14ac:dyDescent="0.25">
      <c r="A26" s="1" t="s">
        <v>45</v>
      </c>
      <c r="B26" s="9" t="s">
        <v>234</v>
      </c>
      <c r="C26" s="12">
        <v>43</v>
      </c>
      <c r="D26" s="14">
        <v>43</v>
      </c>
      <c r="E26" s="12">
        <v>27085</v>
      </c>
      <c r="F26" s="15" t="s">
        <v>285</v>
      </c>
      <c r="G26" s="19">
        <v>34898</v>
      </c>
      <c r="H26" s="19">
        <v>36172</v>
      </c>
      <c r="I26" s="21">
        <f>H26/H$91</f>
        <v>6.7188480106752631E-3</v>
      </c>
      <c r="J26" t="s">
        <v>293</v>
      </c>
    </row>
    <row r="27" spans="1:10" x14ac:dyDescent="0.25">
      <c r="A27" s="1" t="s">
        <v>8</v>
      </c>
      <c r="B27" s="9" t="s">
        <v>199</v>
      </c>
      <c r="C27" s="12">
        <v>9</v>
      </c>
      <c r="D27" s="13" t="s">
        <v>200</v>
      </c>
      <c r="E27" s="12">
        <v>27017</v>
      </c>
      <c r="F27" s="15" t="s">
        <v>286</v>
      </c>
      <c r="G27" s="19">
        <v>31671</v>
      </c>
      <c r="H27" s="19">
        <v>35430</v>
      </c>
      <c r="I27" s="21">
        <f>H27/H$91</f>
        <v>6.5810235822797904E-3</v>
      </c>
      <c r="J27" t="s">
        <v>293</v>
      </c>
    </row>
    <row r="28" spans="1:10" x14ac:dyDescent="0.25">
      <c r="A28" s="1" t="s">
        <v>48</v>
      </c>
      <c r="B28" s="9" t="s">
        <v>240</v>
      </c>
      <c r="C28" s="12">
        <v>49</v>
      </c>
      <c r="D28" s="14">
        <v>49</v>
      </c>
      <c r="E28" s="12">
        <v>27097</v>
      </c>
      <c r="F28" s="15" t="s">
        <v>286</v>
      </c>
      <c r="G28" s="19">
        <v>31712</v>
      </c>
      <c r="H28" s="19">
        <v>33054</v>
      </c>
      <c r="I28" s="21">
        <f>H28/H$91</f>
        <v>6.1396882158813492E-3</v>
      </c>
      <c r="J28" t="s">
        <v>293</v>
      </c>
    </row>
    <row r="29" spans="1:10" x14ac:dyDescent="0.25">
      <c r="A29" s="1" t="s">
        <v>2</v>
      </c>
      <c r="B29" s="9" t="s">
        <v>187</v>
      </c>
      <c r="C29" s="12">
        <v>3</v>
      </c>
      <c r="D29" s="13" t="s">
        <v>188</v>
      </c>
      <c r="E29" s="12">
        <v>27005</v>
      </c>
      <c r="F29" s="15" t="s">
        <v>286</v>
      </c>
      <c r="G29" s="19">
        <v>30000</v>
      </c>
      <c r="H29" s="19">
        <v>32971</v>
      </c>
      <c r="I29" s="21">
        <f>H29/H$91</f>
        <v>6.1242711976106966E-3</v>
      </c>
      <c r="J29" t="s">
        <v>293</v>
      </c>
    </row>
    <row r="30" spans="1:10" x14ac:dyDescent="0.25">
      <c r="A30" s="1" t="s">
        <v>51</v>
      </c>
      <c r="B30" s="9" t="s">
        <v>243</v>
      </c>
      <c r="C30" s="12">
        <v>52</v>
      </c>
      <c r="D30" s="14">
        <v>52</v>
      </c>
      <c r="E30" s="12">
        <v>27103</v>
      </c>
      <c r="F30" s="15" t="s">
        <v>286</v>
      </c>
      <c r="G30" s="19">
        <v>29771</v>
      </c>
      <c r="H30" s="19">
        <v>32923</v>
      </c>
      <c r="I30" s="21">
        <f>H30/H$91</f>
        <v>6.1153553316228492E-3</v>
      </c>
      <c r="J30" t="s">
        <v>293</v>
      </c>
    </row>
    <row r="31" spans="1:10" x14ac:dyDescent="0.25">
      <c r="A31" s="1" t="s">
        <v>59</v>
      </c>
      <c r="B31" s="9" t="s">
        <v>251</v>
      </c>
      <c r="C31" s="12">
        <v>60</v>
      </c>
      <c r="D31" s="14">
        <v>60</v>
      </c>
      <c r="E31" s="12">
        <v>27119</v>
      </c>
      <c r="F31" s="15" t="s">
        <v>286</v>
      </c>
      <c r="G31" s="19">
        <v>31369</v>
      </c>
      <c r="H31" s="19">
        <v>31630</v>
      </c>
      <c r="I31" s="21">
        <f>H31/H$91</f>
        <v>5.8751841915752126E-3</v>
      </c>
      <c r="J31" t="s">
        <v>293</v>
      </c>
    </row>
    <row r="32" spans="1:10" x14ac:dyDescent="0.25">
      <c r="A32" s="1" t="s">
        <v>23</v>
      </c>
      <c r="B32" s="9" t="s">
        <v>215</v>
      </c>
      <c r="C32" s="12">
        <v>24</v>
      </c>
      <c r="D32" s="14">
        <v>24</v>
      </c>
      <c r="E32" s="12">
        <v>27047</v>
      </c>
      <c r="F32" s="15" t="s">
        <v>286</v>
      </c>
      <c r="G32" s="19">
        <v>32584</v>
      </c>
      <c r="H32" s="19">
        <v>31034</v>
      </c>
      <c r="I32" s="21">
        <f>H32/H$91</f>
        <v>5.7644788555594418E-3</v>
      </c>
      <c r="J32" t="s">
        <v>293</v>
      </c>
    </row>
    <row r="33" spans="1:10" x14ac:dyDescent="0.25">
      <c r="A33" s="1" t="s">
        <v>57</v>
      </c>
      <c r="B33" s="9" t="s">
        <v>249</v>
      </c>
      <c r="C33" s="12">
        <v>58</v>
      </c>
      <c r="D33" s="14">
        <v>58</v>
      </c>
      <c r="E33" s="12">
        <v>27115</v>
      </c>
      <c r="F33" s="15" t="s">
        <v>286</v>
      </c>
      <c r="G33" s="19">
        <v>26530</v>
      </c>
      <c r="H33" s="19">
        <v>29347</v>
      </c>
      <c r="I33" s="21">
        <f>H33/H$91</f>
        <v>5.4511233155282255E-3</v>
      </c>
      <c r="J33" t="s">
        <v>293</v>
      </c>
    </row>
    <row r="34" spans="1:10" x14ac:dyDescent="0.25">
      <c r="A34" s="1" t="s">
        <v>10</v>
      </c>
      <c r="B34" s="9" t="s">
        <v>202</v>
      </c>
      <c r="C34" s="12">
        <v>11</v>
      </c>
      <c r="D34" s="14">
        <v>11</v>
      </c>
      <c r="E34" s="12">
        <v>27021</v>
      </c>
      <c r="F34" s="15" t="s">
        <v>286</v>
      </c>
      <c r="G34" s="19">
        <v>27150</v>
      </c>
      <c r="H34" s="19">
        <v>28499</v>
      </c>
      <c r="I34" s="21">
        <f>H34/H$91</f>
        <v>5.2936096830762565E-3</v>
      </c>
      <c r="J34" t="s">
        <v>293</v>
      </c>
    </row>
    <row r="35" spans="1:10" x14ac:dyDescent="0.25">
      <c r="A35" s="1" t="s">
        <v>41</v>
      </c>
      <c r="B35" s="9" t="s">
        <v>233</v>
      </c>
      <c r="C35" s="12">
        <v>42</v>
      </c>
      <c r="D35" s="14">
        <v>42</v>
      </c>
      <c r="E35" s="12">
        <v>27083</v>
      </c>
      <c r="F35" s="15" t="s">
        <v>286</v>
      </c>
      <c r="G35" s="19">
        <v>25425</v>
      </c>
      <c r="H35" s="19">
        <v>25724</v>
      </c>
      <c r="I35" s="21">
        <f>H35/H$91</f>
        <v>4.7781611806538343E-3</v>
      </c>
      <c r="J35" t="s">
        <v>293</v>
      </c>
    </row>
    <row r="36" spans="1:10" x14ac:dyDescent="0.25">
      <c r="A36" s="1" t="s">
        <v>7</v>
      </c>
      <c r="B36" s="9" t="s">
        <v>197</v>
      </c>
      <c r="C36" s="12">
        <v>8</v>
      </c>
      <c r="D36" s="13" t="s">
        <v>198</v>
      </c>
      <c r="E36" s="12">
        <v>27015</v>
      </c>
      <c r="F36" s="15" t="s">
        <v>286</v>
      </c>
      <c r="G36" s="19">
        <v>26911</v>
      </c>
      <c r="H36" s="19">
        <v>25513</v>
      </c>
      <c r="I36" s="21">
        <f>H36/H$91</f>
        <v>4.7389685197489215E-3</v>
      </c>
      <c r="J36" t="s">
        <v>293</v>
      </c>
    </row>
    <row r="37" spans="1:10" x14ac:dyDescent="0.25">
      <c r="A37" s="1" t="s">
        <v>76</v>
      </c>
      <c r="B37" s="9" t="s">
        <v>268</v>
      </c>
      <c r="C37" s="12">
        <v>77</v>
      </c>
      <c r="D37" s="14">
        <v>77</v>
      </c>
      <c r="E37" s="12">
        <v>27153</v>
      </c>
      <c r="F37" s="15" t="s">
        <v>286</v>
      </c>
      <c r="G37" s="19">
        <v>24426</v>
      </c>
      <c r="H37" s="19">
        <v>24588</v>
      </c>
      <c r="I37" s="21">
        <f>H37/H$91</f>
        <v>4.5671523522747811E-3</v>
      </c>
      <c r="J37" t="s">
        <v>293</v>
      </c>
    </row>
    <row r="38" spans="1:10" x14ac:dyDescent="0.25">
      <c r="A38" s="1" t="s">
        <v>46</v>
      </c>
      <c r="B38" s="9" t="s">
        <v>238</v>
      </c>
      <c r="C38" s="12">
        <v>47</v>
      </c>
      <c r="D38" s="14">
        <v>47</v>
      </c>
      <c r="E38" s="12">
        <v>27093</v>
      </c>
      <c r="F38" s="15" t="s">
        <v>286</v>
      </c>
      <c r="G38" s="19">
        <v>22644</v>
      </c>
      <c r="H38" s="19">
        <v>23147</v>
      </c>
      <c r="I38" s="21">
        <f>H38/H$91</f>
        <v>4.2994906254312818E-3</v>
      </c>
      <c r="J38" t="s">
        <v>294</v>
      </c>
    </row>
    <row r="39" spans="1:10" x14ac:dyDescent="0.25">
      <c r="A39" s="1" t="s">
        <v>52</v>
      </c>
      <c r="B39" s="9" t="s">
        <v>244</v>
      </c>
      <c r="C39" s="12">
        <v>53</v>
      </c>
      <c r="D39" s="14">
        <v>53</v>
      </c>
      <c r="E39" s="12">
        <v>27105</v>
      </c>
      <c r="F39" s="15" t="s">
        <v>286</v>
      </c>
      <c r="G39" s="19">
        <v>20832</v>
      </c>
      <c r="H39" s="19">
        <v>21589</v>
      </c>
      <c r="I39" s="21">
        <f>H39/H$91</f>
        <v>4.0100964752424048E-3</v>
      </c>
      <c r="J39" t="s">
        <v>294</v>
      </c>
    </row>
    <row r="40" spans="1:10" x14ac:dyDescent="0.25">
      <c r="A40" s="1" t="s">
        <v>78</v>
      </c>
      <c r="B40" s="9" t="s">
        <v>270</v>
      </c>
      <c r="C40" s="12">
        <v>79</v>
      </c>
      <c r="D40" s="14">
        <v>79</v>
      </c>
      <c r="E40" s="12">
        <v>27157</v>
      </c>
      <c r="F40" s="15" t="s">
        <v>286</v>
      </c>
      <c r="G40" s="19">
        <v>21610</v>
      </c>
      <c r="H40" s="19">
        <v>21485</v>
      </c>
      <c r="I40" s="21">
        <f>H40/H$91</f>
        <v>3.9907787656020691E-3</v>
      </c>
      <c r="J40" t="s">
        <v>294</v>
      </c>
    </row>
    <row r="41" spans="1:10" x14ac:dyDescent="0.25">
      <c r="A41" s="1" t="s">
        <v>22</v>
      </c>
      <c r="B41" s="9" t="s">
        <v>214</v>
      </c>
      <c r="C41" s="12">
        <v>23</v>
      </c>
      <c r="D41" s="14">
        <v>23</v>
      </c>
      <c r="E41" s="12">
        <v>27045</v>
      </c>
      <c r="F41" s="15" t="s">
        <v>286</v>
      </c>
      <c r="G41" s="19">
        <v>21122</v>
      </c>
      <c r="H41" s="19">
        <v>20842</v>
      </c>
      <c r="I41" s="21">
        <f>H41/H$91</f>
        <v>3.8713433108065313E-3</v>
      </c>
      <c r="J41" t="s">
        <v>294</v>
      </c>
    </row>
    <row r="42" spans="1:10" x14ac:dyDescent="0.25">
      <c r="A42" s="1" t="s">
        <v>28</v>
      </c>
      <c r="B42" s="9" t="s">
        <v>220</v>
      </c>
      <c r="C42" s="12">
        <v>29</v>
      </c>
      <c r="D42" s="14">
        <v>29</v>
      </c>
      <c r="E42" s="12">
        <v>27057</v>
      </c>
      <c r="F42" s="15" t="s">
        <v>286</v>
      </c>
      <c r="G42" s="19">
        <v>18376</v>
      </c>
      <c r="H42" s="19">
        <v>20518</v>
      </c>
      <c r="I42" s="21">
        <f>H42/H$91</f>
        <v>3.811161215388562E-3</v>
      </c>
      <c r="J42" t="s">
        <v>294</v>
      </c>
    </row>
    <row r="43" spans="1:10" x14ac:dyDescent="0.25">
      <c r="A43" s="1" t="s">
        <v>44</v>
      </c>
      <c r="B43" s="9" t="s">
        <v>237</v>
      </c>
      <c r="C43" s="12">
        <v>46</v>
      </c>
      <c r="D43" s="14">
        <v>46</v>
      </c>
      <c r="E43" s="12">
        <v>27091</v>
      </c>
      <c r="F43" s="15" t="s">
        <v>286</v>
      </c>
      <c r="G43" s="19">
        <v>21802</v>
      </c>
      <c r="H43" s="19">
        <v>20515</v>
      </c>
      <c r="I43" s="21">
        <f>H43/H$91</f>
        <v>3.8106039737643214E-3</v>
      </c>
      <c r="J43" t="s">
        <v>294</v>
      </c>
    </row>
    <row r="44" spans="1:10" x14ac:dyDescent="0.25">
      <c r="A44" s="1" t="s">
        <v>19</v>
      </c>
      <c r="B44" s="9" t="s">
        <v>211</v>
      </c>
      <c r="C44" s="12">
        <v>20</v>
      </c>
      <c r="D44" s="14">
        <v>20</v>
      </c>
      <c r="E44" s="12">
        <v>27039</v>
      </c>
      <c r="F44" s="15" t="s">
        <v>286</v>
      </c>
      <c r="G44" s="19">
        <v>17731</v>
      </c>
      <c r="H44" s="19">
        <v>20246</v>
      </c>
      <c r="I44" s="21">
        <f>H44/H$91</f>
        <v>3.7606379747907605E-3</v>
      </c>
      <c r="J44" t="s">
        <v>294</v>
      </c>
    </row>
    <row r="45" spans="1:10" x14ac:dyDescent="0.25">
      <c r="A45" s="1" t="s">
        <v>80</v>
      </c>
      <c r="B45" s="9" t="s">
        <v>272</v>
      </c>
      <c r="C45" s="12">
        <v>81</v>
      </c>
      <c r="D45" s="14">
        <v>81</v>
      </c>
      <c r="E45" s="12">
        <v>27161</v>
      </c>
      <c r="F45" s="15" t="s">
        <v>286</v>
      </c>
      <c r="G45" s="19">
        <v>19526</v>
      </c>
      <c r="H45" s="19">
        <v>19127</v>
      </c>
      <c r="I45" s="21">
        <f>H45/H$91</f>
        <v>3.5527868489490699E-3</v>
      </c>
      <c r="J45" t="s">
        <v>294</v>
      </c>
    </row>
    <row r="46" spans="1:10" x14ac:dyDescent="0.25">
      <c r="A46" s="1" t="s">
        <v>27</v>
      </c>
      <c r="B46" s="9" t="s">
        <v>219</v>
      </c>
      <c r="C46" s="12">
        <v>28</v>
      </c>
      <c r="D46" s="14">
        <v>28</v>
      </c>
      <c r="E46" s="12">
        <v>27055</v>
      </c>
      <c r="F46" s="15" t="s">
        <v>286</v>
      </c>
      <c r="G46" s="19">
        <v>19718</v>
      </c>
      <c r="H46" s="19">
        <v>18859</v>
      </c>
      <c r="I46" s="21">
        <f>H46/H$91</f>
        <v>3.5030065971835894E-3</v>
      </c>
      <c r="J46" t="s">
        <v>294</v>
      </c>
    </row>
    <row r="47" spans="1:10" x14ac:dyDescent="0.25">
      <c r="A47" s="1" t="s">
        <v>32</v>
      </c>
      <c r="B47" s="9" t="s">
        <v>224</v>
      </c>
      <c r="C47" s="12">
        <v>33</v>
      </c>
      <c r="D47" s="14">
        <v>33</v>
      </c>
      <c r="E47" s="12">
        <v>27065</v>
      </c>
      <c r="F47" s="15" t="s">
        <v>286</v>
      </c>
      <c r="G47" s="19">
        <v>14996</v>
      </c>
      <c r="H47" s="19">
        <v>16084</v>
      </c>
      <c r="I47" s="21">
        <f>H47/H$91</f>
        <v>2.9875580947611672E-3</v>
      </c>
      <c r="J47" t="s">
        <v>294</v>
      </c>
    </row>
    <row r="48" spans="1:10" x14ac:dyDescent="0.25">
      <c r="A48" s="1" t="s">
        <v>0</v>
      </c>
      <c r="B48" s="9" t="s">
        <v>183</v>
      </c>
      <c r="C48" s="10">
        <v>1</v>
      </c>
      <c r="D48" s="11" t="s">
        <v>184</v>
      </c>
      <c r="E48" s="10">
        <v>27001</v>
      </c>
      <c r="F48" s="16" t="s">
        <v>286</v>
      </c>
      <c r="G48" s="19">
        <v>15301</v>
      </c>
      <c r="H48" s="19">
        <v>15964</v>
      </c>
      <c r="I48" s="21">
        <f>H48/H$91</f>
        <v>2.9652684297915488E-3</v>
      </c>
      <c r="J48" t="s">
        <v>294</v>
      </c>
    </row>
    <row r="49" spans="1:10" x14ac:dyDescent="0.25">
      <c r="A49" s="1" t="s">
        <v>63</v>
      </c>
      <c r="B49" s="9" t="s">
        <v>255</v>
      </c>
      <c r="C49" s="12">
        <v>64</v>
      </c>
      <c r="D49" s="14">
        <v>64</v>
      </c>
      <c r="E49" s="12">
        <v>27127</v>
      </c>
      <c r="F49" s="15" t="s">
        <v>286</v>
      </c>
      <c r="G49" s="19">
        <v>16815</v>
      </c>
      <c r="H49" s="19">
        <v>15834</v>
      </c>
      <c r="I49" s="21">
        <f>H49/H$91</f>
        <v>2.9411212927411292E-3</v>
      </c>
      <c r="J49" t="s">
        <v>294</v>
      </c>
    </row>
    <row r="50" spans="1:10" x14ac:dyDescent="0.25">
      <c r="A50" s="1" t="s">
        <v>67</v>
      </c>
      <c r="B50" s="9" t="s">
        <v>259</v>
      </c>
      <c r="C50" s="12">
        <v>68</v>
      </c>
      <c r="D50" s="14">
        <v>68</v>
      </c>
      <c r="E50" s="12">
        <v>27135</v>
      </c>
      <c r="F50" s="15" t="s">
        <v>286</v>
      </c>
      <c r="G50" s="19">
        <v>16338</v>
      </c>
      <c r="H50" s="19">
        <v>15545</v>
      </c>
      <c r="I50" s="21">
        <f>H50/H$91</f>
        <v>2.8874403496059651E-3</v>
      </c>
      <c r="J50" t="s">
        <v>294</v>
      </c>
    </row>
    <row r="51" spans="1:10" x14ac:dyDescent="0.25">
      <c r="A51" s="1" t="s">
        <v>64</v>
      </c>
      <c r="B51" s="9" t="s">
        <v>256</v>
      </c>
      <c r="C51" s="12">
        <v>65</v>
      </c>
      <c r="D51" s="14">
        <v>65</v>
      </c>
      <c r="E51" s="12">
        <v>27129</v>
      </c>
      <c r="F51" s="15" t="s">
        <v>286</v>
      </c>
      <c r="G51" s="19">
        <v>17154</v>
      </c>
      <c r="H51" s="19">
        <v>15326</v>
      </c>
      <c r="I51" s="21">
        <f>H51/H$91</f>
        <v>2.8467617110364118E-3</v>
      </c>
      <c r="J51" t="s">
        <v>294</v>
      </c>
    </row>
    <row r="52" spans="1:10" x14ac:dyDescent="0.25">
      <c r="A52" s="1" t="s">
        <v>21</v>
      </c>
      <c r="B52" s="9" t="s">
        <v>213</v>
      </c>
      <c r="C52" s="12">
        <v>22</v>
      </c>
      <c r="D52" s="14">
        <v>22</v>
      </c>
      <c r="E52" s="12">
        <v>27043</v>
      </c>
      <c r="F52" s="15" t="s">
        <v>286</v>
      </c>
      <c r="G52" s="19">
        <v>16181</v>
      </c>
      <c r="H52" s="19">
        <v>14337</v>
      </c>
      <c r="I52" s="21">
        <f>H52/H$91</f>
        <v>2.6630577222451412E-3</v>
      </c>
      <c r="J52" t="s">
        <v>294</v>
      </c>
    </row>
    <row r="53" spans="1:10" x14ac:dyDescent="0.25">
      <c r="A53" s="1" t="s">
        <v>56</v>
      </c>
      <c r="B53" s="9" t="s">
        <v>248</v>
      </c>
      <c r="C53" s="12">
        <v>57</v>
      </c>
      <c r="D53" s="14">
        <v>57</v>
      </c>
      <c r="E53" s="12">
        <v>27113</v>
      </c>
      <c r="F53" s="15" t="s">
        <v>286</v>
      </c>
      <c r="G53" s="19">
        <v>13584</v>
      </c>
      <c r="H53" s="19">
        <v>14041</v>
      </c>
      <c r="I53" s="21">
        <f>H53/H$91</f>
        <v>2.6080765486534165E-3</v>
      </c>
      <c r="J53" t="s">
        <v>294</v>
      </c>
    </row>
    <row r="54" spans="1:10" x14ac:dyDescent="0.25">
      <c r="A54" s="1" t="s">
        <v>79</v>
      </c>
      <c r="B54" s="9" t="s">
        <v>271</v>
      </c>
      <c r="C54" s="12">
        <v>80</v>
      </c>
      <c r="D54" s="14">
        <v>80</v>
      </c>
      <c r="E54" s="12">
        <v>27159</v>
      </c>
      <c r="F54" s="15" t="s">
        <v>286</v>
      </c>
      <c r="G54" s="19">
        <v>13713</v>
      </c>
      <c r="H54" s="19">
        <v>13754</v>
      </c>
      <c r="I54" s="21">
        <f>H54/H$91</f>
        <v>2.5547670999344126E-3</v>
      </c>
      <c r="J54" t="s">
        <v>294</v>
      </c>
    </row>
    <row r="55" spans="1:10" x14ac:dyDescent="0.25">
      <c r="A55" s="1" t="s">
        <v>35</v>
      </c>
      <c r="B55" s="9" t="s">
        <v>227</v>
      </c>
      <c r="C55" s="12">
        <v>36</v>
      </c>
      <c r="D55" s="14">
        <v>36</v>
      </c>
      <c r="E55" s="12">
        <v>27071</v>
      </c>
      <c r="F55" s="15" t="s">
        <v>286</v>
      </c>
      <c r="G55" s="19">
        <v>14355</v>
      </c>
      <c r="H55" s="19">
        <v>13138</v>
      </c>
      <c r="I55" s="21">
        <f>H55/H$91</f>
        <v>2.4403468197570391E-3</v>
      </c>
      <c r="J55" t="s">
        <v>294</v>
      </c>
    </row>
    <row r="56" spans="1:10" x14ac:dyDescent="0.25">
      <c r="A56" s="1" t="s">
        <v>11</v>
      </c>
      <c r="B56" s="9" t="s">
        <v>203</v>
      </c>
      <c r="C56" s="12">
        <v>12</v>
      </c>
      <c r="D56" s="14">
        <v>12</v>
      </c>
      <c r="E56" s="12">
        <v>27023</v>
      </c>
      <c r="F56" s="15" t="s">
        <v>286</v>
      </c>
      <c r="G56" s="19">
        <v>13088</v>
      </c>
      <c r="H56" s="19">
        <v>12235</v>
      </c>
      <c r="I56" s="21">
        <f>H56/H$91</f>
        <v>2.2726170908606617E-3</v>
      </c>
      <c r="J56" t="s">
        <v>294</v>
      </c>
    </row>
    <row r="57" spans="1:10" x14ac:dyDescent="0.25">
      <c r="A57" s="1" t="s">
        <v>16</v>
      </c>
      <c r="B57" s="9" t="s">
        <v>208</v>
      </c>
      <c r="C57" s="12">
        <v>17</v>
      </c>
      <c r="D57" s="14">
        <v>17</v>
      </c>
      <c r="E57" s="12">
        <v>27033</v>
      </c>
      <c r="F57" s="15" t="s">
        <v>286</v>
      </c>
      <c r="G57" s="19">
        <v>12167</v>
      </c>
      <c r="H57" s="19">
        <v>11676</v>
      </c>
      <c r="I57" s="21">
        <f>H57/H$91</f>
        <v>2.1687844015438563E-3</v>
      </c>
      <c r="J57" t="s">
        <v>294</v>
      </c>
    </row>
    <row r="58" spans="1:10" x14ac:dyDescent="0.25">
      <c r="A58" s="1" t="s">
        <v>82</v>
      </c>
      <c r="B58" s="9" t="s">
        <v>274</v>
      </c>
      <c r="C58" s="12">
        <v>83</v>
      </c>
      <c r="D58" s="14">
        <v>83</v>
      </c>
      <c r="E58" s="12">
        <v>27165</v>
      </c>
      <c r="F58" s="15" t="s">
        <v>286</v>
      </c>
      <c r="G58" s="19">
        <v>11876</v>
      </c>
      <c r="H58" s="19">
        <v>11151</v>
      </c>
      <c r="I58" s="21">
        <f>H58/H$91</f>
        <v>2.0712671173017767E-3</v>
      </c>
      <c r="J58" t="s">
        <v>294</v>
      </c>
    </row>
    <row r="59" spans="1:10" x14ac:dyDescent="0.25">
      <c r="A59" s="1" t="s">
        <v>60</v>
      </c>
      <c r="B59" s="9" t="s">
        <v>252</v>
      </c>
      <c r="C59" s="12">
        <v>61</v>
      </c>
      <c r="D59" s="14">
        <v>61</v>
      </c>
      <c r="E59" s="12">
        <v>27121</v>
      </c>
      <c r="F59" s="15" t="s">
        <v>286</v>
      </c>
      <c r="G59" s="19">
        <v>11236</v>
      </c>
      <c r="H59" s="19">
        <v>10946</v>
      </c>
      <c r="I59" s="21">
        <f>H59/H$91</f>
        <v>2.0331889396453455E-3</v>
      </c>
      <c r="J59" t="s">
        <v>294</v>
      </c>
    </row>
    <row r="60" spans="1:10" x14ac:dyDescent="0.25">
      <c r="A60" s="1" t="s">
        <v>37</v>
      </c>
      <c r="B60" s="9" t="s">
        <v>229</v>
      </c>
      <c r="C60" s="12">
        <v>38</v>
      </c>
      <c r="D60" s="14">
        <v>38</v>
      </c>
      <c r="E60" s="12">
        <v>27075</v>
      </c>
      <c r="F60" s="15" t="s">
        <v>286</v>
      </c>
      <c r="G60" s="19">
        <v>11059</v>
      </c>
      <c r="H60" s="19">
        <v>10791</v>
      </c>
      <c r="I60" s="21">
        <f>H60/H$91</f>
        <v>2.0043981223929219E-3</v>
      </c>
      <c r="J60" t="s">
        <v>294</v>
      </c>
    </row>
    <row r="61" spans="1:10" x14ac:dyDescent="0.25">
      <c r="A61" s="1" t="s">
        <v>31</v>
      </c>
      <c r="B61" s="9" t="s">
        <v>223</v>
      </c>
      <c r="C61" s="12">
        <v>32</v>
      </c>
      <c r="D61" s="14">
        <v>32</v>
      </c>
      <c r="E61" s="12">
        <v>27063</v>
      </c>
      <c r="F61" s="15" t="s">
        <v>286</v>
      </c>
      <c r="G61" s="19">
        <v>11268</v>
      </c>
      <c r="H61" s="19">
        <v>10260</v>
      </c>
      <c r="I61" s="21">
        <f>H61/H$91</f>
        <v>1.9057663549023611E-3</v>
      </c>
      <c r="J61" t="s">
        <v>294</v>
      </c>
    </row>
    <row r="62" spans="1:10" x14ac:dyDescent="0.25">
      <c r="A62" s="1" t="s">
        <v>86</v>
      </c>
      <c r="B62" s="9" t="s">
        <v>278</v>
      </c>
      <c r="C62" s="12">
        <v>87</v>
      </c>
      <c r="D62" s="14">
        <v>87</v>
      </c>
      <c r="E62" s="12">
        <v>27173</v>
      </c>
      <c r="F62" s="15" t="s">
        <v>286</v>
      </c>
      <c r="G62" s="19">
        <v>11080</v>
      </c>
      <c r="H62" s="19">
        <v>10233</v>
      </c>
      <c r="I62" s="21">
        <f>H62/H$91</f>
        <v>1.9007511802841969E-3</v>
      </c>
      <c r="J62" t="s">
        <v>294</v>
      </c>
    </row>
    <row r="63" spans="1:10" x14ac:dyDescent="0.25">
      <c r="A63" s="1" t="s">
        <v>74</v>
      </c>
      <c r="B63" s="9" t="s">
        <v>266</v>
      </c>
      <c r="C63" s="12">
        <v>75</v>
      </c>
      <c r="D63" s="14">
        <v>75</v>
      </c>
      <c r="E63" s="12">
        <v>27149</v>
      </c>
      <c r="F63" s="15" t="s">
        <v>286</v>
      </c>
      <c r="G63" s="19">
        <v>10053</v>
      </c>
      <c r="H63" s="19">
        <v>9748</v>
      </c>
      <c r="I63" s="21">
        <f>H63/H$91</f>
        <v>1.8106637843653232E-3</v>
      </c>
      <c r="J63" t="s">
        <v>295</v>
      </c>
    </row>
    <row r="64" spans="1:10" x14ac:dyDescent="0.25">
      <c r="A64" s="1" t="s">
        <v>75</v>
      </c>
      <c r="B64" s="9" t="s">
        <v>267</v>
      </c>
      <c r="C64" s="12">
        <v>76</v>
      </c>
      <c r="D64" s="14">
        <v>76</v>
      </c>
      <c r="E64" s="12">
        <v>27151</v>
      </c>
      <c r="F64" s="15" t="s">
        <v>286</v>
      </c>
      <c r="G64" s="19">
        <v>11956</v>
      </c>
      <c r="H64" s="19">
        <v>9602</v>
      </c>
      <c r="I64" s="21">
        <f>H64/H$91</f>
        <v>1.7835446919856209E-3</v>
      </c>
      <c r="J64" t="s">
        <v>295</v>
      </c>
    </row>
    <row r="65" spans="1:10" x14ac:dyDescent="0.25">
      <c r="A65" s="1" t="s">
        <v>66</v>
      </c>
      <c r="B65" s="9" t="s">
        <v>258</v>
      </c>
      <c r="C65" s="12">
        <v>67</v>
      </c>
      <c r="D65" s="14">
        <v>67</v>
      </c>
      <c r="E65" s="12">
        <v>27133</v>
      </c>
      <c r="F65" s="15" t="s">
        <v>286</v>
      </c>
      <c r="G65" s="19">
        <v>9721</v>
      </c>
      <c r="H65" s="19">
        <v>9587</v>
      </c>
      <c r="I65" s="21">
        <f>H65/H$91</f>
        <v>1.7807584838644187E-3</v>
      </c>
      <c r="J65" t="s">
        <v>295</v>
      </c>
    </row>
    <row r="66" spans="1:10" x14ac:dyDescent="0.25">
      <c r="A66" s="1" t="s">
        <v>43</v>
      </c>
      <c r="B66" s="9" t="s">
        <v>236</v>
      </c>
      <c r="C66" s="12">
        <v>45</v>
      </c>
      <c r="D66" s="14">
        <v>45</v>
      </c>
      <c r="E66" s="12">
        <v>27089</v>
      </c>
      <c r="F66" s="15" t="s">
        <v>286</v>
      </c>
      <c r="G66" s="19">
        <v>10155</v>
      </c>
      <c r="H66" s="19">
        <v>9447</v>
      </c>
      <c r="I66" s="21">
        <f>H66/H$91</f>
        <v>1.7547538747331973E-3</v>
      </c>
      <c r="J66" t="s">
        <v>295</v>
      </c>
    </row>
    <row r="67" spans="1:10" x14ac:dyDescent="0.25">
      <c r="A67" s="1" t="s">
        <v>58</v>
      </c>
      <c r="B67" s="9" t="s">
        <v>250</v>
      </c>
      <c r="C67" s="12">
        <v>59</v>
      </c>
      <c r="D67" s="14">
        <v>59</v>
      </c>
      <c r="E67" s="12">
        <v>27117</v>
      </c>
      <c r="F67" s="15" t="s">
        <v>286</v>
      </c>
      <c r="G67" s="19">
        <v>9895</v>
      </c>
      <c r="H67" s="19">
        <v>9407</v>
      </c>
      <c r="I67" s="21">
        <f>H67/H$91</f>
        <v>1.7473239864099913E-3</v>
      </c>
      <c r="J67" t="s">
        <v>295</v>
      </c>
    </row>
    <row r="68" spans="1:10" x14ac:dyDescent="0.25">
      <c r="A68" s="1" t="s">
        <v>14</v>
      </c>
      <c r="B68" s="9" t="s">
        <v>206</v>
      </c>
      <c r="C68" s="12">
        <v>15</v>
      </c>
      <c r="D68" s="14">
        <v>15</v>
      </c>
      <c r="E68" s="12">
        <v>27029</v>
      </c>
      <c r="F68" s="15" t="s">
        <v>286</v>
      </c>
      <c r="G68" s="19">
        <v>8423</v>
      </c>
      <c r="H68" s="19">
        <v>8735</v>
      </c>
      <c r="I68" s="21">
        <f>H68/H$91</f>
        <v>1.622501862580129E-3</v>
      </c>
      <c r="J68" t="s">
        <v>295</v>
      </c>
    </row>
    <row r="69" spans="1:10" x14ac:dyDescent="0.25">
      <c r="A69" s="1" t="s">
        <v>50</v>
      </c>
      <c r="B69" s="9" t="s">
        <v>242</v>
      </c>
      <c r="C69" s="12">
        <v>51</v>
      </c>
      <c r="D69" s="14">
        <v>51</v>
      </c>
      <c r="E69" s="12">
        <v>27101</v>
      </c>
      <c r="F69" s="15" t="s">
        <v>286</v>
      </c>
      <c r="G69" s="19">
        <v>9165</v>
      </c>
      <c r="H69" s="19">
        <v>8586</v>
      </c>
      <c r="I69" s="21">
        <f>H69/H$91</f>
        <v>1.5948255285761863E-3</v>
      </c>
      <c r="J69" t="s">
        <v>295</v>
      </c>
    </row>
    <row r="70" spans="1:10" x14ac:dyDescent="0.25">
      <c r="A70" s="1" t="s">
        <v>36</v>
      </c>
      <c r="B70" s="9" t="s">
        <v>228</v>
      </c>
      <c r="C70" s="12">
        <v>37</v>
      </c>
      <c r="D70" s="14">
        <v>37</v>
      </c>
      <c r="E70" s="12">
        <v>27073</v>
      </c>
      <c r="F70" s="15" t="s">
        <v>286</v>
      </c>
      <c r="G70" s="19">
        <v>8067</v>
      </c>
      <c r="H70" s="19">
        <v>7096</v>
      </c>
      <c r="I70" s="21">
        <f>H70/H$91</f>
        <v>1.3180621885367596E-3</v>
      </c>
      <c r="J70" t="s">
        <v>295</v>
      </c>
    </row>
    <row r="71" spans="1:10" x14ac:dyDescent="0.25">
      <c r="A71" s="1" t="s">
        <v>53</v>
      </c>
      <c r="B71" s="9" t="s">
        <v>245</v>
      </c>
      <c r="C71" s="12">
        <v>54</v>
      </c>
      <c r="D71" s="14">
        <v>54</v>
      </c>
      <c r="E71" s="12">
        <v>27107</v>
      </c>
      <c r="F71" s="15" t="s">
        <v>286</v>
      </c>
      <c r="G71" s="19">
        <v>7442</v>
      </c>
      <c r="H71" s="19">
        <v>6725</v>
      </c>
      <c r="I71" s="21">
        <f>H71/H$91</f>
        <v>1.2491499743390233E-3</v>
      </c>
      <c r="J71" t="s">
        <v>295</v>
      </c>
    </row>
    <row r="72" spans="1:10" x14ac:dyDescent="0.25">
      <c r="A72" s="1" t="s">
        <v>83</v>
      </c>
      <c r="B72" s="9" t="s">
        <v>275</v>
      </c>
      <c r="C72" s="12">
        <v>84</v>
      </c>
      <c r="D72" s="14">
        <v>84</v>
      </c>
      <c r="E72" s="12">
        <v>27167</v>
      </c>
      <c r="F72" s="15" t="s">
        <v>286</v>
      </c>
      <c r="G72" s="19">
        <v>7138</v>
      </c>
      <c r="H72" s="19">
        <v>6561</v>
      </c>
      <c r="I72" s="21">
        <f>H72/H$91</f>
        <v>1.2186874322138782E-3</v>
      </c>
      <c r="J72" t="s">
        <v>295</v>
      </c>
    </row>
    <row r="73" spans="1:10" x14ac:dyDescent="0.25">
      <c r="A73" s="1" t="s">
        <v>25</v>
      </c>
      <c r="B73" s="9" t="s">
        <v>217</v>
      </c>
      <c r="C73" s="12">
        <v>26</v>
      </c>
      <c r="D73" s="14">
        <v>26</v>
      </c>
      <c r="E73" s="12">
        <v>27051</v>
      </c>
      <c r="F73" s="15" t="s">
        <v>286</v>
      </c>
      <c r="G73" s="19">
        <v>6289</v>
      </c>
      <c r="H73" s="19">
        <v>5977</v>
      </c>
      <c r="I73" s="21">
        <f>H73/H$91</f>
        <v>1.1102110626950695E-3</v>
      </c>
      <c r="J73" t="s">
        <v>295</v>
      </c>
    </row>
    <row r="74" spans="1:10" x14ac:dyDescent="0.25">
      <c r="A74" s="1" t="s">
        <v>40</v>
      </c>
      <c r="B74" s="9" t="s">
        <v>232</v>
      </c>
      <c r="C74" s="12">
        <v>41</v>
      </c>
      <c r="D74" s="14">
        <v>41</v>
      </c>
      <c r="E74" s="12">
        <v>27081</v>
      </c>
      <c r="F74" s="15" t="s">
        <v>286</v>
      </c>
      <c r="G74" s="19">
        <v>6429</v>
      </c>
      <c r="H74" s="19">
        <v>5821</v>
      </c>
      <c r="I74" s="21">
        <f>H74/H$91</f>
        <v>1.0812344982345657E-3</v>
      </c>
      <c r="J74" t="s">
        <v>295</v>
      </c>
    </row>
    <row r="75" spans="1:10" x14ac:dyDescent="0.25">
      <c r="A75" s="1" t="s">
        <v>42</v>
      </c>
      <c r="B75" s="9" t="s">
        <v>235</v>
      </c>
      <c r="C75" s="12">
        <v>44</v>
      </c>
      <c r="D75" s="14">
        <v>44</v>
      </c>
      <c r="E75" s="12">
        <v>27087</v>
      </c>
      <c r="F75" s="15" t="s">
        <v>286</v>
      </c>
      <c r="G75" s="19">
        <v>5190</v>
      </c>
      <c r="H75" s="19">
        <v>5486</v>
      </c>
      <c r="I75" s="21">
        <f>H75/H$91</f>
        <v>1.0190091835277147E-3</v>
      </c>
      <c r="J75" t="s">
        <v>295</v>
      </c>
    </row>
    <row r="76" spans="1:10" x14ac:dyDescent="0.25">
      <c r="A76" s="1" t="s">
        <v>15</v>
      </c>
      <c r="B76" s="9" t="s">
        <v>207</v>
      </c>
      <c r="C76" s="12">
        <v>16</v>
      </c>
      <c r="D76" s="14">
        <v>16</v>
      </c>
      <c r="E76" s="12">
        <v>27031</v>
      </c>
      <c r="F76" s="15" t="s">
        <v>286</v>
      </c>
      <c r="G76" s="19">
        <v>5168</v>
      </c>
      <c r="H76" s="19">
        <v>5197</v>
      </c>
      <c r="I76" s="21">
        <f>H76/H$91</f>
        <v>9.653282403925507E-4</v>
      </c>
      <c r="J76" t="s">
        <v>295</v>
      </c>
    </row>
    <row r="77" spans="1:10" x14ac:dyDescent="0.25">
      <c r="A77" s="1" t="s">
        <v>5</v>
      </c>
      <c r="B77" s="9" t="s">
        <v>193</v>
      </c>
      <c r="C77" s="12">
        <v>6</v>
      </c>
      <c r="D77" s="13" t="s">
        <v>194</v>
      </c>
      <c r="E77" s="12">
        <v>27011</v>
      </c>
      <c r="F77" s="15" t="s">
        <v>286</v>
      </c>
      <c r="G77" s="19">
        <v>5831</v>
      </c>
      <c r="H77" s="19">
        <v>5180</v>
      </c>
      <c r="I77" s="21">
        <f>H77/H$91</f>
        <v>9.6217053785518816E-4</v>
      </c>
      <c r="J77" t="s">
        <v>295</v>
      </c>
    </row>
    <row r="78" spans="1:10" x14ac:dyDescent="0.25">
      <c r="A78" s="1" t="s">
        <v>34</v>
      </c>
      <c r="B78" s="9" t="s">
        <v>226</v>
      </c>
      <c r="C78" s="12">
        <v>35</v>
      </c>
      <c r="D78" s="14">
        <v>35</v>
      </c>
      <c r="E78" s="12">
        <v>27069</v>
      </c>
      <c r="F78" s="15" t="s">
        <v>286</v>
      </c>
      <c r="G78" s="19">
        <v>5285</v>
      </c>
      <c r="H78" s="19">
        <v>4501</v>
      </c>
      <c r="I78" s="21">
        <f>H78/H$91</f>
        <v>8.3604818356876483E-4</v>
      </c>
      <c r="J78" t="s">
        <v>295</v>
      </c>
    </row>
    <row r="79" spans="1:10" x14ac:dyDescent="0.25">
      <c r="A79" s="1" t="s">
        <v>62</v>
      </c>
      <c r="B79" s="9" t="s">
        <v>254</v>
      </c>
      <c r="C79" s="12">
        <v>63</v>
      </c>
      <c r="D79" s="14">
        <v>63</v>
      </c>
      <c r="E79" s="12">
        <v>27125</v>
      </c>
      <c r="F79" s="15" t="s">
        <v>286</v>
      </c>
      <c r="G79" s="19">
        <v>4299</v>
      </c>
      <c r="H79" s="19">
        <v>4071</v>
      </c>
      <c r="I79" s="21">
        <f>H79/H$91</f>
        <v>7.561768840942994E-4</v>
      </c>
      <c r="J79" t="s">
        <v>295</v>
      </c>
    </row>
    <row r="80" spans="1:10" x14ac:dyDescent="0.25">
      <c r="A80" s="1" t="s">
        <v>38</v>
      </c>
      <c r="B80" s="9" t="s">
        <v>230</v>
      </c>
      <c r="C80" s="12">
        <v>39</v>
      </c>
      <c r="D80" s="14">
        <v>39</v>
      </c>
      <c r="E80" s="12">
        <v>27077</v>
      </c>
      <c r="F80" s="15" t="s">
        <v>286</v>
      </c>
      <c r="G80" s="19">
        <v>4522</v>
      </c>
      <c r="H80" s="19">
        <v>3976</v>
      </c>
      <c r="I80" s="21">
        <f>H80/H$91</f>
        <v>7.38530899326685E-4</v>
      </c>
      <c r="J80" t="s">
        <v>295</v>
      </c>
    </row>
    <row r="81" spans="1:10" x14ac:dyDescent="0.25">
      <c r="A81" s="1" t="s">
        <v>77</v>
      </c>
      <c r="B81" s="9" t="s">
        <v>269</v>
      </c>
      <c r="C81" s="12">
        <v>78</v>
      </c>
      <c r="D81" s="14">
        <v>78</v>
      </c>
      <c r="E81" s="12">
        <v>27155</v>
      </c>
      <c r="F81" s="15" t="s">
        <v>286</v>
      </c>
      <c r="G81" s="19">
        <v>4134</v>
      </c>
      <c r="H81" s="19">
        <v>3455</v>
      </c>
      <c r="I81" s="21">
        <f>H81/H$91</f>
        <v>6.4175660391692564E-4</v>
      </c>
      <c r="J81" t="s">
        <v>295</v>
      </c>
    </row>
    <row r="82" spans="1:10" x14ac:dyDescent="0.25">
      <c r="A82" s="1" t="s">
        <v>18</v>
      </c>
      <c r="B82" s="9" t="s">
        <v>210</v>
      </c>
      <c r="C82" s="12">
        <v>19</v>
      </c>
      <c r="D82" s="14">
        <v>19</v>
      </c>
      <c r="E82" s="12">
        <v>27037</v>
      </c>
      <c r="F82" s="16" t="s">
        <v>282</v>
      </c>
      <c r="G82" s="19">
        <v>355904</v>
      </c>
      <c r="H82" s="19">
        <v>405521</v>
      </c>
      <c r="I82" s="21">
        <f>H82/H$91</f>
        <v>7.5324393567871378E-2</v>
      </c>
      <c r="J82" t="s">
        <v>292</v>
      </c>
    </row>
    <row r="83" spans="1:10" x14ac:dyDescent="0.25">
      <c r="A83" s="1" t="s">
        <v>1</v>
      </c>
      <c r="B83" s="9" t="s">
        <v>185</v>
      </c>
      <c r="C83" s="10">
        <v>2</v>
      </c>
      <c r="D83" s="11" t="s">
        <v>186</v>
      </c>
      <c r="E83" s="10">
        <v>27003</v>
      </c>
      <c r="F83" s="16" t="s">
        <v>282</v>
      </c>
      <c r="G83" s="19">
        <v>298084</v>
      </c>
      <c r="H83" s="19">
        <v>336316</v>
      </c>
      <c r="I83" s="21">
        <f>H83/H$91</f>
        <v>6.2469758032684453E-2</v>
      </c>
      <c r="J83" t="s">
        <v>292</v>
      </c>
    </row>
    <row r="84" spans="1:10" x14ac:dyDescent="0.25">
      <c r="A84" s="1" t="s">
        <v>81</v>
      </c>
      <c r="B84" s="9" t="s">
        <v>273</v>
      </c>
      <c r="C84" s="12">
        <v>82</v>
      </c>
      <c r="D84" s="14">
        <v>82</v>
      </c>
      <c r="E84" s="12">
        <v>27163</v>
      </c>
      <c r="F84" s="16" t="s">
        <v>282</v>
      </c>
      <c r="G84" s="19">
        <v>201113</v>
      </c>
      <c r="H84" s="19">
        <v>244103</v>
      </c>
      <c r="I84" s="21">
        <f>H84/H$91</f>
        <v>4.5341450733989382E-2</v>
      </c>
      <c r="J84" t="s">
        <v>292</v>
      </c>
    </row>
    <row r="85" spans="1:10" x14ac:dyDescent="0.25">
      <c r="A85" s="1" t="s">
        <v>68</v>
      </c>
      <c r="B85" s="9" t="s">
        <v>261</v>
      </c>
      <c r="C85" s="12">
        <v>70</v>
      </c>
      <c r="D85" s="14">
        <v>70</v>
      </c>
      <c r="E85" s="12">
        <v>27139</v>
      </c>
      <c r="F85" s="16" t="s">
        <v>282</v>
      </c>
      <c r="G85" s="19">
        <v>89498</v>
      </c>
      <c r="H85" s="19">
        <v>135129</v>
      </c>
      <c r="I85" s="21">
        <f>H85/H$91</f>
        <v>2.5099834480662879E-2</v>
      </c>
      <c r="J85" t="s">
        <v>292</v>
      </c>
    </row>
    <row r="86" spans="1:10" x14ac:dyDescent="0.25">
      <c r="A86" s="1" t="s">
        <v>9</v>
      </c>
      <c r="B86" s="9" t="s">
        <v>201</v>
      </c>
      <c r="C86" s="12">
        <v>10</v>
      </c>
      <c r="D86" s="14">
        <v>10</v>
      </c>
      <c r="E86" s="12">
        <v>27019</v>
      </c>
      <c r="F86" s="16" t="s">
        <v>282</v>
      </c>
      <c r="G86" s="19">
        <v>70205</v>
      </c>
      <c r="H86" s="19">
        <v>94212</v>
      </c>
      <c r="I86" s="21">
        <f>H86/H$91</f>
        <v>1.7499615967647295E-2</v>
      </c>
      <c r="J86" t="s">
        <v>293</v>
      </c>
    </row>
    <row r="87" spans="1:10" x14ac:dyDescent="0.25">
      <c r="A87" s="1" t="s">
        <v>71</v>
      </c>
      <c r="B87" s="9" t="s">
        <v>260</v>
      </c>
      <c r="C87" s="12">
        <v>69</v>
      </c>
      <c r="D87" s="14">
        <v>69</v>
      </c>
      <c r="E87" s="12">
        <v>27137</v>
      </c>
      <c r="F87" t="s">
        <v>284</v>
      </c>
      <c r="G87" s="19">
        <v>200527</v>
      </c>
      <c r="H87" s="19">
        <v>200563</v>
      </c>
      <c r="I87" s="21">
        <f>H87/H$91</f>
        <v>3.7254017294179556E-2</v>
      </c>
      <c r="J87" t="s">
        <v>292</v>
      </c>
    </row>
    <row r="88" spans="1:10" x14ac:dyDescent="0.25">
      <c r="A88" s="1" t="s">
        <v>72</v>
      </c>
      <c r="B88" s="9" t="s">
        <v>264</v>
      </c>
      <c r="C88" s="12">
        <v>73</v>
      </c>
      <c r="D88" s="14">
        <v>73</v>
      </c>
      <c r="E88" s="12">
        <v>27145</v>
      </c>
      <c r="F88" t="s">
        <v>284</v>
      </c>
      <c r="G88" s="19">
        <v>133166</v>
      </c>
      <c r="H88" s="19">
        <v>151728</v>
      </c>
      <c r="I88" s="21">
        <f>H88/H$91</f>
        <v>2.8183052387585325E-2</v>
      </c>
      <c r="J88" t="s">
        <v>292</v>
      </c>
    </row>
    <row r="89" spans="1:10" x14ac:dyDescent="0.25">
      <c r="A89" s="1" t="s">
        <v>54</v>
      </c>
      <c r="B89" s="9" t="s">
        <v>246</v>
      </c>
      <c r="C89" s="12">
        <v>55</v>
      </c>
      <c r="D89" s="14">
        <v>55</v>
      </c>
      <c r="E89" s="12">
        <v>27109</v>
      </c>
      <c r="F89" t="s">
        <v>284</v>
      </c>
      <c r="G89" s="19">
        <v>124277</v>
      </c>
      <c r="H89" s="19">
        <v>147431</v>
      </c>
      <c r="I89" s="21">
        <f>H89/H$91</f>
        <v>2.738489663446491E-2</v>
      </c>
      <c r="J89" t="s">
        <v>292</v>
      </c>
    </row>
    <row r="91" spans="1:10" x14ac:dyDescent="0.25">
      <c r="G91">
        <f>SUM(G3:G89)</f>
        <v>4919490</v>
      </c>
      <c r="H91">
        <f>SUM(H3:H89)</f>
        <v>5383661</v>
      </c>
    </row>
  </sheetData>
  <sortState ref="A3:J89">
    <sortCondition ref="F3:F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workbookViewId="0">
      <selection activeCell="E26" sqref="E26"/>
    </sheetView>
  </sheetViews>
  <sheetFormatPr defaultRowHeight="15" x14ac:dyDescent="0.25"/>
  <cols>
    <col min="1" max="1" width="24.5703125" bestFit="1" customWidth="1"/>
  </cols>
  <sheetData>
    <row r="3" spans="1:7" x14ac:dyDescent="0.25">
      <c r="A3" t="s">
        <v>305</v>
      </c>
    </row>
    <row r="4" spans="1:7" x14ac:dyDescent="0.25">
      <c r="B4" t="s">
        <v>299</v>
      </c>
      <c r="C4" t="s">
        <v>300</v>
      </c>
      <c r="D4" t="s">
        <v>301</v>
      </c>
      <c r="E4" t="s">
        <v>302</v>
      </c>
      <c r="F4" t="s">
        <v>303</v>
      </c>
      <c r="G4" t="s">
        <v>304</v>
      </c>
    </row>
    <row r="5" spans="1:7" x14ac:dyDescent="0.25">
      <c r="A5" s="1" t="s">
        <v>283</v>
      </c>
      <c r="B5" s="2">
        <v>247787</v>
      </c>
      <c r="C5" s="2">
        <v>240841</v>
      </c>
      <c r="D5" s="2">
        <v>313326</v>
      </c>
      <c r="E5" s="2">
        <v>352229</v>
      </c>
      <c r="F5" s="2">
        <v>319996</v>
      </c>
      <c r="G5" s="2">
        <v>326873</v>
      </c>
    </row>
    <row r="6" spans="1:7" x14ac:dyDescent="0.25">
      <c r="A6" s="1" t="s">
        <v>285</v>
      </c>
      <c r="B6" s="2">
        <v>61588</v>
      </c>
      <c r="C6" s="2">
        <v>66415</v>
      </c>
      <c r="D6" s="2">
        <v>112900</v>
      </c>
      <c r="E6" s="2">
        <v>156327</v>
      </c>
      <c r="F6" s="2">
        <v>158038</v>
      </c>
      <c r="G6" s="2">
        <v>164863</v>
      </c>
    </row>
    <row r="7" spans="1:7" x14ac:dyDescent="0.25">
      <c r="A7" s="1" t="s">
        <v>286</v>
      </c>
      <c r="B7" s="2">
        <v>228506</v>
      </c>
      <c r="C7" s="2">
        <v>234011</v>
      </c>
      <c r="D7" s="2">
        <v>332218</v>
      </c>
      <c r="E7" s="2">
        <v>387802</v>
      </c>
      <c r="F7" s="2">
        <v>356302</v>
      </c>
      <c r="G7" s="2">
        <v>365950</v>
      </c>
    </row>
    <row r="8" spans="1:7" x14ac:dyDescent="0.25">
      <c r="A8" s="1" t="s">
        <v>282</v>
      </c>
      <c r="B8" s="2">
        <v>139475</v>
      </c>
      <c r="C8" s="2">
        <v>155322</v>
      </c>
      <c r="D8" s="2">
        <v>252752</v>
      </c>
      <c r="E8" s="2">
        <v>331128</v>
      </c>
      <c r="F8" s="2">
        <v>324935</v>
      </c>
      <c r="G8" s="2">
        <v>343561</v>
      </c>
    </row>
    <row r="9" spans="1:7" x14ac:dyDescent="0.25">
      <c r="A9" s="1" t="s">
        <v>284</v>
      </c>
      <c r="B9" s="2">
        <v>70485</v>
      </c>
      <c r="C9" s="2">
        <v>69887</v>
      </c>
      <c r="D9" s="2">
        <v>98463</v>
      </c>
      <c r="E9" s="2">
        <v>119209</v>
      </c>
      <c r="F9" s="2">
        <v>116138</v>
      </c>
      <c r="G9" s="2">
        <v>118978</v>
      </c>
    </row>
    <row r="12" spans="1:7" x14ac:dyDescent="0.25">
      <c r="A12" s="1" t="s">
        <v>297</v>
      </c>
    </row>
    <row r="13" spans="1:7" x14ac:dyDescent="0.25">
      <c r="A13" s="1" t="s">
        <v>283</v>
      </c>
      <c r="B13" s="2">
        <v>841141</v>
      </c>
      <c r="C13" s="2">
        <v>760950</v>
      </c>
      <c r="D13" s="2">
        <v>818121</v>
      </c>
      <c r="E13" s="2">
        <v>919558</v>
      </c>
      <c r="F13" s="2">
        <v>941166</v>
      </c>
      <c r="G13" s="2">
        <v>958887</v>
      </c>
    </row>
    <row r="14" spans="1:7" x14ac:dyDescent="0.25">
      <c r="A14" s="1" t="s">
        <v>285</v>
      </c>
      <c r="B14" s="2">
        <v>194158</v>
      </c>
      <c r="C14" s="2">
        <v>187873</v>
      </c>
      <c r="D14" s="2">
        <v>219616</v>
      </c>
      <c r="E14" s="2">
        <v>277148</v>
      </c>
      <c r="F14" s="2">
        <v>292170</v>
      </c>
      <c r="G14" s="2">
        <v>295924</v>
      </c>
    </row>
    <row r="15" spans="1:7" x14ac:dyDescent="0.25">
      <c r="A15" s="1" t="s">
        <v>286</v>
      </c>
      <c r="B15" s="2">
        <v>669417</v>
      </c>
      <c r="C15" s="2">
        <v>626142</v>
      </c>
      <c r="D15" s="2">
        <v>657913</v>
      </c>
      <c r="E15" s="2">
        <v>740551</v>
      </c>
      <c r="F15" s="2">
        <v>741423</v>
      </c>
      <c r="G15" s="2">
        <v>725398</v>
      </c>
    </row>
    <row r="16" spans="1:7" x14ac:dyDescent="0.25">
      <c r="A16" s="1" t="s">
        <v>282</v>
      </c>
      <c r="B16" s="2">
        <v>432279</v>
      </c>
      <c r="C16" s="2">
        <v>429009</v>
      </c>
      <c r="D16" s="2">
        <v>513681</v>
      </c>
      <c r="E16" s="2">
        <v>624411</v>
      </c>
      <c r="F16" s="2">
        <v>661570</v>
      </c>
      <c r="G16" s="2">
        <v>683965</v>
      </c>
    </row>
    <row r="17" spans="1:7" x14ac:dyDescent="0.25">
      <c r="A17" s="1" t="s">
        <v>284</v>
      </c>
      <c r="B17" s="2">
        <v>226223</v>
      </c>
      <c r="C17" s="2">
        <v>208840</v>
      </c>
      <c r="D17" s="2">
        <v>229326</v>
      </c>
      <c r="E17" s="2">
        <v>266718</v>
      </c>
      <c r="F17" s="2">
        <v>274040</v>
      </c>
      <c r="G17" s="2">
        <v>272387</v>
      </c>
    </row>
    <row r="19" spans="1:7" x14ac:dyDescent="0.25">
      <c r="A19" s="1" t="s">
        <v>281</v>
      </c>
      <c r="B19" t="s">
        <v>299</v>
      </c>
      <c r="C19" t="s">
        <v>300</v>
      </c>
      <c r="D19" t="s">
        <v>301</v>
      </c>
      <c r="E19" t="s">
        <v>302</v>
      </c>
      <c r="F19" t="s">
        <v>303</v>
      </c>
      <c r="G19" t="s">
        <v>304</v>
      </c>
    </row>
    <row r="20" spans="1:7" x14ac:dyDescent="0.25">
      <c r="A20" s="1" t="s">
        <v>283</v>
      </c>
      <c r="B20" s="20">
        <f>B5/B13</f>
        <v>0.29458438002665427</v>
      </c>
      <c r="C20" s="20">
        <f t="shared" ref="C20:G20" si="0">C5/C13</f>
        <v>0.31650042709770682</v>
      </c>
      <c r="D20" s="20">
        <f t="shared" si="0"/>
        <v>0.38298246836348171</v>
      </c>
      <c r="E20" s="20">
        <f t="shared" si="0"/>
        <v>0.38304163522039936</v>
      </c>
      <c r="F20" s="20">
        <f t="shared" si="0"/>
        <v>0.33999953249479903</v>
      </c>
      <c r="G20" s="20">
        <f t="shared" si="0"/>
        <v>0.3408879252716952</v>
      </c>
    </row>
    <row r="21" spans="1:7" x14ac:dyDescent="0.25">
      <c r="A21" s="1" t="s">
        <v>285</v>
      </c>
      <c r="B21" s="20">
        <f t="shared" ref="B21:G24" si="1">B6/B14</f>
        <v>0.31720557484110878</v>
      </c>
      <c r="C21" s="20">
        <f t="shared" si="1"/>
        <v>0.35351008393968264</v>
      </c>
      <c r="D21" s="20">
        <f t="shared" si="1"/>
        <v>0.51407911991840305</v>
      </c>
      <c r="E21" s="20">
        <f t="shared" si="1"/>
        <v>0.56405602782628772</v>
      </c>
      <c r="F21" s="20">
        <f t="shared" si="1"/>
        <v>0.54091111339288767</v>
      </c>
      <c r="G21" s="20">
        <f t="shared" si="1"/>
        <v>0.55711263702842617</v>
      </c>
    </row>
    <row r="22" spans="1:7" x14ac:dyDescent="0.25">
      <c r="A22" s="1" t="s">
        <v>286</v>
      </c>
      <c r="B22" s="20">
        <f t="shared" si="1"/>
        <v>0.34135075745013943</v>
      </c>
      <c r="C22" s="20">
        <f t="shared" si="1"/>
        <v>0.37373471193435354</v>
      </c>
      <c r="D22" s="20">
        <f t="shared" si="1"/>
        <v>0.50495734238417544</v>
      </c>
      <c r="E22" s="20">
        <f t="shared" si="1"/>
        <v>0.52366683726036423</v>
      </c>
      <c r="F22" s="20">
        <f t="shared" si="1"/>
        <v>0.48056507553717648</v>
      </c>
      <c r="G22" s="20">
        <f t="shared" si="1"/>
        <v>0.50448167764454821</v>
      </c>
    </row>
    <row r="23" spans="1:7" x14ac:dyDescent="0.25">
      <c r="A23" s="1" t="s">
        <v>282</v>
      </c>
      <c r="B23" s="20">
        <f t="shared" si="1"/>
        <v>0.32265041790140164</v>
      </c>
      <c r="C23" s="20">
        <f t="shared" si="1"/>
        <v>0.36204834863604263</v>
      </c>
      <c r="D23" s="20">
        <f t="shared" si="1"/>
        <v>0.49204078017290886</v>
      </c>
      <c r="E23" s="20">
        <f t="shared" si="1"/>
        <v>0.53030455901641704</v>
      </c>
      <c r="F23" s="20">
        <f t="shared" si="1"/>
        <v>0.49115739831008054</v>
      </c>
      <c r="G23" s="20">
        <f t="shared" si="1"/>
        <v>0.50230786663060245</v>
      </c>
    </row>
    <row r="24" spans="1:7" x14ac:dyDescent="0.25">
      <c r="A24" s="1" t="s">
        <v>284</v>
      </c>
      <c r="B24" s="20">
        <f t="shared" si="1"/>
        <v>0.31157309380566961</v>
      </c>
      <c r="C24" s="20">
        <f t="shared" si="1"/>
        <v>0.33464374640873396</v>
      </c>
      <c r="D24" s="20">
        <f t="shared" si="1"/>
        <v>0.42935820622171056</v>
      </c>
      <c r="E24" s="20">
        <f t="shared" si="1"/>
        <v>0.44694771256533117</v>
      </c>
      <c r="F24" s="20">
        <f t="shared" si="1"/>
        <v>0.42379944533644726</v>
      </c>
      <c r="G24" s="20">
        <f t="shared" si="1"/>
        <v>0.43679764452782255</v>
      </c>
    </row>
    <row r="28" spans="1:7" x14ac:dyDescent="0.25">
      <c r="A28" t="s">
        <v>298</v>
      </c>
    </row>
    <row r="29" spans="1:7" x14ac:dyDescent="0.25">
      <c r="A29" s="1" t="s">
        <v>283</v>
      </c>
      <c r="B29" s="2">
        <v>409580</v>
      </c>
      <c r="C29" s="2">
        <v>419004</v>
      </c>
      <c r="D29" s="2">
        <v>446069</v>
      </c>
      <c r="E29" s="2">
        <v>555687</v>
      </c>
      <c r="F29" s="2">
        <v>603932</v>
      </c>
      <c r="G29" s="2">
        <v>608920</v>
      </c>
    </row>
    <row r="30" spans="1:7" x14ac:dyDescent="0.25">
      <c r="A30" s="1" t="s">
        <v>285</v>
      </c>
      <c r="B30" s="2">
        <v>72401</v>
      </c>
      <c r="C30" s="2">
        <v>88092</v>
      </c>
      <c r="D30" s="2">
        <v>91874</v>
      </c>
      <c r="E30" s="2">
        <v>117087</v>
      </c>
      <c r="F30" s="2">
        <v>127155</v>
      </c>
      <c r="G30" s="2">
        <v>123791</v>
      </c>
    </row>
    <row r="31" spans="1:7" x14ac:dyDescent="0.25">
      <c r="A31" s="1" t="s">
        <v>286</v>
      </c>
      <c r="B31" s="2">
        <v>263038</v>
      </c>
      <c r="C31" s="2">
        <v>293128</v>
      </c>
      <c r="D31" s="2">
        <v>282408</v>
      </c>
      <c r="E31" s="2">
        <v>341668</v>
      </c>
      <c r="F31" s="2">
        <v>366622</v>
      </c>
      <c r="G31" s="2">
        <v>341660</v>
      </c>
    </row>
    <row r="32" spans="1:7" x14ac:dyDescent="0.25">
      <c r="A32" s="1" t="s">
        <v>282</v>
      </c>
      <c r="B32" s="2">
        <v>173675</v>
      </c>
      <c r="C32" s="2">
        <v>212383</v>
      </c>
      <c r="D32" s="2">
        <v>233056</v>
      </c>
      <c r="E32" s="2">
        <v>286670</v>
      </c>
      <c r="F32" s="2">
        <v>323893</v>
      </c>
      <c r="G32" s="2">
        <v>325529</v>
      </c>
    </row>
    <row r="33" spans="1:7" x14ac:dyDescent="0.25">
      <c r="A33" s="1" t="s">
        <v>284</v>
      </c>
      <c r="B33" s="2">
        <v>102303</v>
      </c>
      <c r="C33" s="2">
        <v>107831</v>
      </c>
      <c r="D33" s="2">
        <v>114859</v>
      </c>
      <c r="E33" s="2">
        <v>143902</v>
      </c>
      <c r="F33" s="2">
        <v>151752</v>
      </c>
      <c r="G33" s="2">
        <v>146267</v>
      </c>
    </row>
    <row r="35" spans="1:7" x14ac:dyDescent="0.25">
      <c r="A35" s="1" t="s">
        <v>281</v>
      </c>
      <c r="B35" t="s">
        <v>299</v>
      </c>
      <c r="C35" t="s">
        <v>300</v>
      </c>
      <c r="D35" t="s">
        <v>301</v>
      </c>
      <c r="E35" t="s">
        <v>302</v>
      </c>
      <c r="F35" t="s">
        <v>303</v>
      </c>
      <c r="G35" t="s">
        <v>304</v>
      </c>
    </row>
    <row r="36" spans="1:7" x14ac:dyDescent="0.25">
      <c r="A36" s="1" t="s">
        <v>283</v>
      </c>
      <c r="B36" s="20">
        <f>B29/B13</f>
        <v>0.48693381965687083</v>
      </c>
      <c r="C36" s="20">
        <f t="shared" ref="C36:G36" si="2">C29/C13</f>
        <v>0.55063276167947961</v>
      </c>
      <c r="D36" s="20">
        <f t="shared" si="2"/>
        <v>0.54523597365181919</v>
      </c>
      <c r="E36" s="20">
        <f t="shared" si="2"/>
        <v>0.60429793444241686</v>
      </c>
      <c r="F36" s="20">
        <f t="shared" si="2"/>
        <v>0.64168488874438723</v>
      </c>
      <c r="G36" s="20">
        <f t="shared" si="2"/>
        <v>0.63502790214071103</v>
      </c>
    </row>
    <row r="37" spans="1:7" x14ac:dyDescent="0.25">
      <c r="A37" s="1" t="s">
        <v>285</v>
      </c>
      <c r="B37" s="20">
        <f t="shared" ref="B37:G37" si="3">B30/B14</f>
        <v>0.37289733103966871</v>
      </c>
      <c r="C37" s="20">
        <f t="shared" si="3"/>
        <v>0.4688912190682003</v>
      </c>
      <c r="D37" s="20">
        <f t="shared" si="3"/>
        <v>0.41833928311234153</v>
      </c>
      <c r="E37" s="20">
        <f t="shared" si="3"/>
        <v>0.42247102631085198</v>
      </c>
      <c r="F37" s="20">
        <f t="shared" si="3"/>
        <v>0.4352089536913441</v>
      </c>
      <c r="G37" s="20">
        <f t="shared" si="3"/>
        <v>0.41832024438707238</v>
      </c>
    </row>
    <row r="38" spans="1:7" x14ac:dyDescent="0.25">
      <c r="A38" s="1" t="s">
        <v>286</v>
      </c>
      <c r="B38" s="20">
        <f t="shared" ref="B38:G38" si="4">B31/B15</f>
        <v>0.39293594276811017</v>
      </c>
      <c r="C38" s="20">
        <f t="shared" si="4"/>
        <v>0.46814939742103229</v>
      </c>
      <c r="D38" s="20">
        <f t="shared" si="4"/>
        <v>0.42924824406874468</v>
      </c>
      <c r="E38" s="20">
        <f t="shared" si="4"/>
        <v>0.46136997992035661</v>
      </c>
      <c r="F38" s="20">
        <f t="shared" si="4"/>
        <v>0.49448425527667744</v>
      </c>
      <c r="G38" s="20">
        <f t="shared" si="4"/>
        <v>0.47099661151533367</v>
      </c>
    </row>
    <row r="39" spans="1:7" x14ac:dyDescent="0.25">
      <c r="A39" s="1" t="s">
        <v>282</v>
      </c>
      <c r="B39" s="20">
        <f t="shared" ref="B39:G39" si="5">B32/B16</f>
        <v>0.40176598909500577</v>
      </c>
      <c r="C39" s="20">
        <f t="shared" si="5"/>
        <v>0.49505488229850658</v>
      </c>
      <c r="D39" s="20">
        <f t="shared" si="5"/>
        <v>0.45369791757919797</v>
      </c>
      <c r="E39" s="20">
        <f t="shared" si="5"/>
        <v>0.45910466023180246</v>
      </c>
      <c r="F39" s="20">
        <f t="shared" si="5"/>
        <v>0.48958235712018383</v>
      </c>
      <c r="G39" s="20">
        <f t="shared" si="5"/>
        <v>0.47594394450008409</v>
      </c>
    </row>
    <row r="40" spans="1:7" x14ac:dyDescent="0.25">
      <c r="A40" s="1" t="s">
        <v>284</v>
      </c>
      <c r="B40" s="20">
        <f t="shared" ref="B40:G40" si="6">B33/B17</f>
        <v>0.45222192261617961</v>
      </c>
      <c r="C40" s="20">
        <f t="shared" si="6"/>
        <v>0.51633307795441485</v>
      </c>
      <c r="D40" s="20">
        <f t="shared" si="6"/>
        <v>0.50085467849262622</v>
      </c>
      <c r="E40" s="20">
        <f t="shared" si="6"/>
        <v>0.53952864073665818</v>
      </c>
      <c r="F40" s="20">
        <f t="shared" si="6"/>
        <v>0.55375857539045392</v>
      </c>
      <c r="G40" s="20">
        <f t="shared" si="6"/>
        <v>0.53698230825993898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0"/>
  <sheetViews>
    <sheetView topLeftCell="A10" workbookViewId="0">
      <selection activeCell="U35" sqref="U35"/>
    </sheetView>
  </sheetViews>
  <sheetFormatPr defaultRowHeight="15" x14ac:dyDescent="0.25"/>
  <cols>
    <col min="1" max="1" width="11" bestFit="1" customWidth="1"/>
  </cols>
  <sheetData>
    <row r="4" spans="1:7" x14ac:dyDescent="0.25">
      <c r="A4" s="17" t="s">
        <v>305</v>
      </c>
      <c r="B4" t="s">
        <v>299</v>
      </c>
      <c r="C4" t="s">
        <v>300</v>
      </c>
      <c r="D4" t="s">
        <v>301</v>
      </c>
      <c r="E4" t="s">
        <v>302</v>
      </c>
      <c r="F4" t="s">
        <v>303</v>
      </c>
      <c r="G4" t="s">
        <v>304</v>
      </c>
    </row>
    <row r="5" spans="1:7" x14ac:dyDescent="0.25">
      <c r="A5" s="1" t="s">
        <v>291</v>
      </c>
      <c r="B5" s="2">
        <v>247787</v>
      </c>
      <c r="C5" s="2">
        <v>240841</v>
      </c>
      <c r="D5" s="2">
        <v>313326</v>
      </c>
      <c r="E5" s="2">
        <v>352229</v>
      </c>
      <c r="F5" s="2">
        <v>319996</v>
      </c>
      <c r="G5" s="2">
        <v>326873</v>
      </c>
    </row>
    <row r="6" spans="1:7" x14ac:dyDescent="0.25">
      <c r="A6" s="1" t="s">
        <v>295</v>
      </c>
      <c r="B6" s="2">
        <v>25973</v>
      </c>
      <c r="C6" s="2">
        <v>26391</v>
      </c>
      <c r="D6" s="2">
        <v>35746</v>
      </c>
      <c r="E6" s="2">
        <v>38930</v>
      </c>
      <c r="F6" s="2">
        <v>32911</v>
      </c>
      <c r="G6" s="2">
        <v>34348</v>
      </c>
    </row>
    <row r="7" spans="1:7" x14ac:dyDescent="0.25">
      <c r="A7" s="1" t="s">
        <v>292</v>
      </c>
      <c r="B7" s="2">
        <v>211409</v>
      </c>
      <c r="C7" s="2">
        <v>226053</v>
      </c>
      <c r="D7" s="2">
        <v>354286</v>
      </c>
      <c r="E7" s="2">
        <v>458003</v>
      </c>
      <c r="F7" s="2">
        <v>450696</v>
      </c>
      <c r="G7" s="2">
        <v>471850</v>
      </c>
    </row>
    <row r="8" spans="1:7" x14ac:dyDescent="0.25">
      <c r="A8" s="1" t="s">
        <v>293</v>
      </c>
      <c r="B8" s="2">
        <v>191956</v>
      </c>
      <c r="C8" s="2">
        <v>200270</v>
      </c>
      <c r="D8" s="2">
        <v>302067</v>
      </c>
      <c r="E8" s="2">
        <v>377719</v>
      </c>
      <c r="F8" s="2">
        <v>361212</v>
      </c>
      <c r="G8" s="2">
        <v>374353</v>
      </c>
    </row>
    <row r="9" spans="1:7" x14ac:dyDescent="0.25">
      <c r="A9" s="1" t="s">
        <v>294</v>
      </c>
      <c r="B9" s="2">
        <v>70716</v>
      </c>
      <c r="C9" s="2">
        <v>72921</v>
      </c>
      <c r="D9" s="2">
        <v>104234</v>
      </c>
      <c r="E9" s="2">
        <v>119814</v>
      </c>
      <c r="F9" s="2">
        <v>110594</v>
      </c>
      <c r="G9" s="2">
        <v>112801</v>
      </c>
    </row>
    <row r="12" spans="1:7" x14ac:dyDescent="0.25">
      <c r="A12" s="17" t="s">
        <v>306</v>
      </c>
      <c r="B12" t="s">
        <v>299</v>
      </c>
      <c r="C12" t="s">
        <v>300</v>
      </c>
      <c r="D12" t="s">
        <v>301</v>
      </c>
      <c r="E12" t="s">
        <v>302</v>
      </c>
      <c r="F12" t="s">
        <v>303</v>
      </c>
      <c r="G12" t="s">
        <v>304</v>
      </c>
    </row>
    <row r="13" spans="1:7" x14ac:dyDescent="0.25">
      <c r="A13" s="1" t="s">
        <v>291</v>
      </c>
      <c r="B13" s="2">
        <v>841141</v>
      </c>
      <c r="C13" s="2">
        <v>760950</v>
      </c>
      <c r="D13" s="2">
        <v>818121</v>
      </c>
      <c r="E13" s="2">
        <v>919558</v>
      </c>
      <c r="F13" s="2">
        <v>941166</v>
      </c>
      <c r="G13" s="2">
        <v>958887</v>
      </c>
    </row>
    <row r="14" spans="1:7" x14ac:dyDescent="0.25">
      <c r="A14" s="1" t="s">
        <v>295</v>
      </c>
      <c r="B14" s="2">
        <v>76015</v>
      </c>
      <c r="C14" s="2">
        <v>69897</v>
      </c>
      <c r="D14" s="2">
        <v>70213</v>
      </c>
      <c r="E14" s="2">
        <v>74145</v>
      </c>
      <c r="F14" s="2">
        <v>70026</v>
      </c>
      <c r="G14" s="2">
        <v>67714</v>
      </c>
    </row>
    <row r="15" spans="1:7" x14ac:dyDescent="0.25">
      <c r="A15" s="1" t="s">
        <v>292</v>
      </c>
      <c r="B15" s="2">
        <v>667046</v>
      </c>
      <c r="C15" s="2">
        <v>644611</v>
      </c>
      <c r="D15" s="2">
        <v>751352</v>
      </c>
      <c r="E15" s="2">
        <v>905252</v>
      </c>
      <c r="F15" s="2">
        <v>951505</v>
      </c>
      <c r="G15" s="2">
        <v>971269</v>
      </c>
    </row>
    <row r="16" spans="1:7" x14ac:dyDescent="0.25">
      <c r="A16" s="1" t="s">
        <v>293</v>
      </c>
      <c r="B16" s="2">
        <v>568986</v>
      </c>
      <c r="C16" s="2">
        <v>541393</v>
      </c>
      <c r="D16" s="2">
        <v>596993</v>
      </c>
      <c r="E16" s="2">
        <v>707209</v>
      </c>
      <c r="F16" s="2">
        <v>729240</v>
      </c>
      <c r="G16" s="2">
        <v>725739</v>
      </c>
    </row>
    <row r="17" spans="1:7" x14ac:dyDescent="0.25">
      <c r="A17" s="1" t="s">
        <v>294</v>
      </c>
      <c r="B17" s="2">
        <v>210030</v>
      </c>
      <c r="C17" s="2">
        <v>195963</v>
      </c>
      <c r="D17" s="2">
        <v>201978</v>
      </c>
      <c r="E17" s="2">
        <v>222222</v>
      </c>
      <c r="F17" s="2">
        <v>218432</v>
      </c>
      <c r="G17" s="2">
        <v>212952</v>
      </c>
    </row>
    <row r="19" spans="1:7" x14ac:dyDescent="0.25">
      <c r="A19" s="1" t="s">
        <v>308</v>
      </c>
      <c r="B19" t="s">
        <v>299</v>
      </c>
      <c r="C19" t="s">
        <v>300</v>
      </c>
      <c r="D19" t="s">
        <v>301</v>
      </c>
      <c r="E19" t="s">
        <v>302</v>
      </c>
      <c r="F19" t="s">
        <v>303</v>
      </c>
      <c r="G19" t="s">
        <v>304</v>
      </c>
    </row>
    <row r="20" spans="1:7" x14ac:dyDescent="0.25">
      <c r="A20" s="1" t="s">
        <v>291</v>
      </c>
      <c r="B20" s="20">
        <f>B5/B13</f>
        <v>0.29458438002665427</v>
      </c>
      <c r="C20" s="20">
        <f t="shared" ref="C20:G20" si="0">C5/C13</f>
        <v>0.31650042709770682</v>
      </c>
      <c r="D20" s="20">
        <f t="shared" si="0"/>
        <v>0.38298246836348171</v>
      </c>
      <c r="E20" s="20">
        <f t="shared" si="0"/>
        <v>0.38304163522039936</v>
      </c>
      <c r="F20" s="20">
        <f t="shared" si="0"/>
        <v>0.33999953249479903</v>
      </c>
      <c r="G20" s="20">
        <f t="shared" si="0"/>
        <v>0.3408879252716952</v>
      </c>
    </row>
    <row r="21" spans="1:7" x14ac:dyDescent="0.25">
      <c r="A21" s="1" t="s">
        <v>295</v>
      </c>
      <c r="B21" s="20">
        <f t="shared" ref="B21:G24" si="1">B6/B14</f>
        <v>0.34168256265210811</v>
      </c>
      <c r="C21" s="20">
        <f t="shared" si="1"/>
        <v>0.37756985278338129</v>
      </c>
      <c r="D21" s="20">
        <f t="shared" si="1"/>
        <v>0.50910799994303046</v>
      </c>
      <c r="E21" s="20">
        <f t="shared" si="1"/>
        <v>0.52505226245869585</v>
      </c>
      <c r="F21" s="20">
        <f t="shared" si="1"/>
        <v>0.46998257789963727</v>
      </c>
      <c r="G21" s="20">
        <f t="shared" si="1"/>
        <v>0.50725108544761788</v>
      </c>
    </row>
    <row r="22" spans="1:7" x14ac:dyDescent="0.25">
      <c r="A22" s="1" t="s">
        <v>292</v>
      </c>
      <c r="B22" s="20">
        <f t="shared" si="1"/>
        <v>0.31693316502909846</v>
      </c>
      <c r="C22" s="20">
        <f t="shared" si="1"/>
        <v>0.35068126358377377</v>
      </c>
      <c r="D22" s="20">
        <f t="shared" si="1"/>
        <v>0.47153131954130689</v>
      </c>
      <c r="E22" s="20">
        <f t="shared" si="1"/>
        <v>0.50593978251359839</v>
      </c>
      <c r="F22" s="20">
        <f t="shared" si="1"/>
        <v>0.4736664547217303</v>
      </c>
      <c r="G22" s="20">
        <f t="shared" si="1"/>
        <v>0.48580774224236539</v>
      </c>
    </row>
    <row r="23" spans="1:7" x14ac:dyDescent="0.25">
      <c r="A23" s="1" t="s">
        <v>293</v>
      </c>
      <c r="B23" s="20">
        <f t="shared" si="1"/>
        <v>0.33736506697880086</v>
      </c>
      <c r="C23" s="20">
        <f t="shared" si="1"/>
        <v>0.36991612377699751</v>
      </c>
      <c r="D23" s="20">
        <f t="shared" si="1"/>
        <v>0.50598080714514237</v>
      </c>
      <c r="E23" s="20">
        <f t="shared" si="1"/>
        <v>0.53409812375125321</v>
      </c>
      <c r="F23" s="20">
        <f t="shared" si="1"/>
        <v>0.49532664143491856</v>
      </c>
      <c r="G23" s="20">
        <f t="shared" si="1"/>
        <v>0.51582318161212226</v>
      </c>
    </row>
    <row r="24" spans="1:7" x14ac:dyDescent="0.25">
      <c r="A24" s="1" t="s">
        <v>294</v>
      </c>
      <c r="B24" s="20">
        <f t="shared" si="1"/>
        <v>0.33669475789172976</v>
      </c>
      <c r="C24" s="20">
        <f t="shared" si="1"/>
        <v>0.37211616478620962</v>
      </c>
      <c r="D24" s="20">
        <f t="shared" si="1"/>
        <v>0.51606610620958715</v>
      </c>
      <c r="E24" s="20">
        <f t="shared" si="1"/>
        <v>0.53916353916353921</v>
      </c>
      <c r="F24" s="20">
        <f t="shared" si="1"/>
        <v>0.50630859947260476</v>
      </c>
      <c r="G24" s="20">
        <f t="shared" si="1"/>
        <v>0.52970152898305722</v>
      </c>
    </row>
    <row r="27" spans="1:7" x14ac:dyDescent="0.25">
      <c r="A27" s="22" t="s">
        <v>307</v>
      </c>
    </row>
    <row r="28" spans="1:7" x14ac:dyDescent="0.25">
      <c r="A28" s="1" t="s">
        <v>291</v>
      </c>
      <c r="B28" s="2">
        <v>409580</v>
      </c>
      <c r="C28" s="2">
        <v>419004</v>
      </c>
      <c r="D28" s="2">
        <v>446069</v>
      </c>
      <c r="E28" s="2">
        <v>555687</v>
      </c>
      <c r="F28" s="2">
        <v>603932</v>
      </c>
      <c r="G28" s="2">
        <v>608920</v>
      </c>
    </row>
    <row r="29" spans="1:7" x14ac:dyDescent="0.25">
      <c r="A29" s="1" t="s">
        <v>295</v>
      </c>
      <c r="B29" s="2">
        <v>31302</v>
      </c>
      <c r="C29" s="2">
        <v>33365</v>
      </c>
      <c r="D29" s="2">
        <v>29805</v>
      </c>
      <c r="E29" s="2">
        <v>34061</v>
      </c>
      <c r="F29" s="2">
        <v>35162</v>
      </c>
      <c r="G29" s="2">
        <v>31698</v>
      </c>
    </row>
    <row r="30" spans="1:7" x14ac:dyDescent="0.25">
      <c r="A30" s="1" t="s">
        <v>292</v>
      </c>
      <c r="B30" s="2">
        <v>280094</v>
      </c>
      <c r="C30" s="2">
        <v>324202</v>
      </c>
      <c r="D30" s="2">
        <v>352215</v>
      </c>
      <c r="E30" s="2">
        <v>436734</v>
      </c>
      <c r="F30" s="2">
        <v>481334</v>
      </c>
      <c r="G30" s="2">
        <v>476792</v>
      </c>
    </row>
    <row r="31" spans="1:7" x14ac:dyDescent="0.25">
      <c r="A31" s="1" t="s">
        <v>293</v>
      </c>
      <c r="B31" s="2">
        <v>220697</v>
      </c>
      <c r="C31" s="2">
        <v>254341</v>
      </c>
      <c r="D31" s="2">
        <v>255228</v>
      </c>
      <c r="E31" s="2">
        <v>319528</v>
      </c>
      <c r="F31" s="2">
        <v>350906</v>
      </c>
      <c r="G31" s="2">
        <v>333763</v>
      </c>
    </row>
    <row r="32" spans="1:7" x14ac:dyDescent="0.25">
      <c r="A32" s="1" t="s">
        <v>294</v>
      </c>
      <c r="B32" s="2">
        <v>79324</v>
      </c>
      <c r="C32" s="2">
        <v>89526</v>
      </c>
      <c r="D32" s="2">
        <v>84949</v>
      </c>
      <c r="E32" s="2">
        <v>99004</v>
      </c>
      <c r="F32" s="2">
        <v>102020</v>
      </c>
      <c r="G32" s="2">
        <v>94994</v>
      </c>
    </row>
    <row r="35" spans="1:7" x14ac:dyDescent="0.25">
      <c r="A35" s="1" t="s">
        <v>309</v>
      </c>
      <c r="B35" t="s">
        <v>299</v>
      </c>
      <c r="C35" t="s">
        <v>300</v>
      </c>
      <c r="D35" t="s">
        <v>301</v>
      </c>
      <c r="E35" t="s">
        <v>302</v>
      </c>
      <c r="F35" t="s">
        <v>303</v>
      </c>
      <c r="G35" t="s">
        <v>304</v>
      </c>
    </row>
    <row r="36" spans="1:7" x14ac:dyDescent="0.25">
      <c r="A36" s="1" t="s">
        <v>291</v>
      </c>
      <c r="B36" s="20">
        <f>B28/B13</f>
        <v>0.48693381965687083</v>
      </c>
      <c r="C36" s="20">
        <f t="shared" ref="C36:G36" si="2">C28/C13</f>
        <v>0.55063276167947961</v>
      </c>
      <c r="D36" s="20">
        <f t="shared" si="2"/>
        <v>0.54523597365181919</v>
      </c>
      <c r="E36" s="20">
        <f t="shared" si="2"/>
        <v>0.60429793444241686</v>
      </c>
      <c r="F36" s="20">
        <f t="shared" si="2"/>
        <v>0.64168488874438723</v>
      </c>
      <c r="G36" s="20">
        <f t="shared" si="2"/>
        <v>0.63502790214071103</v>
      </c>
    </row>
    <row r="37" spans="1:7" x14ac:dyDescent="0.25">
      <c r="A37" s="1" t="s">
        <v>295</v>
      </c>
      <c r="B37" s="20">
        <f t="shared" ref="B37:G37" si="3">B29/B14</f>
        <v>0.41178714727356441</v>
      </c>
      <c r="C37" s="20">
        <f t="shared" si="3"/>
        <v>0.47734523656237032</v>
      </c>
      <c r="D37" s="20">
        <f t="shared" si="3"/>
        <v>0.42449403956532267</v>
      </c>
      <c r="E37" s="20">
        <f t="shared" si="3"/>
        <v>0.45938364016454247</v>
      </c>
      <c r="F37" s="20">
        <f t="shared" si="3"/>
        <v>0.50212778110987344</v>
      </c>
      <c r="G37" s="20">
        <f t="shared" si="3"/>
        <v>0.46811589922320346</v>
      </c>
    </row>
    <row r="38" spans="1:7" x14ac:dyDescent="0.25">
      <c r="A38" s="1" t="s">
        <v>292</v>
      </c>
      <c r="B38" s="20">
        <f t="shared" ref="B38:G38" si="4">B30/B15</f>
        <v>0.41990207571891591</v>
      </c>
      <c r="C38" s="20">
        <f t="shared" si="4"/>
        <v>0.50294208445093247</v>
      </c>
      <c r="D38" s="20">
        <f t="shared" si="4"/>
        <v>0.46877495501442734</v>
      </c>
      <c r="E38" s="20">
        <f t="shared" si="4"/>
        <v>0.48244466734124863</v>
      </c>
      <c r="F38" s="20">
        <f t="shared" si="4"/>
        <v>0.50586597022611546</v>
      </c>
      <c r="G38" s="20">
        <f t="shared" si="4"/>
        <v>0.49089593099337053</v>
      </c>
    </row>
    <row r="39" spans="1:7" x14ac:dyDescent="0.25">
      <c r="A39" s="1" t="s">
        <v>293</v>
      </c>
      <c r="B39" s="20">
        <f t="shared" ref="B39:G39" si="5">B31/B16</f>
        <v>0.38787773337129561</v>
      </c>
      <c r="C39" s="20">
        <f t="shared" si="5"/>
        <v>0.4697899677313892</v>
      </c>
      <c r="D39" s="20">
        <f t="shared" si="5"/>
        <v>0.42752260076751319</v>
      </c>
      <c r="E39" s="20">
        <f t="shared" si="5"/>
        <v>0.45181551705365741</v>
      </c>
      <c r="F39" s="20">
        <f t="shared" si="5"/>
        <v>0.48119411990565519</v>
      </c>
      <c r="G39" s="20">
        <f t="shared" si="5"/>
        <v>0.45989398392535058</v>
      </c>
    </row>
    <row r="40" spans="1:7" x14ac:dyDescent="0.25">
      <c r="A40" s="1" t="s">
        <v>294</v>
      </c>
      <c r="B40" s="20">
        <f t="shared" ref="B40:G40" si="6">B32/B17</f>
        <v>0.37767937913631389</v>
      </c>
      <c r="C40" s="20">
        <f t="shared" si="6"/>
        <v>0.45685154850660586</v>
      </c>
      <c r="D40" s="20">
        <f t="shared" si="6"/>
        <v>0.42058541029221003</v>
      </c>
      <c r="E40" s="20">
        <f t="shared" si="6"/>
        <v>0.44551844551844549</v>
      </c>
      <c r="F40" s="20">
        <f t="shared" si="6"/>
        <v>0.46705610899501904</v>
      </c>
      <c r="G40" s="20">
        <f t="shared" si="6"/>
        <v>0.44608174612119161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9"/>
  <sheetViews>
    <sheetView workbookViewId="0">
      <selection activeCell="F11" sqref="F11"/>
    </sheetView>
  </sheetViews>
  <sheetFormatPr defaultRowHeight="15" x14ac:dyDescent="0.25"/>
  <cols>
    <col min="1" max="1" width="19.5703125" bestFit="1" customWidth="1"/>
    <col min="2" max="2" width="10.42578125" bestFit="1" customWidth="1"/>
    <col min="3" max="3" width="10.140625" bestFit="1" customWidth="1"/>
    <col min="4" max="4" width="12.42578125" bestFit="1" customWidth="1"/>
    <col min="5" max="5" width="14.5703125" bestFit="1" customWidth="1"/>
    <col min="6" max="6" width="15.28515625" bestFit="1" customWidth="1"/>
    <col min="7" max="7" width="16.5703125" bestFit="1" customWidth="1"/>
    <col min="8" max="8" width="12" bestFit="1" customWidth="1"/>
    <col min="9" max="9" width="12.7109375" bestFit="1" customWidth="1"/>
    <col min="10" max="10" width="13.5703125" bestFit="1" customWidth="1"/>
    <col min="11" max="11" width="10.5703125" bestFit="1" customWidth="1"/>
    <col min="14" max="14" width="12.42578125" bestFit="1" customWidth="1"/>
    <col min="15" max="15" width="17.85546875" customWidth="1"/>
    <col min="16" max="16" width="14.140625" bestFit="1" customWidth="1"/>
  </cols>
  <sheetData>
    <row r="2" spans="1:18" s="17" customFormat="1" x14ac:dyDescent="0.25">
      <c r="A2" s="17" t="s">
        <v>354</v>
      </c>
      <c r="B2" s="17" t="s">
        <v>319</v>
      </c>
      <c r="C2" s="17" t="s">
        <v>320</v>
      </c>
      <c r="D2" s="17" t="s">
        <v>321</v>
      </c>
      <c r="E2" s="17" t="s">
        <v>322</v>
      </c>
      <c r="F2" s="17" t="s">
        <v>323</v>
      </c>
      <c r="G2" s="17" t="s">
        <v>324</v>
      </c>
      <c r="H2" s="43" t="s">
        <v>325</v>
      </c>
      <c r="I2" s="43" t="s">
        <v>326</v>
      </c>
      <c r="J2" s="17" t="s">
        <v>351</v>
      </c>
      <c r="K2" s="17" t="s">
        <v>329</v>
      </c>
      <c r="L2" s="17" t="s">
        <v>330</v>
      </c>
      <c r="M2" s="17" t="s">
        <v>331</v>
      </c>
      <c r="N2" s="43" t="s">
        <v>343</v>
      </c>
      <c r="O2" s="17" t="s">
        <v>344</v>
      </c>
      <c r="P2" s="17" t="s">
        <v>346</v>
      </c>
      <c r="Q2" s="17" t="s">
        <v>353</v>
      </c>
      <c r="R2" s="17" t="s">
        <v>355</v>
      </c>
    </row>
    <row r="3" spans="1:18" x14ac:dyDescent="0.25">
      <c r="A3" s="1" t="s">
        <v>117</v>
      </c>
      <c r="B3" s="27">
        <v>6</v>
      </c>
      <c r="C3" s="27"/>
      <c r="D3" s="2"/>
      <c r="E3" s="20">
        <v>0.21270310045499075</v>
      </c>
      <c r="F3" s="20"/>
      <c r="G3" s="20"/>
      <c r="H3" s="32">
        <f>B3+(E3*100)</f>
        <v>27.270310045499073</v>
      </c>
      <c r="I3" s="32">
        <f>C3+(F3*100)</f>
        <v>0</v>
      </c>
      <c r="J3" t="str">
        <f>IF(H3&gt;I3, "DFL", "GOP")</f>
        <v>DFL</v>
      </c>
      <c r="K3" t="s">
        <v>327</v>
      </c>
      <c r="L3" t="s">
        <v>328</v>
      </c>
      <c r="M3" t="s">
        <v>327</v>
      </c>
      <c r="N3" t="s">
        <v>340</v>
      </c>
      <c r="O3" t="s">
        <v>340</v>
      </c>
      <c r="P3" t="s">
        <v>349</v>
      </c>
      <c r="R3">
        <v>1184091</v>
      </c>
    </row>
    <row r="4" spans="1:18" x14ac:dyDescent="0.25">
      <c r="A4" s="1" t="s">
        <v>61</v>
      </c>
      <c r="B4" s="27">
        <v>6</v>
      </c>
      <c r="C4" s="27"/>
      <c r="D4" s="2"/>
      <c r="E4" s="20">
        <v>0.28533951496448989</v>
      </c>
      <c r="F4" s="20"/>
      <c r="G4" s="20"/>
      <c r="H4" s="32">
        <f>B4+(E4*100)</f>
        <v>34.533951496448992</v>
      </c>
      <c r="I4" s="32">
        <f>C4+(F4*100)</f>
        <v>0</v>
      </c>
      <c r="J4" t="str">
        <f>IF(H4&gt;I4, "DFL", "GOP")</f>
        <v>DFL</v>
      </c>
      <c r="K4" t="s">
        <v>327</v>
      </c>
      <c r="L4" t="s">
        <v>327</v>
      </c>
      <c r="M4" t="s">
        <v>327</v>
      </c>
      <c r="N4" t="s">
        <v>340</v>
      </c>
      <c r="O4" t="s">
        <v>340</v>
      </c>
      <c r="P4" t="s">
        <v>349</v>
      </c>
      <c r="R4">
        <v>521265</v>
      </c>
    </row>
    <row r="5" spans="1:18" x14ac:dyDescent="0.25">
      <c r="A5" s="1" t="s">
        <v>109</v>
      </c>
      <c r="B5" s="27">
        <v>4</v>
      </c>
      <c r="C5" s="27">
        <v>2</v>
      </c>
      <c r="D5" s="2"/>
      <c r="E5" s="20">
        <v>7.1459327618182106E-2</v>
      </c>
      <c r="F5" s="20">
        <v>1.4965673280237624E-2</v>
      </c>
      <c r="G5" s="20"/>
      <c r="H5" s="32">
        <f>B5+(E5*100)</f>
        <v>11.14593276181821</v>
      </c>
      <c r="I5" s="32">
        <f>C5+(F5*100)</f>
        <v>3.4965673280237626</v>
      </c>
      <c r="J5" t="str">
        <f>IF(H5&gt;I5, "DFL", "GOP")</f>
        <v>DFL</v>
      </c>
      <c r="K5" t="s">
        <v>333</v>
      </c>
      <c r="L5" t="s">
        <v>332</v>
      </c>
      <c r="M5" t="s">
        <v>328</v>
      </c>
      <c r="N5" t="s">
        <v>341</v>
      </c>
      <c r="O5" t="s">
        <v>342</v>
      </c>
      <c r="P5" t="s">
        <v>348</v>
      </c>
      <c r="Q5" t="s">
        <v>352</v>
      </c>
      <c r="R5">
        <v>405521</v>
      </c>
    </row>
    <row r="6" spans="1:18" x14ac:dyDescent="0.25">
      <c r="A6" s="1" t="s">
        <v>92</v>
      </c>
      <c r="B6" s="27">
        <v>2</v>
      </c>
      <c r="C6" s="27">
        <v>4</v>
      </c>
      <c r="D6" s="2"/>
      <c r="E6" s="20">
        <v>0.14678336239123116</v>
      </c>
      <c r="F6" s="20">
        <v>3.1309138661299696E-2</v>
      </c>
      <c r="G6" s="20"/>
      <c r="H6" s="32">
        <f>B6+(E6*100)</f>
        <v>16.678336239123116</v>
      </c>
      <c r="I6" s="32">
        <f>C6+(F6*100)</f>
        <v>7.1309138661299691</v>
      </c>
      <c r="J6" t="str">
        <f>IF(H6&gt;I6, "DFL", "GOP")</f>
        <v>DFL</v>
      </c>
      <c r="K6" t="s">
        <v>334</v>
      </c>
      <c r="L6" t="s">
        <v>328</v>
      </c>
      <c r="M6" t="s">
        <v>328</v>
      </c>
      <c r="N6" t="s">
        <v>340</v>
      </c>
      <c r="O6" t="s">
        <v>339</v>
      </c>
      <c r="P6" t="s">
        <v>347</v>
      </c>
      <c r="Q6" t="s">
        <v>352</v>
      </c>
      <c r="R6">
        <v>336316</v>
      </c>
    </row>
    <row r="7" spans="1:18" x14ac:dyDescent="0.25">
      <c r="A7" s="1" t="s">
        <v>172</v>
      </c>
      <c r="B7" s="27">
        <v>4</v>
      </c>
      <c r="C7" s="27">
        <v>2</v>
      </c>
      <c r="D7" s="2"/>
      <c r="E7" s="20">
        <v>7.9015717575376038E-2</v>
      </c>
      <c r="F7" s="20">
        <v>2.5671180738993188E-2</v>
      </c>
      <c r="G7" s="20"/>
      <c r="H7" s="32">
        <f>B7+(E7*100)</f>
        <v>11.901571757537603</v>
      </c>
      <c r="I7" s="32">
        <f>C7+(F7*100)</f>
        <v>4.5671180738993193</v>
      </c>
      <c r="J7" t="str">
        <f>IF(H7&gt;I7, "DFL", "GOP")</f>
        <v>DFL</v>
      </c>
      <c r="K7" t="s">
        <v>333</v>
      </c>
      <c r="L7" t="s">
        <v>328</v>
      </c>
      <c r="M7" t="s">
        <v>328</v>
      </c>
      <c r="N7" t="s">
        <v>340</v>
      </c>
      <c r="O7" t="s">
        <v>342</v>
      </c>
      <c r="P7" t="s">
        <v>348</v>
      </c>
      <c r="Q7" t="s">
        <v>352</v>
      </c>
      <c r="R7">
        <v>244103</v>
      </c>
    </row>
    <row r="8" spans="1:18" x14ac:dyDescent="0.25">
      <c r="A8" s="1" t="s">
        <v>162</v>
      </c>
      <c r="B8" s="27">
        <v>6</v>
      </c>
      <c r="C8" s="27"/>
      <c r="D8" s="2"/>
      <c r="E8" s="20">
        <v>0.31558169087732718</v>
      </c>
      <c r="F8" s="20"/>
      <c r="G8" s="20"/>
      <c r="H8" s="32">
        <f>B8+(E8*100)</f>
        <v>37.558169087732722</v>
      </c>
      <c r="I8" s="32">
        <f>C8+(F8*100)</f>
        <v>0</v>
      </c>
      <c r="J8" t="str">
        <f>IF(H8&gt;I8, "DFL", "GOP")</f>
        <v>DFL</v>
      </c>
      <c r="K8" t="s">
        <v>327</v>
      </c>
      <c r="L8" t="s">
        <v>327</v>
      </c>
      <c r="M8" t="s">
        <v>327</v>
      </c>
      <c r="N8" t="s">
        <v>340</v>
      </c>
      <c r="O8" t="s">
        <v>340</v>
      </c>
      <c r="P8" t="s">
        <v>349</v>
      </c>
      <c r="R8">
        <v>200563</v>
      </c>
    </row>
    <row r="9" spans="1:18" x14ac:dyDescent="0.25">
      <c r="A9" s="1" t="s">
        <v>163</v>
      </c>
      <c r="B9" s="27">
        <v>1</v>
      </c>
      <c r="C9" s="27">
        <v>5</v>
      </c>
      <c r="D9" s="2"/>
      <c r="E9" s="20">
        <v>4.9826041497665563E-2</v>
      </c>
      <c r="F9" s="20">
        <v>8.9952146851806219E-2</v>
      </c>
      <c r="G9" s="20"/>
      <c r="H9" s="32">
        <f>B9+(E9*100)</f>
        <v>5.9826041497665567</v>
      </c>
      <c r="I9" s="32">
        <f>C9+(F9*100)</f>
        <v>13.995214685180622</v>
      </c>
      <c r="J9" t="str">
        <f>IF(H9&gt;I9, "DFL", "GOP")</f>
        <v>GOP</v>
      </c>
      <c r="K9" t="s">
        <v>336</v>
      </c>
      <c r="L9" t="s">
        <v>334</v>
      </c>
      <c r="M9" t="s">
        <v>333</v>
      </c>
      <c r="N9" t="s">
        <v>339</v>
      </c>
      <c r="O9" t="s">
        <v>339</v>
      </c>
      <c r="P9" t="s">
        <v>345</v>
      </c>
      <c r="R9">
        <v>151728</v>
      </c>
    </row>
    <row r="10" spans="1:18" x14ac:dyDescent="0.25">
      <c r="A10" s="1" t="s">
        <v>145</v>
      </c>
      <c r="B10" s="27">
        <v>2</v>
      </c>
      <c r="C10" s="27">
        <v>4</v>
      </c>
      <c r="D10" s="2"/>
      <c r="E10" s="20">
        <v>3.2404411141437162E-2</v>
      </c>
      <c r="F10" s="20">
        <v>5.3761459946993412E-2</v>
      </c>
      <c r="G10" s="20"/>
      <c r="H10" s="32">
        <f>B10+(E10*100)</f>
        <v>5.2404411141437164</v>
      </c>
      <c r="I10" s="32">
        <f>C10+(F10*100)</f>
        <v>9.3761459946993408</v>
      </c>
      <c r="J10" t="str">
        <f>IF(H10&gt;I10, "DFL", "GOP")</f>
        <v>GOP</v>
      </c>
      <c r="K10" t="s">
        <v>333</v>
      </c>
      <c r="L10" t="s">
        <v>335</v>
      </c>
      <c r="M10" t="s">
        <v>334</v>
      </c>
      <c r="N10" t="s">
        <v>339</v>
      </c>
      <c r="O10" t="s">
        <v>342</v>
      </c>
      <c r="P10" t="s">
        <v>347</v>
      </c>
      <c r="Q10" t="s">
        <v>352</v>
      </c>
      <c r="R10">
        <v>147431</v>
      </c>
    </row>
    <row r="11" spans="1:18" x14ac:dyDescent="0.25">
      <c r="A11" s="1" t="s">
        <v>159</v>
      </c>
      <c r="B11" s="27">
        <v>2</v>
      </c>
      <c r="C11" s="27">
        <v>4</v>
      </c>
      <c r="D11" s="2"/>
      <c r="E11" s="20">
        <v>3.3602640139649531E-2</v>
      </c>
      <c r="F11" s="20">
        <v>0.15171458987935427</v>
      </c>
      <c r="G11" s="20"/>
      <c r="H11" s="32">
        <f>B11+(E11*100)</f>
        <v>5.3602640139649527</v>
      </c>
      <c r="I11" s="32">
        <f>C11+(F11*100)</f>
        <v>19.171458987935427</v>
      </c>
      <c r="J11" t="str">
        <f>IF(H11&gt;I11, "DFL", "GOP")</f>
        <v>GOP</v>
      </c>
      <c r="K11" t="s">
        <v>336</v>
      </c>
      <c r="L11" t="s">
        <v>333</v>
      </c>
      <c r="M11" t="s">
        <v>333</v>
      </c>
      <c r="N11" t="s">
        <v>342</v>
      </c>
      <c r="O11" t="s">
        <v>339</v>
      </c>
      <c r="P11" t="s">
        <v>345</v>
      </c>
      <c r="R11">
        <v>135129</v>
      </c>
    </row>
    <row r="12" spans="1:18" x14ac:dyDescent="0.25">
      <c r="A12" s="1" t="s">
        <v>176</v>
      </c>
      <c r="B12" s="27">
        <v>2</v>
      </c>
      <c r="C12" s="27">
        <v>4</v>
      </c>
      <c r="D12" s="2"/>
      <c r="E12" s="20">
        <v>4.4553312152426777E-2</v>
      </c>
      <c r="F12" s="20">
        <v>0.19573862164751257</v>
      </c>
      <c r="G12" s="20"/>
      <c r="H12" s="32">
        <f>B12+(E12*100)</f>
        <v>6.4553312152426781</v>
      </c>
      <c r="I12" s="32">
        <f>C12+(F12*100)</f>
        <v>23.573862164751258</v>
      </c>
      <c r="J12" t="str">
        <f>IF(H12&gt;I12, "DFL", "GOP")</f>
        <v>GOP</v>
      </c>
      <c r="K12" t="s">
        <v>337</v>
      </c>
      <c r="L12" t="s">
        <v>333</v>
      </c>
      <c r="M12" t="s">
        <v>332</v>
      </c>
      <c r="N12" t="s">
        <v>342</v>
      </c>
      <c r="O12" t="s">
        <v>339</v>
      </c>
      <c r="P12" t="s">
        <v>345</v>
      </c>
      <c r="R12">
        <v>127386</v>
      </c>
    </row>
    <row r="13" spans="1:18" x14ac:dyDescent="0.25">
      <c r="A13" s="1" t="s">
        <v>100</v>
      </c>
      <c r="B13" s="27"/>
      <c r="C13" s="27">
        <v>6</v>
      </c>
      <c r="D13" s="2"/>
      <c r="E13" s="20"/>
      <c r="F13" s="20">
        <v>0.1582070513286864</v>
      </c>
      <c r="G13" s="20"/>
      <c r="H13" s="32">
        <f>B13+(E13*100)</f>
        <v>0</v>
      </c>
      <c r="I13" s="32">
        <f>C13+(F13*100)</f>
        <v>21.820705132868639</v>
      </c>
      <c r="J13" t="str">
        <f>IF(H13&gt;I13, "DFL", "GOP")</f>
        <v>GOP</v>
      </c>
      <c r="K13" t="s">
        <v>336</v>
      </c>
      <c r="L13" t="s">
        <v>335</v>
      </c>
      <c r="M13" t="s">
        <v>334</v>
      </c>
      <c r="N13" t="s">
        <v>339</v>
      </c>
      <c r="O13" t="s">
        <v>339</v>
      </c>
      <c r="P13" t="s">
        <v>349</v>
      </c>
      <c r="R13">
        <v>94212</v>
      </c>
    </row>
    <row r="14" spans="1:18" x14ac:dyDescent="0.25">
      <c r="A14" s="1" t="s">
        <v>160</v>
      </c>
      <c r="B14" s="27">
        <v>1</v>
      </c>
      <c r="C14" s="27">
        <v>4</v>
      </c>
      <c r="D14" s="2">
        <v>1</v>
      </c>
      <c r="E14" s="20">
        <v>7.9175751357359658E-2</v>
      </c>
      <c r="F14" s="20">
        <v>0.19519622894933475</v>
      </c>
      <c r="G14" s="20">
        <v>1.3027618551325615E-4</v>
      </c>
      <c r="H14" s="32">
        <f>B14+(E14*100)</f>
        <v>8.9175751357359658</v>
      </c>
      <c r="I14" s="32">
        <f>C14+(F14*100)</f>
        <v>23.519622894933477</v>
      </c>
      <c r="J14" t="str">
        <f>IF(H14&gt;I14, "DFL", "GOP")</f>
        <v>GOP</v>
      </c>
      <c r="K14" t="s">
        <v>337</v>
      </c>
      <c r="L14" t="s">
        <v>338</v>
      </c>
      <c r="M14" t="s">
        <v>332</v>
      </c>
      <c r="N14" t="s">
        <v>339</v>
      </c>
      <c r="O14" t="s">
        <v>339</v>
      </c>
      <c r="P14" t="s">
        <v>345</v>
      </c>
      <c r="R14">
        <v>89770</v>
      </c>
    </row>
    <row r="15" spans="1:18" x14ac:dyDescent="0.25">
      <c r="A15" s="1" t="s">
        <v>156</v>
      </c>
      <c r="B15" s="27">
        <v>6</v>
      </c>
      <c r="C15" s="27"/>
      <c r="D15" s="2"/>
      <c r="E15" s="20">
        <v>0.1286911238284448</v>
      </c>
      <c r="F15" s="20"/>
      <c r="G15" s="20"/>
      <c r="H15" s="32">
        <f>B15+(E15*100)</f>
        <v>18.869112382844481</v>
      </c>
      <c r="I15" s="32">
        <f>C15+(F15*100)</f>
        <v>0</v>
      </c>
      <c r="J15" t="str">
        <f>IF(H15&gt;I15, "DFL", "GOP")</f>
        <v>DFL</v>
      </c>
      <c r="K15" t="s">
        <v>332</v>
      </c>
      <c r="L15" t="s">
        <v>328</v>
      </c>
      <c r="M15" t="s">
        <v>327</v>
      </c>
      <c r="N15" t="s">
        <v>340</v>
      </c>
      <c r="O15" t="s">
        <v>341</v>
      </c>
      <c r="P15" t="s">
        <v>349</v>
      </c>
      <c r="R15">
        <v>64829</v>
      </c>
    </row>
    <row r="16" spans="1:18" x14ac:dyDescent="0.25">
      <c r="A16" s="1" t="s">
        <v>97</v>
      </c>
      <c r="B16" s="27">
        <v>5</v>
      </c>
      <c r="C16" s="27">
        <v>1</v>
      </c>
      <c r="D16" s="2"/>
      <c r="E16" s="20">
        <v>9.7261571823422766E-2</v>
      </c>
      <c r="F16" s="20">
        <v>2.2370629881030613E-2</v>
      </c>
      <c r="G16" s="20"/>
      <c r="H16" s="32">
        <f>B16+(E16*100)</f>
        <v>14.726157182342277</v>
      </c>
      <c r="I16" s="32">
        <f>C16+(F16*100)</f>
        <v>3.2370629881030615</v>
      </c>
      <c r="J16" t="str">
        <f>IF(H16&gt;I16, "DFL", "GOP")</f>
        <v>DFL</v>
      </c>
      <c r="K16" t="s">
        <v>332</v>
      </c>
      <c r="L16" t="s">
        <v>332</v>
      </c>
      <c r="M16" t="s">
        <v>328</v>
      </c>
      <c r="N16" t="s">
        <v>341</v>
      </c>
      <c r="O16" t="s">
        <v>341</v>
      </c>
      <c r="P16" t="s">
        <v>350</v>
      </c>
      <c r="R16">
        <v>64720</v>
      </c>
    </row>
    <row r="17" spans="1:18" x14ac:dyDescent="0.25">
      <c r="A17" s="1" t="s">
        <v>108</v>
      </c>
      <c r="B17" s="27">
        <v>1</v>
      </c>
      <c r="C17" s="27">
        <v>5</v>
      </c>
      <c r="D17" s="2"/>
      <c r="E17" s="20">
        <v>4.2151682491756381E-2</v>
      </c>
      <c r="F17" s="20">
        <v>0.1010960401834828</v>
      </c>
      <c r="G17" s="20"/>
      <c r="H17" s="32">
        <f>B17+(E17*100)</f>
        <v>5.2151682491756386</v>
      </c>
      <c r="I17" s="32">
        <f>C17+(F17*100)</f>
        <v>15.10960401834828</v>
      </c>
      <c r="J17" t="str">
        <f>IF(H17&gt;I17, "DFL", "GOP")</f>
        <v>GOP</v>
      </c>
      <c r="K17" t="s">
        <v>336</v>
      </c>
      <c r="L17" t="s">
        <v>334</v>
      </c>
      <c r="M17" t="s">
        <v>333</v>
      </c>
      <c r="N17" t="s">
        <v>339</v>
      </c>
      <c r="O17" t="s">
        <v>339</v>
      </c>
      <c r="P17" t="s">
        <v>345</v>
      </c>
      <c r="R17">
        <v>62900</v>
      </c>
    </row>
    <row r="18" spans="1:18" x14ac:dyDescent="0.25">
      <c r="A18" s="1" t="s">
        <v>104</v>
      </c>
      <c r="B18" s="27">
        <v>4</v>
      </c>
      <c r="C18" s="27">
        <v>2</v>
      </c>
      <c r="D18" s="2"/>
      <c r="E18" s="20">
        <v>8.1577655760425416E-2</v>
      </c>
      <c r="F18" s="20">
        <v>5.8711425464799155E-2</v>
      </c>
      <c r="G18" s="20"/>
      <c r="H18" s="32">
        <f>B18+(E18*100)</f>
        <v>12.157765576042541</v>
      </c>
      <c r="I18" s="32">
        <f>C18+(F18*100)</f>
        <v>7.8711425464799154</v>
      </c>
      <c r="J18" t="str">
        <f>IF(H18&gt;I18, "DFL", "GOP")</f>
        <v>DFL</v>
      </c>
      <c r="K18" t="s">
        <v>332</v>
      </c>
      <c r="L18" t="s">
        <v>333</v>
      </c>
      <c r="M18" t="s">
        <v>332</v>
      </c>
      <c r="N18" t="s">
        <v>342</v>
      </c>
      <c r="O18" t="s">
        <v>341</v>
      </c>
      <c r="P18" t="s">
        <v>350</v>
      </c>
      <c r="Q18" t="s">
        <v>352</v>
      </c>
      <c r="R18">
        <v>60249</v>
      </c>
    </row>
    <row r="19" spans="1:18" x14ac:dyDescent="0.25">
      <c r="A19" s="1" t="s">
        <v>146</v>
      </c>
      <c r="B19" s="27"/>
      <c r="C19" s="27">
        <v>6</v>
      </c>
      <c r="D19" s="2"/>
      <c r="E19" s="20"/>
      <c r="F19" s="20">
        <v>0.1582565321255919</v>
      </c>
      <c r="G19" s="20"/>
      <c r="H19" s="32">
        <f>B19+(E19*100)</f>
        <v>0</v>
      </c>
      <c r="I19" s="32">
        <f>C19+(F19*100)</f>
        <v>21.825653212559189</v>
      </c>
      <c r="J19" t="str">
        <f>IF(H19&gt;I19, "DFL", "GOP")</f>
        <v>GOP</v>
      </c>
      <c r="K19" t="s">
        <v>337</v>
      </c>
      <c r="L19" t="s">
        <v>335</v>
      </c>
      <c r="M19" t="s">
        <v>334</v>
      </c>
      <c r="N19" t="s">
        <v>339</v>
      </c>
      <c r="O19" t="s">
        <v>339</v>
      </c>
      <c r="P19" t="s">
        <v>349</v>
      </c>
      <c r="R19">
        <v>57417</v>
      </c>
    </row>
    <row r="20" spans="1:18" x14ac:dyDescent="0.25">
      <c r="A20" s="1" t="s">
        <v>103</v>
      </c>
      <c r="B20" s="27">
        <v>2</v>
      </c>
      <c r="C20" s="27">
        <v>4</v>
      </c>
      <c r="D20" s="2"/>
      <c r="E20" s="20">
        <v>0.12576840228856645</v>
      </c>
      <c r="F20" s="20">
        <v>0.10320873105169007</v>
      </c>
      <c r="G20" s="20"/>
      <c r="H20" s="32">
        <f>B20+(E20*100)</f>
        <v>14.576840228856645</v>
      </c>
      <c r="I20" s="32">
        <f>C20+(F20*100)</f>
        <v>14.320873105169007</v>
      </c>
      <c r="J20" t="str">
        <f>IF(H20&gt;I20, "DFL", "GOP")</f>
        <v>DFL</v>
      </c>
      <c r="K20" t="s">
        <v>336</v>
      </c>
      <c r="L20" t="s">
        <v>328</v>
      </c>
      <c r="M20" t="s">
        <v>328</v>
      </c>
      <c r="N20" t="s">
        <v>340</v>
      </c>
      <c r="O20" t="s">
        <v>339</v>
      </c>
      <c r="P20" t="s">
        <v>345</v>
      </c>
      <c r="Q20" t="s">
        <v>352</v>
      </c>
      <c r="R20">
        <v>53798</v>
      </c>
    </row>
    <row r="21" spans="1:18" x14ac:dyDescent="0.25">
      <c r="A21" s="1" t="s">
        <v>175</v>
      </c>
      <c r="B21" s="27">
        <v>6</v>
      </c>
      <c r="C21" s="27"/>
      <c r="D21" s="2"/>
      <c r="E21" s="20">
        <v>8.9972274150839748E-2</v>
      </c>
      <c r="F21" s="20"/>
      <c r="G21" s="20"/>
      <c r="H21" s="32">
        <f>B21+(E21*100)</f>
        <v>14.997227415083975</v>
      </c>
      <c r="I21" s="32">
        <f>C21+(F21*100)</f>
        <v>0</v>
      </c>
      <c r="J21" t="str">
        <f>IF(H21&gt;I21, "DFL", "GOP")</f>
        <v>DFL</v>
      </c>
      <c r="K21" t="s">
        <v>328</v>
      </c>
      <c r="L21" t="s">
        <v>333</v>
      </c>
      <c r="M21" t="s">
        <v>328</v>
      </c>
      <c r="N21" t="s">
        <v>341</v>
      </c>
      <c r="O21" t="s">
        <v>340</v>
      </c>
      <c r="P21" t="s">
        <v>349</v>
      </c>
      <c r="R21">
        <v>51285</v>
      </c>
    </row>
    <row r="22" spans="1:18" x14ac:dyDescent="0.25">
      <c r="A22" s="1" t="s">
        <v>115</v>
      </c>
      <c r="B22" s="27">
        <v>2</v>
      </c>
      <c r="C22" s="27">
        <v>4</v>
      </c>
      <c r="D22" s="2"/>
      <c r="E22" s="20">
        <v>7.8355336493574429E-2</v>
      </c>
      <c r="F22" s="20">
        <v>3.0788951488796817E-2</v>
      </c>
      <c r="G22" s="20"/>
      <c r="H22" s="32">
        <f>B22+(E22*100)</f>
        <v>9.8355336493574441</v>
      </c>
      <c r="I22" s="32">
        <f>C22+(F22*100)</f>
        <v>7.0788951488796812</v>
      </c>
      <c r="J22" t="str">
        <f>IF(H22&gt;I22, "DFL", "GOP")</f>
        <v>DFL</v>
      </c>
      <c r="K22" t="s">
        <v>334</v>
      </c>
      <c r="L22" t="s">
        <v>333</v>
      </c>
      <c r="M22" t="s">
        <v>328</v>
      </c>
      <c r="N22" t="s">
        <v>341</v>
      </c>
      <c r="O22" t="s">
        <v>339</v>
      </c>
      <c r="P22" t="s">
        <v>347</v>
      </c>
      <c r="Q22" t="s">
        <v>352</v>
      </c>
      <c r="R22">
        <v>46336</v>
      </c>
    </row>
    <row r="23" spans="1:18" x14ac:dyDescent="0.25">
      <c r="A23" s="1" t="s">
        <v>121</v>
      </c>
      <c r="B23" s="27">
        <v>6</v>
      </c>
      <c r="C23" s="27"/>
      <c r="D23" s="2"/>
      <c r="E23" s="20">
        <v>0.12494429562536424</v>
      </c>
      <c r="F23" s="20"/>
      <c r="G23" s="20"/>
      <c r="H23" s="32">
        <f>B23+(E23*100)</f>
        <v>18.494429562536425</v>
      </c>
      <c r="I23" s="32">
        <f>C23+(F23*100)</f>
        <v>0</v>
      </c>
      <c r="J23" t="str">
        <f>IF(H23&gt;I23, "DFL", "GOP")</f>
        <v>DFL</v>
      </c>
      <c r="K23" t="s">
        <v>332</v>
      </c>
      <c r="L23" t="s">
        <v>328</v>
      </c>
      <c r="M23" t="s">
        <v>327</v>
      </c>
      <c r="N23" t="s">
        <v>340</v>
      </c>
      <c r="O23" t="s">
        <v>341</v>
      </c>
      <c r="P23" t="s">
        <v>349</v>
      </c>
      <c r="R23">
        <v>45303</v>
      </c>
    </row>
    <row r="24" spans="1:18" x14ac:dyDescent="0.25">
      <c r="A24" s="1" t="s">
        <v>94</v>
      </c>
      <c r="B24" s="27">
        <v>5</v>
      </c>
      <c r="C24" s="27">
        <v>1</v>
      </c>
      <c r="D24" s="2"/>
      <c r="E24" s="20">
        <v>9.580162360384227E-2</v>
      </c>
      <c r="F24" s="20">
        <v>6.0695823894987511E-2</v>
      </c>
      <c r="G24" s="20"/>
      <c r="H24" s="32">
        <f>B24+(E24*100)</f>
        <v>14.580162360384227</v>
      </c>
      <c r="I24" s="32">
        <f>C24+(F24*100)</f>
        <v>7.0695823894987511</v>
      </c>
      <c r="J24" t="str">
        <f>IF(H24&gt;I24, "DFL", "GOP")</f>
        <v>DFL</v>
      </c>
      <c r="K24" t="s">
        <v>332</v>
      </c>
      <c r="L24" t="s">
        <v>328</v>
      </c>
      <c r="M24" t="s">
        <v>328</v>
      </c>
      <c r="N24" t="s">
        <v>340</v>
      </c>
      <c r="O24" t="s">
        <v>341</v>
      </c>
      <c r="P24" t="s">
        <v>350</v>
      </c>
      <c r="R24">
        <v>45236</v>
      </c>
    </row>
    <row r="25" spans="1:18" x14ac:dyDescent="0.25">
      <c r="A25" s="1" t="s">
        <v>124</v>
      </c>
      <c r="B25" s="27">
        <v>2</v>
      </c>
      <c r="C25" s="27">
        <v>4</v>
      </c>
      <c r="D25" s="2"/>
      <c r="E25" s="20">
        <v>7.9032631103951034E-2</v>
      </c>
      <c r="F25" s="20">
        <v>8.1476407854587346E-2</v>
      </c>
      <c r="G25" s="20"/>
      <c r="H25" s="32">
        <f>B25+(E25*100)</f>
        <v>9.9032631103951037</v>
      </c>
      <c r="I25" s="32">
        <f>C25+(F25*100)</f>
        <v>12.147640785458735</v>
      </c>
      <c r="J25" t="str">
        <f>IF(H25&gt;I25, "DFL", "GOP")</f>
        <v>GOP</v>
      </c>
      <c r="K25" t="s">
        <v>335</v>
      </c>
      <c r="L25" t="s">
        <v>333</v>
      </c>
      <c r="M25" t="s">
        <v>328</v>
      </c>
      <c r="N25" t="s">
        <v>341</v>
      </c>
      <c r="O25" t="s">
        <v>339</v>
      </c>
      <c r="P25" t="s">
        <v>345</v>
      </c>
      <c r="Q25" t="s">
        <v>352</v>
      </c>
      <c r="R25">
        <v>42316</v>
      </c>
    </row>
    <row r="26" spans="1:18" x14ac:dyDescent="0.25">
      <c r="A26" s="1" t="s">
        <v>140</v>
      </c>
      <c r="B26" s="27">
        <v>6</v>
      </c>
      <c r="C26" s="27"/>
      <c r="D26" s="2"/>
      <c r="E26" s="20">
        <v>0.23675579725041562</v>
      </c>
      <c r="F26" s="20"/>
      <c r="G26" s="20"/>
      <c r="H26" s="32">
        <f>B26+(E26*100)</f>
        <v>29.675579725041562</v>
      </c>
      <c r="I26" s="32">
        <f>C26+(F26*100)</f>
        <v>0</v>
      </c>
      <c r="J26" t="str">
        <f>IF(H26&gt;I26, "DFL", "GOP")</f>
        <v>DFL</v>
      </c>
      <c r="K26" t="s">
        <v>327</v>
      </c>
      <c r="L26" t="s">
        <v>327</v>
      </c>
      <c r="M26" t="s">
        <v>327</v>
      </c>
      <c r="N26" t="s">
        <v>340</v>
      </c>
      <c r="O26" t="s">
        <v>340</v>
      </c>
      <c r="P26" t="s">
        <v>349</v>
      </c>
      <c r="R26">
        <v>39312</v>
      </c>
    </row>
    <row r="27" spans="1:18" x14ac:dyDescent="0.25">
      <c r="A27" s="1" t="s">
        <v>4</v>
      </c>
      <c r="B27" s="27">
        <v>2</v>
      </c>
      <c r="C27" s="27">
        <v>4</v>
      </c>
      <c r="D27" s="2"/>
      <c r="E27" s="20">
        <v>4.7367835755242976E-2</v>
      </c>
      <c r="F27" s="20">
        <v>0.11317129599255865</v>
      </c>
      <c r="G27" s="20"/>
      <c r="H27" s="32">
        <f>B27+(E27*100)</f>
        <v>6.7367835755242975</v>
      </c>
      <c r="I27" s="32">
        <f>C27+(F27*100)</f>
        <v>15.317129599255866</v>
      </c>
      <c r="J27" t="str">
        <f>IF(H27&gt;I27, "DFL", "GOP")</f>
        <v>GOP</v>
      </c>
      <c r="K27" t="s">
        <v>336</v>
      </c>
      <c r="L27" t="s">
        <v>333</v>
      </c>
      <c r="M27" t="s">
        <v>332</v>
      </c>
      <c r="N27" t="s">
        <v>342</v>
      </c>
      <c r="O27" t="s">
        <v>339</v>
      </c>
      <c r="P27" t="s">
        <v>345</v>
      </c>
      <c r="R27">
        <v>38980</v>
      </c>
    </row>
    <row r="28" spans="1:18" x14ac:dyDescent="0.25">
      <c r="A28" s="1" t="s">
        <v>29</v>
      </c>
      <c r="B28" s="27">
        <v>2</v>
      </c>
      <c r="C28" s="27">
        <v>4</v>
      </c>
      <c r="D28" s="2"/>
      <c r="E28" s="20">
        <v>0.1094616415458787</v>
      </c>
      <c r="F28" s="20">
        <v>0.15009994559249845</v>
      </c>
      <c r="G28" s="20"/>
      <c r="H28" s="32">
        <f>B28+(E28*100)</f>
        <v>12.946164154587871</v>
      </c>
      <c r="I28" s="32">
        <f>C28+(F28*100)</f>
        <v>19.009994559249847</v>
      </c>
      <c r="J28" t="str">
        <f>IF(H28&gt;I28, "DFL", "GOP")</f>
        <v>GOP</v>
      </c>
      <c r="K28" t="s">
        <v>336</v>
      </c>
      <c r="L28" t="s">
        <v>332</v>
      </c>
      <c r="M28" t="s">
        <v>328</v>
      </c>
      <c r="N28" t="s">
        <v>341</v>
      </c>
      <c r="O28" t="s">
        <v>339</v>
      </c>
      <c r="P28" t="s">
        <v>345</v>
      </c>
      <c r="Q28" t="s">
        <v>352</v>
      </c>
      <c r="R28">
        <v>38190</v>
      </c>
    </row>
    <row r="29" spans="1:18" x14ac:dyDescent="0.25">
      <c r="A29" s="1" t="s">
        <v>164</v>
      </c>
      <c r="B29" s="27">
        <v>1</v>
      </c>
      <c r="C29" s="27">
        <v>5</v>
      </c>
      <c r="D29" s="2"/>
      <c r="E29" s="20">
        <v>9.0076335877862568E-2</v>
      </c>
      <c r="F29" s="20">
        <v>7.539074155345088E-2</v>
      </c>
      <c r="G29" s="20"/>
      <c r="H29" s="32">
        <f>B29+(E29*100)</f>
        <v>10.007633587786257</v>
      </c>
      <c r="I29" s="32">
        <f>C29+(F29*100)</f>
        <v>12.539074155345087</v>
      </c>
      <c r="J29" t="str">
        <f>IF(H29&gt;I29, "DFL", "GOP")</f>
        <v>GOP</v>
      </c>
      <c r="K29" t="s">
        <v>335</v>
      </c>
      <c r="L29" t="s">
        <v>334</v>
      </c>
      <c r="M29" t="s">
        <v>332</v>
      </c>
      <c r="N29" t="s">
        <v>339</v>
      </c>
      <c r="O29" t="s">
        <v>339</v>
      </c>
      <c r="P29" t="s">
        <v>347</v>
      </c>
      <c r="Q29" t="s">
        <v>352</v>
      </c>
      <c r="R29">
        <v>36472</v>
      </c>
    </row>
    <row r="30" spans="1:18" x14ac:dyDescent="0.25">
      <c r="A30" s="1" t="s">
        <v>111</v>
      </c>
      <c r="B30" s="27"/>
      <c r="C30" s="27">
        <v>6</v>
      </c>
      <c r="D30" s="2"/>
      <c r="E30" s="20"/>
      <c r="F30" s="20">
        <v>0.11907076637362013</v>
      </c>
      <c r="G30" s="20"/>
      <c r="H30" s="32">
        <f>B30+(E30*100)</f>
        <v>0</v>
      </c>
      <c r="I30" s="32">
        <f>C30+(F30*100)</f>
        <v>17.907076637362014</v>
      </c>
      <c r="J30" t="str">
        <f>IF(H30&gt;I30, "DFL", "GOP")</f>
        <v>GOP</v>
      </c>
      <c r="K30" t="s">
        <v>336</v>
      </c>
      <c r="L30" t="s">
        <v>335</v>
      </c>
      <c r="M30" t="s">
        <v>334</v>
      </c>
      <c r="N30" t="s">
        <v>339</v>
      </c>
      <c r="O30" t="s">
        <v>339</v>
      </c>
      <c r="P30" t="s">
        <v>349</v>
      </c>
      <c r="R30">
        <v>36413</v>
      </c>
    </row>
    <row r="31" spans="1:18" x14ac:dyDescent="0.25">
      <c r="A31" s="1" t="s">
        <v>136</v>
      </c>
      <c r="B31" s="27">
        <v>1</v>
      </c>
      <c r="C31" s="27">
        <v>5</v>
      </c>
      <c r="D31" s="2"/>
      <c r="E31" s="20">
        <v>3.9092322918139355E-2</v>
      </c>
      <c r="F31" s="20">
        <v>0.17614446394209371</v>
      </c>
      <c r="G31" s="20"/>
      <c r="H31" s="32">
        <f>B31+(E31*100)</f>
        <v>4.9092322918139359</v>
      </c>
      <c r="I31" s="32">
        <f>C31+(F31*100)</f>
        <v>22.61444639420937</v>
      </c>
      <c r="J31" t="str">
        <f>IF(H31&gt;I31, "DFL", "GOP")</f>
        <v>GOP</v>
      </c>
      <c r="K31" t="s">
        <v>337</v>
      </c>
      <c r="L31" t="s">
        <v>334</v>
      </c>
      <c r="M31" t="s">
        <v>333</v>
      </c>
      <c r="N31" t="s">
        <v>339</v>
      </c>
      <c r="O31" t="s">
        <v>339</v>
      </c>
      <c r="P31" t="s">
        <v>345</v>
      </c>
      <c r="R31">
        <v>36172</v>
      </c>
    </row>
    <row r="32" spans="1:18" x14ac:dyDescent="0.25">
      <c r="A32" s="1" t="s">
        <v>99</v>
      </c>
      <c r="B32" s="27">
        <v>6</v>
      </c>
      <c r="C32" s="27"/>
      <c r="D32" s="2"/>
      <c r="E32" s="20">
        <v>0.25572712689752447</v>
      </c>
      <c r="F32" s="20"/>
      <c r="G32" s="20"/>
      <c r="H32" s="32">
        <f>B32+(E32*100)</f>
        <v>31.572712689752446</v>
      </c>
      <c r="I32" s="32">
        <f>C32+(F32*100)</f>
        <v>0</v>
      </c>
      <c r="J32" t="str">
        <f>IF(H32&gt;I32, "DFL", "GOP")</f>
        <v>DFL</v>
      </c>
      <c r="K32" t="s">
        <v>327</v>
      </c>
      <c r="L32" t="s">
        <v>327</v>
      </c>
      <c r="M32" t="s">
        <v>327</v>
      </c>
      <c r="N32" t="s">
        <v>340</v>
      </c>
      <c r="O32" t="s">
        <v>340</v>
      </c>
      <c r="P32" t="s">
        <v>349</v>
      </c>
      <c r="R32">
        <v>35430</v>
      </c>
    </row>
    <row r="33" spans="1:18" x14ac:dyDescent="0.25">
      <c r="A33" s="1" t="s">
        <v>48</v>
      </c>
      <c r="B33" s="27">
        <v>2</v>
      </c>
      <c r="C33" s="27">
        <v>4</v>
      </c>
      <c r="D33" s="2"/>
      <c r="E33" s="20">
        <v>4.3970217711284593E-2</v>
      </c>
      <c r="F33" s="20">
        <v>0.20063318797645124</v>
      </c>
      <c r="G33" s="20"/>
      <c r="H33" s="32">
        <f>B33+(E33*100)</f>
        <v>6.3970217711284594</v>
      </c>
      <c r="I33" s="32">
        <f>C33+(F33*100)</f>
        <v>24.063318797645124</v>
      </c>
      <c r="J33" t="str">
        <f>IF(H33&gt;I33, "DFL", "GOP")</f>
        <v>GOP</v>
      </c>
      <c r="K33" t="s">
        <v>337</v>
      </c>
      <c r="L33" t="s">
        <v>333</v>
      </c>
      <c r="M33" t="s">
        <v>333</v>
      </c>
      <c r="N33" t="s">
        <v>342</v>
      </c>
      <c r="O33" t="s">
        <v>339</v>
      </c>
      <c r="P33" t="s">
        <v>345</v>
      </c>
      <c r="R33">
        <v>33054</v>
      </c>
    </row>
    <row r="34" spans="1:18" x14ac:dyDescent="0.25">
      <c r="A34" s="1" t="s">
        <v>93</v>
      </c>
      <c r="B34" s="27">
        <v>1</v>
      </c>
      <c r="C34" s="27">
        <v>5</v>
      </c>
      <c r="D34" s="2"/>
      <c r="E34" s="20">
        <v>3.2817969661610269E-2</v>
      </c>
      <c r="F34" s="20">
        <v>0.12612627782529787</v>
      </c>
      <c r="G34" s="20"/>
      <c r="H34" s="32">
        <f>B34+(E34*100)</f>
        <v>4.2817969661610267</v>
      </c>
      <c r="I34" s="32">
        <f>C34+(F34*100)</f>
        <v>17.612627782529785</v>
      </c>
      <c r="J34" t="str">
        <f>IF(H34&gt;I34, "DFL", "GOP")</f>
        <v>GOP</v>
      </c>
      <c r="K34" t="s">
        <v>336</v>
      </c>
      <c r="L34" t="s">
        <v>334</v>
      </c>
      <c r="M34" t="s">
        <v>333</v>
      </c>
      <c r="N34" t="s">
        <v>339</v>
      </c>
      <c r="O34" t="s">
        <v>339</v>
      </c>
      <c r="P34" t="s">
        <v>345</v>
      </c>
      <c r="R34">
        <v>32971</v>
      </c>
    </row>
    <row r="35" spans="1:18" x14ac:dyDescent="0.25">
      <c r="A35" s="1" t="s">
        <v>142</v>
      </c>
      <c r="B35" s="27">
        <v>5</v>
      </c>
      <c r="C35" s="27">
        <v>1</v>
      </c>
      <c r="D35" s="2"/>
      <c r="E35" s="20">
        <v>7.5367834449708654E-2</v>
      </c>
      <c r="F35" s="20">
        <v>1.1743981209630105E-2</v>
      </c>
      <c r="G35" s="20"/>
      <c r="H35" s="32">
        <f>B35+(E35*100)</f>
        <v>12.536783444970865</v>
      </c>
      <c r="I35" s="32">
        <f>C35+(F35*100)</f>
        <v>2.1743981209630103</v>
      </c>
      <c r="J35" t="str">
        <f>IF(H35&gt;I35, "DFL", "GOP")</f>
        <v>DFL</v>
      </c>
      <c r="K35" t="s">
        <v>332</v>
      </c>
      <c r="L35" t="s">
        <v>332</v>
      </c>
      <c r="M35" t="s">
        <v>328</v>
      </c>
      <c r="N35" t="s">
        <v>341</v>
      </c>
      <c r="O35" t="s">
        <v>341</v>
      </c>
      <c r="P35" t="s">
        <v>350</v>
      </c>
      <c r="Q35" t="s">
        <v>352</v>
      </c>
      <c r="R35">
        <v>32923</v>
      </c>
    </row>
    <row r="36" spans="1:18" x14ac:dyDescent="0.25">
      <c r="A36" s="1" t="s">
        <v>150</v>
      </c>
      <c r="B36" s="27">
        <v>3</v>
      </c>
      <c r="C36" s="27">
        <v>3</v>
      </c>
      <c r="D36" s="2"/>
      <c r="E36" s="20">
        <v>3.5379432379876841E-2</v>
      </c>
      <c r="F36" s="20">
        <v>0.10503889814531153</v>
      </c>
      <c r="G36" s="20"/>
      <c r="H36" s="32">
        <f>B36+(E36*100)</f>
        <v>6.5379432379876841</v>
      </c>
      <c r="I36" s="32">
        <f>C36+(F36*100)</f>
        <v>13.503889814531153</v>
      </c>
      <c r="J36" t="str">
        <f>IF(H36&gt;I36, "DFL", "GOP")</f>
        <v>GOP</v>
      </c>
      <c r="K36" t="s">
        <v>334</v>
      </c>
      <c r="L36" t="s">
        <v>333</v>
      </c>
      <c r="M36" t="s">
        <v>333</v>
      </c>
      <c r="N36" t="s">
        <v>342</v>
      </c>
      <c r="O36" t="s">
        <v>339</v>
      </c>
      <c r="P36" t="s">
        <v>347</v>
      </c>
      <c r="Q36" t="s">
        <v>352</v>
      </c>
      <c r="R36">
        <v>31630</v>
      </c>
    </row>
    <row r="37" spans="1:18" x14ac:dyDescent="0.25">
      <c r="A37" s="1" t="s">
        <v>114</v>
      </c>
      <c r="B37" s="27">
        <v>6</v>
      </c>
      <c r="C37" s="27"/>
      <c r="D37" s="2"/>
      <c r="E37" s="20">
        <v>0.14704451624810838</v>
      </c>
      <c r="F37" s="20"/>
      <c r="G37" s="20"/>
      <c r="H37" s="32">
        <f>B37+(E37*100)</f>
        <v>20.704451624810837</v>
      </c>
      <c r="I37" s="32">
        <f>C37+(F37*100)</f>
        <v>0</v>
      </c>
      <c r="J37" t="str">
        <f>IF(H37&gt;I37, "DFL", "GOP")</f>
        <v>DFL</v>
      </c>
      <c r="K37" t="s">
        <v>328</v>
      </c>
      <c r="L37" t="s">
        <v>328</v>
      </c>
      <c r="M37" t="s">
        <v>327</v>
      </c>
      <c r="N37" t="s">
        <v>340</v>
      </c>
      <c r="O37" t="s">
        <v>340</v>
      </c>
      <c r="P37" t="s">
        <v>349</v>
      </c>
      <c r="R37">
        <v>31034</v>
      </c>
    </row>
    <row r="38" spans="1:18" x14ac:dyDescent="0.25">
      <c r="A38" s="1" t="s">
        <v>148</v>
      </c>
      <c r="B38" s="27">
        <v>5</v>
      </c>
      <c r="C38" s="27">
        <v>1</v>
      </c>
      <c r="D38" s="2"/>
      <c r="E38" s="20">
        <v>8.9100685429105597E-2</v>
      </c>
      <c r="F38" s="20">
        <v>6.8027210884353817E-3</v>
      </c>
      <c r="G38" s="20"/>
      <c r="H38" s="32">
        <f>B38+(E38*100)</f>
        <v>13.91006854291056</v>
      </c>
      <c r="I38" s="32">
        <f>C38+(F38*100)</f>
        <v>1.6802721088435382</v>
      </c>
      <c r="J38" t="str">
        <f>IF(H38&gt;I38, "DFL", "GOP")</f>
        <v>DFL</v>
      </c>
      <c r="K38" t="s">
        <v>334</v>
      </c>
      <c r="L38" t="s">
        <v>328</v>
      </c>
      <c r="M38" t="s">
        <v>327</v>
      </c>
      <c r="N38" t="s">
        <v>340</v>
      </c>
      <c r="O38" t="s">
        <v>339</v>
      </c>
      <c r="P38" t="s">
        <v>347</v>
      </c>
      <c r="Q38" t="s">
        <v>352</v>
      </c>
      <c r="R38">
        <v>29347</v>
      </c>
    </row>
    <row r="39" spans="1:18" x14ac:dyDescent="0.25">
      <c r="A39" s="1" t="s">
        <v>10</v>
      </c>
      <c r="B39" s="27">
        <v>2</v>
      </c>
      <c r="C39" s="27">
        <v>4</v>
      </c>
      <c r="D39" s="2"/>
      <c r="E39" s="20">
        <v>5.1983581372503307E-2</v>
      </c>
      <c r="F39" s="20">
        <v>0.11521048122636152</v>
      </c>
      <c r="G39" s="20"/>
      <c r="H39" s="32">
        <f>B39+(E39*100)</f>
        <v>7.1983581372503309</v>
      </c>
      <c r="I39" s="32">
        <f>C39+(F39*100)</f>
        <v>15.521048122636152</v>
      </c>
      <c r="J39" t="str">
        <f>IF(H39&gt;I39, "DFL", "GOP")</f>
        <v>GOP</v>
      </c>
      <c r="K39" t="s">
        <v>336</v>
      </c>
      <c r="L39" t="s">
        <v>333</v>
      </c>
      <c r="M39" t="s">
        <v>333</v>
      </c>
      <c r="N39" t="s">
        <v>342</v>
      </c>
      <c r="O39" t="s">
        <v>339</v>
      </c>
      <c r="P39" t="s">
        <v>345</v>
      </c>
      <c r="R39">
        <v>28499</v>
      </c>
    </row>
    <row r="40" spans="1:18" x14ac:dyDescent="0.25">
      <c r="A40" s="1" t="s">
        <v>130</v>
      </c>
      <c r="B40" s="27">
        <v>2</v>
      </c>
      <c r="C40" s="27">
        <v>4</v>
      </c>
      <c r="D40" s="2"/>
      <c r="E40" s="20">
        <v>0.10215967900233341</v>
      </c>
      <c r="F40" s="20">
        <v>6.4887302674305758E-2</v>
      </c>
      <c r="G40" s="20"/>
      <c r="H40" s="32">
        <f>B40+(E40*100)</f>
        <v>12.215967900233341</v>
      </c>
      <c r="I40" s="32">
        <f>C40+(F40*100)</f>
        <v>10.488730267430576</v>
      </c>
      <c r="J40" t="str">
        <f>IF(H40&gt;I40, "DFL", "GOP")</f>
        <v>DFL</v>
      </c>
      <c r="K40" t="s">
        <v>335</v>
      </c>
      <c r="L40" t="s">
        <v>332</v>
      </c>
      <c r="M40" t="s">
        <v>328</v>
      </c>
      <c r="N40" t="s">
        <v>341</v>
      </c>
      <c r="O40" t="s">
        <v>339</v>
      </c>
      <c r="P40" t="s">
        <v>345</v>
      </c>
      <c r="Q40" t="s">
        <v>352</v>
      </c>
      <c r="R40">
        <v>27717</v>
      </c>
    </row>
    <row r="41" spans="1:18" x14ac:dyDescent="0.25">
      <c r="A41" s="1" t="s">
        <v>138</v>
      </c>
      <c r="B41" s="27">
        <v>2</v>
      </c>
      <c r="C41" s="27">
        <v>4</v>
      </c>
      <c r="D41" s="2"/>
      <c r="E41" s="20">
        <v>0.10269340932657517</v>
      </c>
      <c r="F41" s="20">
        <v>8.9141179437398133E-2</v>
      </c>
      <c r="G41" s="20"/>
      <c r="H41" s="32">
        <f>B41+(E41*100)</f>
        <v>12.269340932657517</v>
      </c>
      <c r="I41" s="32">
        <f>C41+(F41*100)</f>
        <v>12.914117943739813</v>
      </c>
      <c r="J41" t="str">
        <f>IF(H41&gt;I41, "DFL", "GOP")</f>
        <v>GOP</v>
      </c>
      <c r="K41" t="s">
        <v>335</v>
      </c>
      <c r="L41" t="s">
        <v>333</v>
      </c>
      <c r="M41" t="s">
        <v>328</v>
      </c>
      <c r="N41" t="s">
        <v>341</v>
      </c>
      <c r="O41" t="s">
        <v>339</v>
      </c>
      <c r="P41" t="s">
        <v>345</v>
      </c>
      <c r="Q41" t="s">
        <v>352</v>
      </c>
      <c r="R41">
        <v>25891</v>
      </c>
    </row>
    <row r="42" spans="1:18" x14ac:dyDescent="0.25">
      <c r="A42" s="1" t="s">
        <v>132</v>
      </c>
      <c r="B42" s="27">
        <v>1</v>
      </c>
      <c r="C42" s="27">
        <v>5</v>
      </c>
      <c r="D42" s="2"/>
      <c r="E42" s="20">
        <v>1.1228191397477993E-2</v>
      </c>
      <c r="F42" s="20">
        <v>7.688260240678782E-2</v>
      </c>
      <c r="G42" s="20"/>
      <c r="H42" s="32">
        <f>B42+(E42*100)</f>
        <v>2.1228191397477993</v>
      </c>
      <c r="I42" s="32">
        <f>C42+(F42*100)</f>
        <v>12.688260240678783</v>
      </c>
      <c r="J42" t="str">
        <f>IF(H42&gt;I42, "DFL", "GOP")</f>
        <v>GOP</v>
      </c>
      <c r="K42" t="s">
        <v>335</v>
      </c>
      <c r="L42" t="s">
        <v>334</v>
      </c>
      <c r="M42" t="s">
        <v>333</v>
      </c>
      <c r="N42" t="s">
        <v>339</v>
      </c>
      <c r="O42" t="s">
        <v>339</v>
      </c>
      <c r="P42" t="s">
        <v>347</v>
      </c>
      <c r="R42">
        <v>25724</v>
      </c>
    </row>
    <row r="43" spans="1:18" x14ac:dyDescent="0.25">
      <c r="A43" s="1" t="s">
        <v>98</v>
      </c>
      <c r="B43" s="27"/>
      <c r="C43" s="27">
        <v>6</v>
      </c>
      <c r="D43" s="2"/>
      <c r="E43" s="20"/>
      <c r="F43" s="20">
        <v>0.14520655593438109</v>
      </c>
      <c r="G43" s="20"/>
      <c r="H43" s="32">
        <f>B43+(E43*100)</f>
        <v>0</v>
      </c>
      <c r="I43" s="32">
        <f>C43+(F43*100)</f>
        <v>20.520655593438107</v>
      </c>
      <c r="J43" t="str">
        <f>IF(H43&gt;I43, "DFL", "GOP")</f>
        <v>GOP</v>
      </c>
      <c r="K43" t="s">
        <v>336</v>
      </c>
      <c r="L43" t="s">
        <v>335</v>
      </c>
      <c r="M43" t="s">
        <v>334</v>
      </c>
      <c r="N43" t="s">
        <v>339</v>
      </c>
      <c r="O43" t="s">
        <v>339</v>
      </c>
      <c r="P43" t="s">
        <v>349</v>
      </c>
      <c r="R43">
        <v>25513</v>
      </c>
    </row>
    <row r="44" spans="1:18" x14ac:dyDescent="0.25">
      <c r="A44" s="1" t="s">
        <v>167</v>
      </c>
      <c r="B44" s="27">
        <v>2</v>
      </c>
      <c r="C44" s="27">
        <v>4</v>
      </c>
      <c r="D44" s="2"/>
      <c r="E44" s="20">
        <v>2.3526354670877991E-2</v>
      </c>
      <c r="F44" s="20">
        <v>0.14989932478160758</v>
      </c>
      <c r="G44" s="20"/>
      <c r="H44" s="32">
        <f>B44+(E44*100)</f>
        <v>4.3526354670877989</v>
      </c>
      <c r="I44" s="32">
        <f>C44+(F44*100)</f>
        <v>18.98993247816076</v>
      </c>
      <c r="J44" t="str">
        <f>IF(H44&gt;I44, "DFL", "GOP")</f>
        <v>GOP</v>
      </c>
      <c r="K44" t="s">
        <v>336</v>
      </c>
      <c r="L44" t="s">
        <v>333</v>
      </c>
      <c r="M44" t="s">
        <v>333</v>
      </c>
      <c r="N44" t="s">
        <v>342</v>
      </c>
      <c r="O44" t="s">
        <v>339</v>
      </c>
      <c r="P44" t="s">
        <v>345</v>
      </c>
      <c r="R44">
        <v>24588</v>
      </c>
    </row>
    <row r="45" spans="1:18" x14ac:dyDescent="0.25">
      <c r="A45" s="1" t="s">
        <v>46</v>
      </c>
      <c r="B45" s="27">
        <v>2</v>
      </c>
      <c r="C45" s="27">
        <v>4</v>
      </c>
      <c r="D45" s="2"/>
      <c r="E45" s="20">
        <v>7.3884858477931414E-2</v>
      </c>
      <c r="F45" s="20">
        <v>0.12468353169805513</v>
      </c>
      <c r="G45" s="20"/>
      <c r="H45" s="32">
        <f>B45+(E45*100)</f>
        <v>9.3884858477931417</v>
      </c>
      <c r="I45" s="32">
        <f>C45+(F45*100)</f>
        <v>16.468353169805511</v>
      </c>
      <c r="J45" t="str">
        <f>IF(H45&gt;I45, "DFL", "GOP")</f>
        <v>GOP</v>
      </c>
      <c r="K45" t="s">
        <v>336</v>
      </c>
      <c r="L45" t="s">
        <v>333</v>
      </c>
      <c r="M45" t="s">
        <v>328</v>
      </c>
      <c r="N45" t="s">
        <v>341</v>
      </c>
      <c r="O45" t="s">
        <v>339</v>
      </c>
      <c r="P45" t="s">
        <v>345</v>
      </c>
      <c r="Q45" t="s">
        <v>352</v>
      </c>
      <c r="R45">
        <v>23147</v>
      </c>
    </row>
    <row r="46" spans="1:18" x14ac:dyDescent="0.25">
      <c r="A46" s="1" t="s">
        <v>143</v>
      </c>
      <c r="B46" s="27">
        <v>2</v>
      </c>
      <c r="C46" s="27">
        <v>4</v>
      </c>
      <c r="D46" s="2"/>
      <c r="E46" s="20">
        <v>2.8492659308034324E-2</v>
      </c>
      <c r="F46" s="20">
        <v>8.9238619537183303E-2</v>
      </c>
      <c r="G46" s="20"/>
      <c r="H46" s="32">
        <f>B46+(E46*100)</f>
        <v>4.8492659308034325</v>
      </c>
      <c r="I46" s="32">
        <f>C46+(F46*100)</f>
        <v>12.92386195371833</v>
      </c>
      <c r="J46" t="str">
        <f>IF(H46&gt;I46, "DFL", "GOP")</f>
        <v>GOP</v>
      </c>
      <c r="K46" t="s">
        <v>335</v>
      </c>
      <c r="L46" t="s">
        <v>333</v>
      </c>
      <c r="M46" t="s">
        <v>333</v>
      </c>
      <c r="N46" t="s">
        <v>342</v>
      </c>
      <c r="O46" t="s">
        <v>339</v>
      </c>
      <c r="P46" t="s">
        <v>347</v>
      </c>
      <c r="Q46" t="s">
        <v>352</v>
      </c>
      <c r="R46">
        <v>21589</v>
      </c>
    </row>
    <row r="47" spans="1:18" x14ac:dyDescent="0.25">
      <c r="A47" s="1" t="s">
        <v>169</v>
      </c>
      <c r="B47" s="27">
        <v>2</v>
      </c>
      <c r="C47" s="27">
        <v>4</v>
      </c>
      <c r="D47" s="2"/>
      <c r="E47" s="20">
        <v>7.1411459120083953E-2</v>
      </c>
      <c r="F47" s="20">
        <v>4.8795873329150294E-2</v>
      </c>
      <c r="G47" s="20"/>
      <c r="H47" s="32">
        <f>B47+(E47*100)</f>
        <v>9.1411459120083958</v>
      </c>
      <c r="I47" s="32">
        <f>C47+(F47*100)</f>
        <v>8.8795873329150297</v>
      </c>
      <c r="J47" t="str">
        <f>IF(H47&gt;I47, "DFL", "GOP")</f>
        <v>DFL</v>
      </c>
      <c r="K47" t="s">
        <v>334</v>
      </c>
      <c r="L47" t="s">
        <v>333</v>
      </c>
      <c r="M47" t="s">
        <v>328</v>
      </c>
      <c r="N47" t="s">
        <v>341</v>
      </c>
      <c r="O47" t="s">
        <v>339</v>
      </c>
      <c r="P47" t="s">
        <v>347</v>
      </c>
      <c r="Q47" t="s">
        <v>352</v>
      </c>
      <c r="R47">
        <v>21485</v>
      </c>
    </row>
    <row r="48" spans="1:18" x14ac:dyDescent="0.25">
      <c r="A48" s="1" t="s">
        <v>113</v>
      </c>
      <c r="B48" s="27">
        <v>6</v>
      </c>
      <c r="C48" s="27"/>
      <c r="D48" s="2"/>
      <c r="E48" s="20">
        <v>6.1336142265415755E-2</v>
      </c>
      <c r="F48" s="20"/>
      <c r="G48" s="20"/>
      <c r="H48" s="32">
        <f>B48+(E48*100)</f>
        <v>12.133614226541575</v>
      </c>
      <c r="I48" s="32">
        <f>C48+(F48*100)</f>
        <v>0</v>
      </c>
      <c r="J48" t="str">
        <f>IF(H48&gt;I48, "DFL", "GOP")</f>
        <v>DFL</v>
      </c>
      <c r="K48" t="s">
        <v>332</v>
      </c>
      <c r="L48" t="s">
        <v>333</v>
      </c>
      <c r="M48" t="s">
        <v>328</v>
      </c>
      <c r="N48" t="s">
        <v>341</v>
      </c>
      <c r="O48" t="s">
        <v>341</v>
      </c>
      <c r="P48" t="s">
        <v>349</v>
      </c>
      <c r="Q48" t="s">
        <v>352</v>
      </c>
      <c r="R48">
        <v>20842</v>
      </c>
    </row>
    <row r="49" spans="1:18" x14ac:dyDescent="0.25">
      <c r="A49" s="1" t="s">
        <v>119</v>
      </c>
      <c r="B49" s="27">
        <v>2</v>
      </c>
      <c r="C49" s="27">
        <v>4</v>
      </c>
      <c r="D49" s="2"/>
      <c r="E49" s="20">
        <v>1.9731857320520213E-2</v>
      </c>
      <c r="F49" s="20">
        <v>0.1595624255034615</v>
      </c>
      <c r="G49" s="20"/>
      <c r="H49" s="32">
        <f>B49+(E49*100)</f>
        <v>3.9731857320520212</v>
      </c>
      <c r="I49" s="32">
        <f>C49+(F49*100)</f>
        <v>19.95624255034615</v>
      </c>
      <c r="J49" t="str">
        <f>IF(H49&gt;I49, "DFL", "GOP")</f>
        <v>GOP</v>
      </c>
      <c r="K49" t="s">
        <v>336</v>
      </c>
      <c r="L49" t="s">
        <v>333</v>
      </c>
      <c r="M49" t="s">
        <v>333</v>
      </c>
      <c r="N49" t="s">
        <v>342</v>
      </c>
      <c r="O49" t="s">
        <v>339</v>
      </c>
      <c r="P49" t="s">
        <v>345</v>
      </c>
      <c r="R49">
        <v>20518</v>
      </c>
    </row>
    <row r="50" spans="1:18" x14ac:dyDescent="0.25">
      <c r="A50" s="1" t="s">
        <v>44</v>
      </c>
      <c r="B50" s="27">
        <v>1</v>
      </c>
      <c r="C50" s="27">
        <v>5</v>
      </c>
      <c r="D50" s="2"/>
      <c r="E50" s="20">
        <v>3.9121417797888358E-2</v>
      </c>
      <c r="F50" s="20">
        <v>0.14560014928611653</v>
      </c>
      <c r="G50" s="20"/>
      <c r="H50" s="32">
        <f>B50+(E50*100)</f>
        <v>4.9121417797888363</v>
      </c>
      <c r="I50" s="32">
        <f>C50+(F50*100)</f>
        <v>19.560014928611654</v>
      </c>
      <c r="J50" t="str">
        <f>IF(H50&gt;I50, "DFL", "GOP")</f>
        <v>GOP</v>
      </c>
      <c r="K50" t="s">
        <v>337</v>
      </c>
      <c r="L50" t="s">
        <v>334</v>
      </c>
      <c r="M50" t="s">
        <v>333</v>
      </c>
      <c r="N50" t="s">
        <v>339</v>
      </c>
      <c r="O50" t="s">
        <v>339</v>
      </c>
      <c r="P50" t="s">
        <v>345</v>
      </c>
      <c r="R50">
        <v>20515</v>
      </c>
    </row>
    <row r="51" spans="1:18" x14ac:dyDescent="0.25">
      <c r="A51" s="1" t="s">
        <v>110</v>
      </c>
      <c r="B51" s="27">
        <v>1</v>
      </c>
      <c r="C51" s="27">
        <v>5</v>
      </c>
      <c r="D51" s="2"/>
      <c r="E51" s="20">
        <v>4.5816733067729098E-2</v>
      </c>
      <c r="F51" s="20">
        <v>0.10127324303700942</v>
      </c>
      <c r="G51" s="20"/>
      <c r="H51" s="32">
        <f>B51+(E51*100)</f>
        <v>5.5816733067729096</v>
      </c>
      <c r="I51" s="32">
        <f>C51+(F51*100)</f>
        <v>15.127324303700941</v>
      </c>
      <c r="J51" t="str">
        <f>IF(H51&gt;I51, "DFL", "GOP")</f>
        <v>GOP</v>
      </c>
      <c r="K51" t="s">
        <v>336</v>
      </c>
      <c r="L51" t="s">
        <v>334</v>
      </c>
      <c r="M51" t="s">
        <v>333</v>
      </c>
      <c r="N51" t="s">
        <v>339</v>
      </c>
      <c r="O51" t="s">
        <v>339</v>
      </c>
      <c r="P51" t="s">
        <v>345</v>
      </c>
      <c r="R51">
        <v>20246</v>
      </c>
    </row>
    <row r="52" spans="1:18" x14ac:dyDescent="0.25">
      <c r="A52" s="1" t="s">
        <v>171</v>
      </c>
      <c r="B52" s="27">
        <v>2</v>
      </c>
      <c r="C52" s="27">
        <v>4</v>
      </c>
      <c r="D52" s="2"/>
      <c r="E52" s="20">
        <v>3.953338732515449E-2</v>
      </c>
      <c r="F52" s="20">
        <v>9.7993931892548181E-2</v>
      </c>
      <c r="G52" s="20"/>
      <c r="H52" s="32">
        <f>B52+(E52*100)</f>
        <v>5.9533387325154488</v>
      </c>
      <c r="I52" s="32">
        <f>C52+(F52*100)</f>
        <v>13.799393189254818</v>
      </c>
      <c r="J52" t="str">
        <f>IF(H52&gt;I52, "DFL", "GOP")</f>
        <v>GOP</v>
      </c>
      <c r="K52" t="s">
        <v>335</v>
      </c>
      <c r="L52" t="s">
        <v>333</v>
      </c>
      <c r="M52" t="s">
        <v>332</v>
      </c>
      <c r="N52" t="s">
        <v>342</v>
      </c>
      <c r="O52" t="s">
        <v>339</v>
      </c>
      <c r="P52" t="s">
        <v>345</v>
      </c>
      <c r="R52">
        <v>19127</v>
      </c>
    </row>
    <row r="53" spans="1:18" x14ac:dyDescent="0.25">
      <c r="A53" s="1" t="s">
        <v>118</v>
      </c>
      <c r="B53" s="27">
        <v>3</v>
      </c>
      <c r="C53" s="27">
        <v>3</v>
      </c>
      <c r="D53" s="2"/>
      <c r="E53" s="20">
        <v>6.2926884836054978E-2</v>
      </c>
      <c r="F53" s="20">
        <v>3.297471466433971E-2</v>
      </c>
      <c r="G53" s="20"/>
      <c r="H53" s="32">
        <f>B53+(E53*100)</f>
        <v>9.2926884836054988</v>
      </c>
      <c r="I53" s="32">
        <f>C53+(F53*100)</f>
        <v>6.2974714664339713</v>
      </c>
      <c r="J53" t="str">
        <f>IF(H53&gt;I53, "DFL", "GOP")</f>
        <v>DFL</v>
      </c>
      <c r="K53" t="s">
        <v>333</v>
      </c>
      <c r="L53" t="s">
        <v>334</v>
      </c>
      <c r="M53" t="s">
        <v>333</v>
      </c>
      <c r="N53" t="s">
        <v>339</v>
      </c>
      <c r="O53" t="s">
        <v>342</v>
      </c>
      <c r="P53" t="s">
        <v>347</v>
      </c>
      <c r="Q53" t="s">
        <v>352</v>
      </c>
      <c r="R53">
        <v>18859</v>
      </c>
    </row>
    <row r="54" spans="1:18" x14ac:dyDescent="0.25">
      <c r="A54" s="1" t="s">
        <v>123</v>
      </c>
      <c r="B54" s="27">
        <v>2</v>
      </c>
      <c r="C54" s="27">
        <v>4</v>
      </c>
      <c r="D54" s="2"/>
      <c r="E54" s="20">
        <v>0.13327063665078284</v>
      </c>
      <c r="F54" s="20">
        <v>9.6357580711056448E-2</v>
      </c>
      <c r="G54" s="20"/>
      <c r="H54" s="32">
        <f>B54+(E54*100)</f>
        <v>15.327063665078285</v>
      </c>
      <c r="I54" s="32">
        <f>C54+(F54*100)</f>
        <v>13.635758071105645</v>
      </c>
      <c r="J54" t="str">
        <f>IF(H54&gt;I54, "DFL", "GOP")</f>
        <v>DFL</v>
      </c>
      <c r="K54" t="s">
        <v>335</v>
      </c>
      <c r="L54" t="s">
        <v>332</v>
      </c>
      <c r="M54" t="s">
        <v>328</v>
      </c>
      <c r="N54" t="s">
        <v>341</v>
      </c>
      <c r="O54" t="s">
        <v>339</v>
      </c>
      <c r="P54" t="s">
        <v>345</v>
      </c>
      <c r="Q54" t="s">
        <v>352</v>
      </c>
      <c r="R54">
        <v>16084</v>
      </c>
    </row>
    <row r="55" spans="1:18" x14ac:dyDescent="0.25">
      <c r="A55" s="1" t="s">
        <v>91</v>
      </c>
      <c r="B55" s="27">
        <v>4</v>
      </c>
      <c r="C55" s="27">
        <v>2</v>
      </c>
      <c r="D55" s="2"/>
      <c r="E55" s="20">
        <v>9.341118868823442E-2</v>
      </c>
      <c r="F55" s="20">
        <v>1.8731646260584239E-2</v>
      </c>
      <c r="G55" s="20"/>
      <c r="H55" s="32">
        <f>B55+(E55*100)</f>
        <v>13.341118868823441</v>
      </c>
      <c r="I55" s="32">
        <f>C55+(F55*100)</f>
        <v>3.8731646260584238</v>
      </c>
      <c r="J55" t="str">
        <f>IF(H55&gt;I55, "DFL", "GOP")</f>
        <v>DFL</v>
      </c>
      <c r="K55" t="s">
        <v>334</v>
      </c>
      <c r="L55" t="s">
        <v>328</v>
      </c>
      <c r="M55" t="s">
        <v>328</v>
      </c>
      <c r="N55" t="s">
        <v>340</v>
      </c>
      <c r="O55" t="s">
        <v>339</v>
      </c>
      <c r="P55" t="s">
        <v>347</v>
      </c>
      <c r="Q55" t="s">
        <v>352</v>
      </c>
      <c r="R55">
        <v>15964</v>
      </c>
    </row>
    <row r="56" spans="1:18" x14ac:dyDescent="0.25">
      <c r="A56" s="1" t="s">
        <v>154</v>
      </c>
      <c r="B56" s="27"/>
      <c r="C56" s="27">
        <v>6</v>
      </c>
      <c r="D56" s="2"/>
      <c r="E56" s="20"/>
      <c r="F56" s="20">
        <v>0.15978898331911798</v>
      </c>
      <c r="G56" s="20"/>
      <c r="H56" s="32">
        <f>B56+(E56*100)</f>
        <v>0</v>
      </c>
      <c r="I56" s="32">
        <f>C56+(F56*100)</f>
        <v>21.9788983319118</v>
      </c>
      <c r="J56" t="str">
        <f>IF(H56&gt;I56, "DFL", "GOP")</f>
        <v>GOP</v>
      </c>
      <c r="K56" t="s">
        <v>337</v>
      </c>
      <c r="L56" t="s">
        <v>335</v>
      </c>
      <c r="M56" t="s">
        <v>335</v>
      </c>
      <c r="N56" t="s">
        <v>339</v>
      </c>
      <c r="O56" t="s">
        <v>339</v>
      </c>
      <c r="P56" t="s">
        <v>349</v>
      </c>
      <c r="R56">
        <v>15834</v>
      </c>
    </row>
    <row r="57" spans="1:18" x14ac:dyDescent="0.25">
      <c r="A57" s="1" t="s">
        <v>158</v>
      </c>
      <c r="B57" s="27"/>
      <c r="C57" s="27">
        <v>6</v>
      </c>
      <c r="D57" s="2"/>
      <c r="E57" s="20"/>
      <c r="F57" s="20">
        <v>0.20264595348980283</v>
      </c>
      <c r="G57" s="20"/>
      <c r="H57" s="32">
        <f>B57+(E57*100)</f>
        <v>0</v>
      </c>
      <c r="I57" s="32">
        <f>C57+(F57*100)</f>
        <v>26.264595348980283</v>
      </c>
      <c r="J57" t="str">
        <f>IF(H57&gt;I57, "DFL", "GOP")</f>
        <v>GOP</v>
      </c>
      <c r="K57" t="s">
        <v>337</v>
      </c>
      <c r="L57" t="s">
        <v>334</v>
      </c>
      <c r="M57" t="s">
        <v>334</v>
      </c>
      <c r="N57" t="s">
        <v>339</v>
      </c>
      <c r="O57" t="s">
        <v>339</v>
      </c>
      <c r="P57" t="s">
        <v>349</v>
      </c>
      <c r="R57">
        <v>15545</v>
      </c>
    </row>
    <row r="58" spans="1:18" x14ac:dyDescent="0.25">
      <c r="A58" s="1" t="s">
        <v>155</v>
      </c>
      <c r="B58" s="27">
        <v>2</v>
      </c>
      <c r="C58" s="27">
        <v>4</v>
      </c>
      <c r="D58" s="2"/>
      <c r="E58" s="20">
        <v>9.0303664797785455E-2</v>
      </c>
      <c r="F58" s="20">
        <v>6.0815669039978648E-2</v>
      </c>
      <c r="G58" s="20"/>
      <c r="H58" s="32">
        <f>B58+(E58*100)</f>
        <v>11.030366479778545</v>
      </c>
      <c r="I58" s="32">
        <f>C58+(F58*100)</f>
        <v>10.081566903997864</v>
      </c>
      <c r="J58" t="str">
        <f>IF(H58&gt;I58, "DFL", "GOP")</f>
        <v>DFL</v>
      </c>
      <c r="K58" t="s">
        <v>335</v>
      </c>
      <c r="L58" t="s">
        <v>332</v>
      </c>
      <c r="M58" t="s">
        <v>328</v>
      </c>
      <c r="N58" t="s">
        <v>341</v>
      </c>
      <c r="O58" t="s">
        <v>339</v>
      </c>
      <c r="P58" t="s">
        <v>345</v>
      </c>
      <c r="Q58" t="s">
        <v>352</v>
      </c>
      <c r="R58">
        <v>15326</v>
      </c>
    </row>
    <row r="59" spans="1:18" x14ac:dyDescent="0.25">
      <c r="A59" s="1" t="s">
        <v>70</v>
      </c>
      <c r="B59" s="27">
        <v>1</v>
      </c>
      <c r="C59" s="27">
        <v>4</v>
      </c>
      <c r="D59" s="2">
        <v>1</v>
      </c>
      <c r="E59" s="20">
        <v>2.6704460689243648E-2</v>
      </c>
      <c r="F59" s="20">
        <v>0.20194950478972312</v>
      </c>
      <c r="G59" s="20">
        <v>1.5136920324755776E-2</v>
      </c>
      <c r="H59" s="32">
        <f>B59+(E59*100)</f>
        <v>3.670446068924365</v>
      </c>
      <c r="I59" s="32">
        <f>C59+(F59*100)</f>
        <v>24.194950478972313</v>
      </c>
      <c r="J59" t="str">
        <f>IF(H59&gt;I59, "DFL", "GOP")</f>
        <v>GOP</v>
      </c>
      <c r="K59" t="s">
        <v>337</v>
      </c>
      <c r="L59" t="s">
        <v>338</v>
      </c>
      <c r="M59" t="s">
        <v>333</v>
      </c>
      <c r="N59" t="s">
        <v>339</v>
      </c>
      <c r="O59" t="s">
        <v>339</v>
      </c>
      <c r="P59" t="s">
        <v>345</v>
      </c>
      <c r="R59">
        <v>15096</v>
      </c>
    </row>
    <row r="60" spans="1:18" x14ac:dyDescent="0.25">
      <c r="A60" s="1" t="s">
        <v>112</v>
      </c>
      <c r="B60" s="27">
        <v>1</v>
      </c>
      <c r="C60" s="27">
        <v>5</v>
      </c>
      <c r="D60" s="2"/>
      <c r="E60" s="20">
        <v>6.5371236655871467E-2</v>
      </c>
      <c r="F60" s="20">
        <v>7.2087240357887966E-2</v>
      </c>
      <c r="G60" s="20"/>
      <c r="H60" s="32">
        <f>B60+(E60*100)</f>
        <v>7.5371236655871465</v>
      </c>
      <c r="I60" s="32">
        <f>C60+(F60*100)</f>
        <v>12.208724035788798</v>
      </c>
      <c r="J60" t="str">
        <f>IF(H60&gt;I60, "DFL", "GOP")</f>
        <v>GOP</v>
      </c>
      <c r="K60" t="s">
        <v>335</v>
      </c>
      <c r="L60" t="s">
        <v>334</v>
      </c>
      <c r="M60" t="s">
        <v>332</v>
      </c>
      <c r="N60" t="s">
        <v>339</v>
      </c>
      <c r="O60" t="s">
        <v>339</v>
      </c>
      <c r="P60" t="s">
        <v>347</v>
      </c>
      <c r="Q60" t="s">
        <v>352</v>
      </c>
      <c r="R60">
        <v>14337</v>
      </c>
    </row>
    <row r="61" spans="1:18" x14ac:dyDescent="0.25">
      <c r="A61" s="1" t="s">
        <v>147</v>
      </c>
      <c r="B61" s="27">
        <v>3</v>
      </c>
      <c r="C61" s="27">
        <v>3</v>
      </c>
      <c r="D61" s="2"/>
      <c r="E61" s="20">
        <v>6.727309681611382E-2</v>
      </c>
      <c r="F61" s="20">
        <v>9.3878751340856673E-2</v>
      </c>
      <c r="G61" s="20"/>
      <c r="H61" s="32">
        <f>B61+(E61*100)</f>
        <v>9.7273096816113824</v>
      </c>
      <c r="I61" s="32">
        <f>C61+(F61*100)</f>
        <v>12.387875134085668</v>
      </c>
      <c r="J61" t="str">
        <f>IF(H61&gt;I61, "DFL", "GOP")</f>
        <v>GOP</v>
      </c>
      <c r="K61" t="s">
        <v>334</v>
      </c>
      <c r="L61" t="s">
        <v>332</v>
      </c>
      <c r="M61" t="s">
        <v>328</v>
      </c>
      <c r="N61" t="s">
        <v>341</v>
      </c>
      <c r="O61" t="s">
        <v>339</v>
      </c>
      <c r="P61" t="s">
        <v>347</v>
      </c>
      <c r="Q61" t="s">
        <v>352</v>
      </c>
      <c r="R61">
        <v>14041</v>
      </c>
    </row>
    <row r="62" spans="1:18" x14ac:dyDescent="0.25">
      <c r="A62" s="1" t="s">
        <v>79</v>
      </c>
      <c r="B62" s="27"/>
      <c r="C62" s="27">
        <v>6</v>
      </c>
      <c r="D62" s="2"/>
      <c r="E62" s="20"/>
      <c r="F62" s="20">
        <v>0.15145961124713878</v>
      </c>
      <c r="G62" s="20"/>
      <c r="H62" s="32">
        <f>B62+(E62*100)</f>
        <v>0</v>
      </c>
      <c r="I62" s="32">
        <f>C62+(F62*100)</f>
        <v>21.145961124713878</v>
      </c>
      <c r="J62" t="str">
        <f>IF(H62&gt;I62, "DFL", "GOP")</f>
        <v>GOP</v>
      </c>
      <c r="K62" t="s">
        <v>337</v>
      </c>
      <c r="L62" t="s">
        <v>334</v>
      </c>
      <c r="M62" t="s">
        <v>334</v>
      </c>
      <c r="N62" t="s">
        <v>339</v>
      </c>
      <c r="O62" t="s">
        <v>339</v>
      </c>
      <c r="P62" t="s">
        <v>349</v>
      </c>
      <c r="R62">
        <v>13754</v>
      </c>
    </row>
    <row r="63" spans="1:18" x14ac:dyDescent="0.25">
      <c r="A63" s="1" t="s">
        <v>126</v>
      </c>
      <c r="B63" s="27">
        <v>5</v>
      </c>
      <c r="C63" s="27">
        <v>1</v>
      </c>
      <c r="D63" s="2"/>
      <c r="E63" s="20">
        <v>0.12085717230909813</v>
      </c>
      <c r="F63" s="20">
        <v>9.0129379270242782E-2</v>
      </c>
      <c r="G63" s="20"/>
      <c r="H63" s="32">
        <f>B63+(E63*100)</f>
        <v>17.085717230909815</v>
      </c>
      <c r="I63" s="32">
        <f>C63+(F63*100)</f>
        <v>10.012937927024279</v>
      </c>
      <c r="J63" t="str">
        <f>IF(H63&gt;I63, "DFL", "GOP")</f>
        <v>DFL</v>
      </c>
      <c r="K63" t="s">
        <v>332</v>
      </c>
      <c r="L63" t="s">
        <v>328</v>
      </c>
      <c r="M63" t="s">
        <v>327</v>
      </c>
      <c r="N63" t="s">
        <v>340</v>
      </c>
      <c r="O63" t="s">
        <v>341</v>
      </c>
      <c r="P63" t="s">
        <v>350</v>
      </c>
      <c r="R63">
        <v>13138</v>
      </c>
    </row>
    <row r="64" spans="1:18" x14ac:dyDescent="0.25">
      <c r="A64" s="1" t="s">
        <v>102</v>
      </c>
      <c r="B64" s="27">
        <v>5</v>
      </c>
      <c r="C64" s="27">
        <v>1</v>
      </c>
      <c r="D64" s="2"/>
      <c r="E64" s="20">
        <v>8.3116777547003778E-2</v>
      </c>
      <c r="F64" s="20">
        <v>3.9357682619647338E-3</v>
      </c>
      <c r="G64" s="20"/>
      <c r="H64" s="32">
        <f>B64+(E64*100)</f>
        <v>13.311677754700378</v>
      </c>
      <c r="I64" s="32">
        <f>C64+(F64*100)</f>
        <v>1.3935768261964734</v>
      </c>
      <c r="J64" t="str">
        <f>IF(H64&gt;I64, "DFL", "GOP")</f>
        <v>DFL</v>
      </c>
      <c r="K64" t="s">
        <v>333</v>
      </c>
      <c r="L64" t="s">
        <v>328</v>
      </c>
      <c r="M64" t="s">
        <v>328</v>
      </c>
      <c r="N64" t="s">
        <v>340</v>
      </c>
      <c r="O64" t="s">
        <v>342</v>
      </c>
      <c r="P64" t="s">
        <v>350</v>
      </c>
      <c r="Q64" t="s">
        <v>352</v>
      </c>
      <c r="R64">
        <v>12235</v>
      </c>
    </row>
    <row r="65" spans="1:18" x14ac:dyDescent="0.25">
      <c r="A65" s="1" t="s">
        <v>16</v>
      </c>
      <c r="B65" s="27">
        <v>1</v>
      </c>
      <c r="C65" s="27">
        <v>5</v>
      </c>
      <c r="D65" s="2"/>
      <c r="E65" s="20">
        <v>1.6744485590082125E-2</v>
      </c>
      <c r="F65" s="20">
        <v>0.10038506520825882</v>
      </c>
      <c r="G65" s="20"/>
      <c r="H65" s="32">
        <f>B65+(E65*100)</f>
        <v>2.6744485590082125</v>
      </c>
      <c r="I65" s="32">
        <f>C65+(F65*100)</f>
        <v>15.038506520825882</v>
      </c>
      <c r="J65" t="str">
        <f>IF(H65&gt;I65, "DFL", "GOP")</f>
        <v>GOP</v>
      </c>
      <c r="K65" t="s">
        <v>336</v>
      </c>
      <c r="L65" t="s">
        <v>334</v>
      </c>
      <c r="M65" t="s">
        <v>333</v>
      </c>
      <c r="N65" t="s">
        <v>339</v>
      </c>
      <c r="O65" t="s">
        <v>339</v>
      </c>
      <c r="P65" t="s">
        <v>345</v>
      </c>
      <c r="R65">
        <v>11676</v>
      </c>
    </row>
    <row r="66" spans="1:18" x14ac:dyDescent="0.25">
      <c r="A66" s="1" t="s">
        <v>173</v>
      </c>
      <c r="B66" s="27">
        <v>3</v>
      </c>
      <c r="C66" s="27">
        <v>3</v>
      </c>
      <c r="D66" s="2"/>
      <c r="E66" s="20">
        <v>4.9304881861734796E-2</v>
      </c>
      <c r="F66" s="20">
        <v>4.8453611942043839E-2</v>
      </c>
      <c r="G66" s="20"/>
      <c r="H66" s="32">
        <f>B66+(E66*100)</f>
        <v>7.9304881861734797</v>
      </c>
      <c r="I66" s="32">
        <f>C66+(F66*100)</f>
        <v>7.8453611942043837</v>
      </c>
      <c r="J66" t="str">
        <f>IF(H66&gt;I66, "DFL", "GOP")</f>
        <v>DFL</v>
      </c>
      <c r="K66" t="s">
        <v>334</v>
      </c>
      <c r="L66" t="s">
        <v>333</v>
      </c>
      <c r="M66" t="s">
        <v>328</v>
      </c>
      <c r="N66" t="s">
        <v>341</v>
      </c>
      <c r="O66" t="s">
        <v>339</v>
      </c>
      <c r="P66" t="s">
        <v>347</v>
      </c>
      <c r="Q66" t="s">
        <v>352</v>
      </c>
      <c r="R66">
        <v>11151</v>
      </c>
    </row>
    <row r="67" spans="1:18" x14ac:dyDescent="0.25">
      <c r="A67" s="1" t="s">
        <v>151</v>
      </c>
      <c r="B67" s="27">
        <v>3</v>
      </c>
      <c r="C67" s="27">
        <v>3</v>
      </c>
      <c r="D67" s="2"/>
      <c r="E67" s="20">
        <v>0.10060739497571124</v>
      </c>
      <c r="F67" s="20">
        <v>1.0751687070150265E-2</v>
      </c>
      <c r="G67" s="20"/>
      <c r="H67" s="32">
        <f>B67+(E67*100)</f>
        <v>13.060739497571124</v>
      </c>
      <c r="I67" s="32">
        <f>C67+(F67*100)</f>
        <v>4.0751687070150266</v>
      </c>
      <c r="J67" t="str">
        <f>IF(H67&gt;I67, "DFL", "GOP")</f>
        <v>DFL</v>
      </c>
      <c r="K67" t="s">
        <v>334</v>
      </c>
      <c r="L67" t="s">
        <v>328</v>
      </c>
      <c r="M67" t="s">
        <v>328</v>
      </c>
      <c r="N67" t="s">
        <v>340</v>
      </c>
      <c r="O67" t="s">
        <v>339</v>
      </c>
      <c r="P67" t="s">
        <v>347</v>
      </c>
      <c r="Q67" t="s">
        <v>352</v>
      </c>
      <c r="R67">
        <v>10946</v>
      </c>
    </row>
    <row r="68" spans="1:18" x14ac:dyDescent="0.25">
      <c r="A68" s="1" t="s">
        <v>128</v>
      </c>
      <c r="B68" s="27">
        <v>6</v>
      </c>
      <c r="C68" s="27"/>
      <c r="D68" s="2"/>
      <c r="E68" s="20">
        <v>0.23077060898210155</v>
      </c>
      <c r="F68" s="20"/>
      <c r="G68" s="20"/>
      <c r="H68" s="32">
        <f>B68+(E68*100)</f>
        <v>29.077060898210156</v>
      </c>
      <c r="I68" s="32">
        <f>C68+(F68*100)</f>
        <v>0</v>
      </c>
      <c r="J68" t="str">
        <f>IF(H68&gt;I68, "DFL", "GOP")</f>
        <v>DFL</v>
      </c>
      <c r="K68" t="s">
        <v>327</v>
      </c>
      <c r="L68" t="s">
        <v>327</v>
      </c>
      <c r="M68" t="s">
        <v>327</v>
      </c>
      <c r="N68" t="s">
        <v>340</v>
      </c>
      <c r="O68" t="s">
        <v>340</v>
      </c>
      <c r="P68" t="s">
        <v>349</v>
      </c>
      <c r="R68">
        <v>10791</v>
      </c>
    </row>
    <row r="69" spans="1:18" x14ac:dyDescent="0.25">
      <c r="A69" s="1" t="s">
        <v>31</v>
      </c>
      <c r="B69" s="27">
        <v>2</v>
      </c>
      <c r="C69" s="27">
        <v>4</v>
      </c>
      <c r="D69" s="2"/>
      <c r="E69" s="20">
        <v>8.6986930663408291E-2</v>
      </c>
      <c r="F69" s="20">
        <v>8.129351906793375E-2</v>
      </c>
      <c r="G69" s="20"/>
      <c r="H69" s="32">
        <f>B69+(E69*100)</f>
        <v>10.698693066340828</v>
      </c>
      <c r="I69" s="32">
        <f>C69+(F69*100)</f>
        <v>12.129351906793374</v>
      </c>
      <c r="J69" t="str">
        <f>IF(H69&gt;I69, "DFL", "GOP")</f>
        <v>GOP</v>
      </c>
      <c r="K69" t="s">
        <v>336</v>
      </c>
      <c r="L69" t="s">
        <v>332</v>
      </c>
      <c r="M69" t="s">
        <v>332</v>
      </c>
      <c r="N69" t="s">
        <v>341</v>
      </c>
      <c r="O69" t="s">
        <v>339</v>
      </c>
      <c r="P69" t="s">
        <v>345</v>
      </c>
      <c r="Q69" t="s">
        <v>352</v>
      </c>
      <c r="R69">
        <v>10260</v>
      </c>
    </row>
    <row r="70" spans="1:18" x14ac:dyDescent="0.25">
      <c r="A70" s="1" t="s">
        <v>177</v>
      </c>
      <c r="B70" s="27">
        <v>3</v>
      </c>
      <c r="C70" s="27">
        <v>3</v>
      </c>
      <c r="D70" s="2"/>
      <c r="E70" s="20">
        <v>9.3816431604781717E-2</v>
      </c>
      <c r="F70" s="20">
        <v>2.9799184051602663E-2</v>
      </c>
      <c r="G70" s="20"/>
      <c r="H70" s="32">
        <f>B70+(E70*100)</f>
        <v>12.381643160478172</v>
      </c>
      <c r="I70" s="32">
        <f>C70+(F70*100)</f>
        <v>5.9799184051602658</v>
      </c>
      <c r="J70" t="str">
        <f>IF(H70&gt;I70, "DFL", "GOP")</f>
        <v>DFL</v>
      </c>
      <c r="K70" t="s">
        <v>335</v>
      </c>
      <c r="L70" t="s">
        <v>328</v>
      </c>
      <c r="M70" t="s">
        <v>328</v>
      </c>
      <c r="N70" t="s">
        <v>340</v>
      </c>
      <c r="O70" t="s">
        <v>339</v>
      </c>
      <c r="P70" t="s">
        <v>345</v>
      </c>
      <c r="Q70" t="s">
        <v>352</v>
      </c>
      <c r="R70">
        <v>10233</v>
      </c>
    </row>
    <row r="71" spans="1:18" x14ac:dyDescent="0.25">
      <c r="A71" s="1" t="s">
        <v>165</v>
      </c>
      <c r="B71" s="27">
        <v>3</v>
      </c>
      <c r="C71" s="27">
        <v>3</v>
      </c>
      <c r="D71" s="2"/>
      <c r="E71" s="20">
        <v>5.4089068361080607E-2</v>
      </c>
      <c r="F71" s="20">
        <v>3.6132570313217149E-2</v>
      </c>
      <c r="G71" s="20"/>
      <c r="H71" s="32">
        <f>B71+(E71*100)</f>
        <v>8.408906836108061</v>
      </c>
      <c r="I71" s="32">
        <f>C71+(F71*100)</f>
        <v>6.6132570313217149</v>
      </c>
      <c r="J71" t="str">
        <f>IF(H71&gt;I71, "DFL", "GOP")</f>
        <v>DFL</v>
      </c>
      <c r="K71" t="s">
        <v>334</v>
      </c>
      <c r="L71" t="s">
        <v>333</v>
      </c>
      <c r="M71" t="s">
        <v>328</v>
      </c>
      <c r="N71" t="s">
        <v>341</v>
      </c>
      <c r="O71" t="s">
        <v>339</v>
      </c>
      <c r="P71" t="s">
        <v>347</v>
      </c>
      <c r="R71">
        <v>9748</v>
      </c>
    </row>
    <row r="72" spans="1:18" x14ac:dyDescent="0.25">
      <c r="A72" s="1" t="s">
        <v>166</v>
      </c>
      <c r="B72" s="27">
        <v>6</v>
      </c>
      <c r="C72" s="27"/>
      <c r="D72" s="2"/>
      <c r="E72" s="20">
        <v>0.15425113742614938</v>
      </c>
      <c r="F72" s="20"/>
      <c r="G72" s="20"/>
      <c r="H72" s="32">
        <f>B72+(E72*100)</f>
        <v>21.42511374261494</v>
      </c>
      <c r="I72" s="32">
        <f>C72+(F72*100)</f>
        <v>0</v>
      </c>
      <c r="J72" t="str">
        <f>IF(H72&gt;I72, "DFL", "GOP")</f>
        <v>DFL</v>
      </c>
      <c r="K72" t="s">
        <v>332</v>
      </c>
      <c r="L72" t="s">
        <v>327</v>
      </c>
      <c r="M72" t="s">
        <v>327</v>
      </c>
      <c r="N72" t="s">
        <v>340</v>
      </c>
      <c r="O72" t="s">
        <v>341</v>
      </c>
      <c r="P72" t="s">
        <v>349</v>
      </c>
      <c r="R72">
        <v>9602</v>
      </c>
    </row>
    <row r="73" spans="1:18" x14ac:dyDescent="0.25">
      <c r="A73" s="1" t="s">
        <v>157</v>
      </c>
      <c r="B73" s="27"/>
      <c r="C73" s="27">
        <v>6</v>
      </c>
      <c r="D73" s="2"/>
      <c r="E73" s="20"/>
      <c r="F73" s="20">
        <v>0.11442916620199313</v>
      </c>
      <c r="G73" s="20"/>
      <c r="H73" s="32">
        <f>B73+(E73*100)</f>
        <v>0</v>
      </c>
      <c r="I73" s="32">
        <f>C73+(F73*100)</f>
        <v>17.442916620199313</v>
      </c>
      <c r="J73" t="str">
        <f>IF(H73&gt;I73, "DFL", "GOP")</f>
        <v>GOP</v>
      </c>
      <c r="K73" t="s">
        <v>336</v>
      </c>
      <c r="L73" t="s">
        <v>334</v>
      </c>
      <c r="M73" t="s">
        <v>334</v>
      </c>
      <c r="N73" t="s">
        <v>339</v>
      </c>
      <c r="O73" t="s">
        <v>339</v>
      </c>
      <c r="P73" t="s">
        <v>349</v>
      </c>
      <c r="R73">
        <v>9587</v>
      </c>
    </row>
    <row r="74" spans="1:18" x14ac:dyDescent="0.25">
      <c r="A74" s="1" t="s">
        <v>134</v>
      </c>
      <c r="B74" s="27">
        <v>3</v>
      </c>
      <c r="C74" s="27">
        <v>3</v>
      </c>
      <c r="D74" s="2"/>
      <c r="E74" s="20">
        <v>2.8509896079502422E-2</v>
      </c>
      <c r="F74" s="20">
        <v>0.15747280180553988</v>
      </c>
      <c r="G74" s="20"/>
      <c r="H74" s="32">
        <f>B74+(E74*100)</f>
        <v>5.8509896079502424</v>
      </c>
      <c r="I74" s="32">
        <f>C74+(F74*100)</f>
        <v>18.747280180553986</v>
      </c>
      <c r="J74" t="str">
        <f>IF(H74&gt;I74, "DFL", "GOP")</f>
        <v>GOP</v>
      </c>
      <c r="K74" t="s">
        <v>336</v>
      </c>
      <c r="L74" t="s">
        <v>333</v>
      </c>
      <c r="M74" t="s">
        <v>333</v>
      </c>
      <c r="N74" t="s">
        <v>342</v>
      </c>
      <c r="O74" t="s">
        <v>339</v>
      </c>
      <c r="P74" t="s">
        <v>345</v>
      </c>
      <c r="R74">
        <v>9447</v>
      </c>
    </row>
    <row r="75" spans="1:18" x14ac:dyDescent="0.25">
      <c r="A75" s="1" t="s">
        <v>58</v>
      </c>
      <c r="B75" s="27"/>
      <c r="C75" s="27">
        <v>6</v>
      </c>
      <c r="D75" s="2"/>
      <c r="E75" s="20"/>
      <c r="F75" s="20">
        <v>0.13364834561146485</v>
      </c>
      <c r="G75" s="20"/>
      <c r="H75" s="32">
        <f>B75+(E75*100)</f>
        <v>0</v>
      </c>
      <c r="I75" s="32">
        <f>C75+(F75*100)</f>
        <v>19.364834561146488</v>
      </c>
      <c r="J75" t="str">
        <f>IF(H75&gt;I75, "DFL", "GOP")</f>
        <v>GOP</v>
      </c>
      <c r="K75" t="s">
        <v>337</v>
      </c>
      <c r="L75" t="s">
        <v>334</v>
      </c>
      <c r="M75" t="s">
        <v>334</v>
      </c>
      <c r="N75" t="s">
        <v>339</v>
      </c>
      <c r="O75" t="s">
        <v>339</v>
      </c>
      <c r="P75" t="s">
        <v>349</v>
      </c>
      <c r="R75">
        <v>9407</v>
      </c>
    </row>
    <row r="76" spans="1:18" x14ac:dyDescent="0.25">
      <c r="A76" s="1" t="s">
        <v>105</v>
      </c>
      <c r="B76" s="27">
        <v>2</v>
      </c>
      <c r="C76" s="27">
        <v>4</v>
      </c>
      <c r="D76" s="2"/>
      <c r="E76" s="20">
        <v>5.756403898958648E-2</v>
      </c>
      <c r="F76" s="20">
        <v>0.13675897571273024</v>
      </c>
      <c r="G76" s="20"/>
      <c r="H76" s="32">
        <f>B76+(E76*100)</f>
        <v>7.7564038989586477</v>
      </c>
      <c r="I76" s="32">
        <f>C76+(F76*100)</f>
        <v>17.675897571273026</v>
      </c>
      <c r="J76" t="str">
        <f>IF(H76&gt;I76, "DFL", "GOP")</f>
        <v>GOP</v>
      </c>
      <c r="K76" t="s">
        <v>336</v>
      </c>
      <c r="L76" t="s">
        <v>332</v>
      </c>
      <c r="M76" t="s">
        <v>333</v>
      </c>
      <c r="N76" t="s">
        <v>342</v>
      </c>
      <c r="O76" t="s">
        <v>339</v>
      </c>
      <c r="P76" t="s">
        <v>345</v>
      </c>
      <c r="R76">
        <v>8735</v>
      </c>
    </row>
    <row r="77" spans="1:18" x14ac:dyDescent="0.25">
      <c r="A77" s="1" t="s">
        <v>141</v>
      </c>
      <c r="B77" s="27">
        <v>3</v>
      </c>
      <c r="C77" s="27">
        <v>3</v>
      </c>
      <c r="D77" s="2"/>
      <c r="E77" s="20">
        <v>4.0771148004948056E-2</v>
      </c>
      <c r="F77" s="20">
        <v>7.9498077015744364E-2</v>
      </c>
      <c r="G77" s="20"/>
      <c r="H77" s="32">
        <f>B77+(E77*100)</f>
        <v>7.0771148004948055</v>
      </c>
      <c r="I77" s="32">
        <f>C77+(F77*100)</f>
        <v>10.949807701574436</v>
      </c>
      <c r="J77" t="str">
        <f>IF(H77&gt;I77, "DFL", "GOP")</f>
        <v>GOP</v>
      </c>
      <c r="K77" t="s">
        <v>335</v>
      </c>
      <c r="L77" t="s">
        <v>332</v>
      </c>
      <c r="M77" t="s">
        <v>333</v>
      </c>
      <c r="N77" t="s">
        <v>342</v>
      </c>
      <c r="O77" t="s">
        <v>339</v>
      </c>
      <c r="P77" t="s">
        <v>347</v>
      </c>
      <c r="Q77" t="s">
        <v>352</v>
      </c>
      <c r="R77">
        <v>8586</v>
      </c>
    </row>
    <row r="78" spans="1:18" x14ac:dyDescent="0.25">
      <c r="A78" s="1" t="s">
        <v>127</v>
      </c>
      <c r="B78" s="27">
        <v>6</v>
      </c>
      <c r="C78" s="27"/>
      <c r="D78" s="2"/>
      <c r="E78" s="20">
        <v>9.9763824931988529E-2</v>
      </c>
      <c r="F78" s="20"/>
      <c r="G78" s="20"/>
      <c r="H78" s="32">
        <f>B78+(E78*100)</f>
        <v>15.976382493198853</v>
      </c>
      <c r="I78" s="32">
        <f>C78+(F78*100)</f>
        <v>0</v>
      </c>
      <c r="J78" t="str">
        <f>IF(H78&gt;I78, "DFL", "GOP")</f>
        <v>DFL</v>
      </c>
      <c r="K78" t="s">
        <v>333</v>
      </c>
      <c r="L78" t="s">
        <v>328</v>
      </c>
      <c r="M78" t="s">
        <v>327</v>
      </c>
      <c r="N78" t="s">
        <v>340</v>
      </c>
      <c r="O78" t="s">
        <v>342</v>
      </c>
      <c r="P78" t="s">
        <v>349</v>
      </c>
      <c r="R78">
        <v>7096</v>
      </c>
    </row>
    <row r="79" spans="1:18" x14ac:dyDescent="0.25">
      <c r="A79" s="1" t="s">
        <v>144</v>
      </c>
      <c r="B79" s="27">
        <v>5</v>
      </c>
      <c r="C79" s="27">
        <v>1</v>
      </c>
      <c r="D79" s="2"/>
      <c r="E79" s="20">
        <v>0.12123202370724125</v>
      </c>
      <c r="F79" s="20">
        <v>6.3993408404284524E-2</v>
      </c>
      <c r="G79" s="20"/>
      <c r="H79" s="32">
        <f>B79+(E79*100)</f>
        <v>17.123202370724123</v>
      </c>
      <c r="I79" s="32">
        <f>C79+(F79*100)</f>
        <v>7.3993408404284526</v>
      </c>
      <c r="J79" t="str">
        <f>IF(H79&gt;I79, "DFL", "GOP")</f>
        <v>DFL</v>
      </c>
      <c r="K79" t="s">
        <v>328</v>
      </c>
      <c r="L79" t="s">
        <v>333</v>
      </c>
      <c r="M79" t="s">
        <v>328</v>
      </c>
      <c r="N79" t="s">
        <v>341</v>
      </c>
      <c r="O79" t="s">
        <v>340</v>
      </c>
      <c r="P79" t="s">
        <v>350</v>
      </c>
      <c r="R79">
        <v>6725</v>
      </c>
    </row>
    <row r="80" spans="1:18" x14ac:dyDescent="0.25">
      <c r="A80" s="1" t="s">
        <v>174</v>
      </c>
      <c r="B80" s="27"/>
      <c r="C80" s="27">
        <v>6</v>
      </c>
      <c r="D80" s="2"/>
      <c r="E80" s="20"/>
      <c r="F80" s="20">
        <v>0.1805158359149536</v>
      </c>
      <c r="G80" s="20"/>
      <c r="H80" s="32">
        <f>B80+(E80*100)</f>
        <v>0</v>
      </c>
      <c r="I80" s="32">
        <f>C80+(F80*100)</f>
        <v>24.051583591495358</v>
      </c>
      <c r="J80" t="str">
        <f>IF(H80&gt;I80, "DFL", "GOP")</f>
        <v>GOP</v>
      </c>
      <c r="K80" t="s">
        <v>336</v>
      </c>
      <c r="L80" t="s">
        <v>336</v>
      </c>
      <c r="M80" t="s">
        <v>334</v>
      </c>
      <c r="N80" t="s">
        <v>339</v>
      </c>
      <c r="O80" t="s">
        <v>339</v>
      </c>
      <c r="P80" t="s">
        <v>349</v>
      </c>
      <c r="R80">
        <v>6561</v>
      </c>
    </row>
    <row r="81" spans="1:18" x14ac:dyDescent="0.25">
      <c r="A81" s="1" t="s">
        <v>116</v>
      </c>
      <c r="B81" s="27">
        <v>3</v>
      </c>
      <c r="C81" s="27">
        <v>3</v>
      </c>
      <c r="D81" s="2"/>
      <c r="E81" s="20">
        <v>9.989563493938973E-2</v>
      </c>
      <c r="F81" s="20">
        <v>4.0202256204818286E-2</v>
      </c>
      <c r="G81" s="20"/>
      <c r="H81" s="32">
        <f>B81+(E81*100)</f>
        <v>12.989563493938974</v>
      </c>
      <c r="I81" s="32">
        <f>C81+(F81*100)</f>
        <v>7.0202256204818285</v>
      </c>
      <c r="J81" t="str">
        <f>IF(H81&gt;I81, "DFL", "GOP")</f>
        <v>DFL</v>
      </c>
      <c r="K81" t="s">
        <v>334</v>
      </c>
      <c r="L81" t="s">
        <v>332</v>
      </c>
      <c r="M81" t="s">
        <v>328</v>
      </c>
      <c r="N81" t="s">
        <v>341</v>
      </c>
      <c r="O81" t="s">
        <v>339</v>
      </c>
      <c r="P81" t="s">
        <v>347</v>
      </c>
      <c r="Q81" t="s">
        <v>352</v>
      </c>
      <c r="R81">
        <v>5977</v>
      </c>
    </row>
    <row r="82" spans="1:18" x14ac:dyDescent="0.25">
      <c r="A82" s="1" t="s">
        <v>131</v>
      </c>
      <c r="B82" s="27">
        <v>4</v>
      </c>
      <c r="C82" s="27">
        <v>2</v>
      </c>
      <c r="D82" s="2"/>
      <c r="E82" s="20">
        <v>7.2343063262318014E-2</v>
      </c>
      <c r="F82" s="20">
        <v>5.3233324126501863E-2</v>
      </c>
      <c r="G82" s="20"/>
      <c r="H82" s="32">
        <f>B82+(E82*100)</f>
        <v>11.234306326231803</v>
      </c>
      <c r="I82" s="32">
        <f>C82+(F82*100)</f>
        <v>7.3233324126501866</v>
      </c>
      <c r="J82" t="str">
        <f>IF(H82&gt;I82, "DFL", "GOP")</f>
        <v>DFL</v>
      </c>
      <c r="K82" t="s">
        <v>334</v>
      </c>
      <c r="L82" t="s">
        <v>328</v>
      </c>
      <c r="M82" t="s">
        <v>328</v>
      </c>
      <c r="N82" t="s">
        <v>340</v>
      </c>
      <c r="O82" t="s">
        <v>339</v>
      </c>
      <c r="P82" t="s">
        <v>347</v>
      </c>
      <c r="Q82" t="s">
        <v>352</v>
      </c>
      <c r="R82">
        <v>5821</v>
      </c>
    </row>
    <row r="83" spans="1:18" x14ac:dyDescent="0.25">
      <c r="A83" s="1" t="s">
        <v>133</v>
      </c>
      <c r="B83" s="27">
        <v>5</v>
      </c>
      <c r="C83" s="27">
        <v>1</v>
      </c>
      <c r="D83" s="2"/>
      <c r="E83" s="20">
        <v>0.13262791118195802</v>
      </c>
      <c r="F83" s="20">
        <v>9.0377697841726612E-2</v>
      </c>
      <c r="G83" s="20"/>
      <c r="H83" s="32">
        <f>B83+(E83*100)</f>
        <v>18.2627911181958</v>
      </c>
      <c r="I83" s="32">
        <f>C83+(F83*100)</f>
        <v>10.037769784172662</v>
      </c>
      <c r="J83" t="str">
        <f>IF(H83&gt;I83, "DFL", "GOP")</f>
        <v>DFL</v>
      </c>
      <c r="K83" t="s">
        <v>328</v>
      </c>
      <c r="L83" t="s">
        <v>332</v>
      </c>
      <c r="M83" t="s">
        <v>332</v>
      </c>
      <c r="N83" t="s">
        <v>341</v>
      </c>
      <c r="O83" t="s">
        <v>340</v>
      </c>
      <c r="P83" t="s">
        <v>350</v>
      </c>
      <c r="R83">
        <v>5486</v>
      </c>
    </row>
    <row r="84" spans="1:18" x14ac:dyDescent="0.25">
      <c r="A84" s="1" t="s">
        <v>106</v>
      </c>
      <c r="B84" s="27">
        <v>5</v>
      </c>
      <c r="C84" s="27">
        <v>1</v>
      </c>
      <c r="D84" s="2"/>
      <c r="E84" s="20">
        <v>0.12995777773114858</v>
      </c>
      <c r="F84" s="20">
        <v>4.3971631205673767E-2</v>
      </c>
      <c r="G84" s="20"/>
      <c r="H84" s="32">
        <f>B84+(E84*100)</f>
        <v>17.99577777311486</v>
      </c>
      <c r="I84" s="32">
        <f>C84+(F84*100)</f>
        <v>5.3971631205673765</v>
      </c>
      <c r="J84" t="str">
        <f>IF(H84&gt;I84, "DFL", "GOP")</f>
        <v>DFL</v>
      </c>
      <c r="K84" t="s">
        <v>327</v>
      </c>
      <c r="L84" t="s">
        <v>333</v>
      </c>
      <c r="M84" t="s">
        <v>332</v>
      </c>
      <c r="N84" t="s">
        <v>342</v>
      </c>
      <c r="O84" t="s">
        <v>340</v>
      </c>
      <c r="P84" t="s">
        <v>350</v>
      </c>
      <c r="R84">
        <v>5197</v>
      </c>
    </row>
    <row r="85" spans="1:18" x14ac:dyDescent="0.25">
      <c r="A85" s="1" t="s">
        <v>96</v>
      </c>
      <c r="B85" s="27">
        <v>5</v>
      </c>
      <c r="C85" s="27">
        <v>1</v>
      </c>
      <c r="D85" s="2"/>
      <c r="E85" s="20">
        <v>9.3956449467745923E-2</v>
      </c>
      <c r="F85" s="20">
        <v>1.434205808533523E-2</v>
      </c>
      <c r="G85" s="20"/>
      <c r="H85" s="32">
        <f>B85+(E85*100)</f>
        <v>14.395644946774592</v>
      </c>
      <c r="I85" s="32">
        <f>C85+(F85*100)</f>
        <v>2.4342058085335232</v>
      </c>
      <c r="J85" t="str">
        <f>IF(H85&gt;I85, "DFL", "GOP")</f>
        <v>DFL</v>
      </c>
      <c r="K85" t="s">
        <v>334</v>
      </c>
      <c r="L85" t="s">
        <v>328</v>
      </c>
      <c r="M85" t="s">
        <v>327</v>
      </c>
      <c r="N85" t="s">
        <v>340</v>
      </c>
      <c r="O85" t="s">
        <v>339</v>
      </c>
      <c r="P85" t="s">
        <v>347</v>
      </c>
      <c r="Q85" t="s">
        <v>352</v>
      </c>
      <c r="R85">
        <v>5180</v>
      </c>
    </row>
    <row r="86" spans="1:18" x14ac:dyDescent="0.25">
      <c r="A86" s="1" t="s">
        <v>125</v>
      </c>
      <c r="B86" s="27">
        <v>5</v>
      </c>
      <c r="C86" s="27">
        <v>1</v>
      </c>
      <c r="D86" s="2"/>
      <c r="E86" s="20">
        <v>8.9313542242009811E-2</v>
      </c>
      <c r="F86" s="20">
        <v>9.3287827076223018E-2</v>
      </c>
      <c r="G86" s="20"/>
      <c r="H86" s="32">
        <f>B86+(E86*100)</f>
        <v>13.93135422420098</v>
      </c>
      <c r="I86" s="32">
        <f>C86+(F86*100)</f>
        <v>10.328782707622302</v>
      </c>
      <c r="J86" t="str">
        <f>IF(H86&gt;I86, "DFL", "GOP")</f>
        <v>DFL</v>
      </c>
      <c r="K86" t="s">
        <v>332</v>
      </c>
      <c r="L86" t="s">
        <v>332</v>
      </c>
      <c r="M86" t="s">
        <v>328</v>
      </c>
      <c r="N86" t="s">
        <v>341</v>
      </c>
      <c r="O86" t="s">
        <v>341</v>
      </c>
      <c r="P86" t="s">
        <v>350</v>
      </c>
      <c r="Q86" t="s">
        <v>352</v>
      </c>
      <c r="R86">
        <v>4501</v>
      </c>
    </row>
    <row r="87" spans="1:18" x14ac:dyDescent="0.25">
      <c r="A87" s="1" t="s">
        <v>153</v>
      </c>
      <c r="B87" s="27">
        <v>3</v>
      </c>
      <c r="C87" s="27">
        <v>3</v>
      </c>
      <c r="D87" s="2"/>
      <c r="E87" s="20">
        <v>0.1260720736715516</v>
      </c>
      <c r="F87" s="20">
        <v>8.0682420847926775E-2</v>
      </c>
      <c r="G87" s="20"/>
      <c r="H87" s="32">
        <f>B87+(E87*100)</f>
        <v>15.60720736715516</v>
      </c>
      <c r="I87" s="32">
        <f>C87+(F87*100)</f>
        <v>11.068242084792677</v>
      </c>
      <c r="J87" t="str">
        <f>IF(H87&gt;I87, "DFL", "GOP")</f>
        <v>DFL</v>
      </c>
      <c r="K87" t="s">
        <v>334</v>
      </c>
      <c r="L87" t="s">
        <v>328</v>
      </c>
      <c r="M87" t="s">
        <v>328</v>
      </c>
      <c r="N87" t="s">
        <v>340</v>
      </c>
      <c r="O87" t="s">
        <v>339</v>
      </c>
      <c r="P87" t="s">
        <v>347</v>
      </c>
      <c r="Q87" t="s">
        <v>352</v>
      </c>
      <c r="R87">
        <v>4071</v>
      </c>
    </row>
    <row r="88" spans="1:18" x14ac:dyDescent="0.25">
      <c r="A88" s="1" t="s">
        <v>129</v>
      </c>
      <c r="B88" s="27">
        <v>2</v>
      </c>
      <c r="C88" s="27">
        <v>4</v>
      </c>
      <c r="D88" s="2"/>
      <c r="E88" s="20">
        <v>2.5376850194915646E-2</v>
      </c>
      <c r="F88" s="20">
        <v>0.17808365419435818</v>
      </c>
      <c r="G88" s="20"/>
      <c r="H88" s="32">
        <f>B88+(E88*100)</f>
        <v>4.5376850194915646</v>
      </c>
      <c r="I88" s="32">
        <f>C88+(F88*100)</f>
        <v>21.808365419435816</v>
      </c>
      <c r="J88" t="str">
        <f>IF(H88&gt;I88, "DFL", "GOP")</f>
        <v>GOP</v>
      </c>
      <c r="K88" t="s">
        <v>337</v>
      </c>
      <c r="L88" t="s">
        <v>333</v>
      </c>
      <c r="M88" t="s">
        <v>333</v>
      </c>
      <c r="N88" t="s">
        <v>342</v>
      </c>
      <c r="O88" t="s">
        <v>339</v>
      </c>
      <c r="P88" t="s">
        <v>345</v>
      </c>
      <c r="R88">
        <v>3976</v>
      </c>
    </row>
    <row r="89" spans="1:18" x14ac:dyDescent="0.25">
      <c r="A89" s="1" t="s">
        <v>168</v>
      </c>
      <c r="B89" s="27">
        <v>4</v>
      </c>
      <c r="C89" s="27">
        <v>2</v>
      </c>
      <c r="D89" s="2"/>
      <c r="E89" s="20">
        <v>8.5348114144383466E-2</v>
      </c>
      <c r="F89" s="20">
        <v>5.6785998324220349E-2</v>
      </c>
      <c r="G89" s="20"/>
      <c r="H89" s="32">
        <f>B89+(E89*100)</f>
        <v>12.534811414438346</v>
      </c>
      <c r="I89" s="32">
        <f>C89+(F89*100)</f>
        <v>7.6785998324220346</v>
      </c>
      <c r="J89" t="str">
        <f>IF(H89&gt;I89, "DFL", "GOP")</f>
        <v>DFL</v>
      </c>
      <c r="K89" t="s">
        <v>333</v>
      </c>
      <c r="L89" t="s">
        <v>332</v>
      </c>
      <c r="M89" t="s">
        <v>328</v>
      </c>
      <c r="N89" t="s">
        <v>341</v>
      </c>
      <c r="O89" t="s">
        <v>342</v>
      </c>
      <c r="P89" t="s">
        <v>348</v>
      </c>
      <c r="Q89" t="s">
        <v>352</v>
      </c>
      <c r="R89">
        <v>3455</v>
      </c>
    </row>
  </sheetData>
  <sortState ref="A3:R89">
    <sortCondition descending="1" ref="R3:R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MainData</vt:lpstr>
      <vt:lpstr>Counties</vt:lpstr>
      <vt:lpstr>ANALYSIS</vt:lpstr>
      <vt:lpstr>Sheet6</vt:lpstr>
      <vt:lpstr>leanings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2016-09-23T14:56:42Z</dcterms:created>
  <dcterms:modified xsi:type="dcterms:W3CDTF">2016-09-23T21:48:48Z</dcterms:modified>
</cp:coreProperties>
</file>