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FH\MCHS\CountyHealthTables\2015MN_CO_Tables\"/>
    </mc:Choice>
  </mc:AlternateContent>
  <bookViews>
    <workbookView xWindow="-15" yWindow="-15" windowWidth="6495" windowHeight="6195" tabRatio="766" firstSheet="2" activeTab="2"/>
  </bookViews>
  <sheets>
    <sheet name="template lcod" sheetId="33" state="hidden" r:id="rId1"/>
    <sheet name="yp" sheetId="34" state="hidden" r:id="rId2"/>
    <sheet name="Title" sheetId="7" r:id="rId3"/>
    <sheet name="Introduction" sheetId="44" r:id="rId4"/>
    <sheet name="Mort1 - Summary" sheetId="42" r:id="rId5"/>
    <sheet name="Mort2and 3 - Deaths by Age" sheetId="40" r:id="rId6"/>
    <sheet name="Mort4_LCOD" sheetId="32" r:id="rId7"/>
    <sheet name="Mort5_PrematureDeaths" sheetId="25" r:id="rId8"/>
  </sheets>
  <externalReferences>
    <externalReference r:id="rId9"/>
    <externalReference r:id="rId10"/>
    <externalReference r:id="rId11"/>
  </externalReferences>
  <definedNames>
    <definedName name="_xlnm._FilterDatabase" localSheetId="6" hidden="1">Mort4_LCOD!$A$4:$A$113</definedName>
    <definedName name="abc" hidden="1">{"Table4a",#N/A,TRUE,"Sheet1";"Table4b",#N/A,TRUE,"Sheet1"}</definedName>
    <definedName name="BR4a_synest" localSheetId="4">#REF!</definedName>
    <definedName name="BR4a_synest">#REF!</definedName>
    <definedName name="BRa_acute" localSheetId="4">#REF!</definedName>
    <definedName name="BRa_acute">#REF!</definedName>
    <definedName name="BRa_chronic" localSheetId="4">#REF!</definedName>
    <definedName name="BRa_chronic">#REF!</definedName>
    <definedName name="BRa_driving" localSheetId="4">#REF!</definedName>
    <definedName name="BRa_driving">#REF!</definedName>
    <definedName name="BRa_High" localSheetId="4">#REF!</definedName>
    <definedName name="BRa_High">#REF!</definedName>
    <definedName name="BRa_Hyper" localSheetId="4">#REF!</definedName>
    <definedName name="BRa_Hyper">#REF!</definedName>
    <definedName name="BRa_Median" localSheetId="4">#REF!</definedName>
    <definedName name="BRa_Median">#REF!</definedName>
    <definedName name="BRa_Overw" localSheetId="4">#REF!</definedName>
    <definedName name="BRa_Overw">#REF!</definedName>
    <definedName name="BRa_seatbelt" localSheetId="4">[1]Morb7_BRFSS!#REF!</definedName>
    <definedName name="BRa_seatbelt">[1]Morb7_BRFSS!#REF!</definedName>
    <definedName name="BRa_smoking" localSheetId="4">#REF!</definedName>
    <definedName name="BRa_smoking">#REF!</definedName>
    <definedName name="BRa_stateest" localSheetId="4">[1]Morb7_BRFSS!#REF!</definedName>
    <definedName name="BRa_stateest">[1]Morb7_BRFSS!#REF!</definedName>
    <definedName name="C_CLRD" localSheetId="4">#REF!</definedName>
    <definedName name="C_CLRD">#REF!</definedName>
    <definedName name="C_COD" localSheetId="4">#REF!</definedName>
    <definedName name="C_COD">#REF!</definedName>
    <definedName name="C_hypertension" localSheetId="4">#REF!</definedName>
    <definedName name="C_hypertension">#REF!</definedName>
    <definedName name="countylist">Mort5_PrematureDeaths!$A$3:$A$55</definedName>
    <definedName name="lcodcountylist">'template lcod'!$B$3:$B$111</definedName>
    <definedName name="MCHT2003" localSheetId="7" hidden="1">{"Table4a",#N/A,TRUE,"Sheet1";"Table4b",#N/A,TRUE,"Sheet1"}</definedName>
    <definedName name="MCHT2003" hidden="1">{"Table4a",#N/A,TRUE,"Sheet1";"Table4b",#N/A,TRUE,"Sheet1"}</definedName>
    <definedName name="MN" localSheetId="4">#REF!</definedName>
    <definedName name="MN">#REF!</definedName>
    <definedName name="mort1lcodcountylist">Mort4_LCOD!$A$4:$A$113</definedName>
    <definedName name="poprace" localSheetId="4">#REF!</definedName>
    <definedName name="poprace">#REF!</definedName>
    <definedName name="_xlnm.Print_Area" localSheetId="6">Mort4_LCOD!$A$1:$L$53</definedName>
    <definedName name="_xlnm.Print_Area" localSheetId="7">Mort5_PrematureDeaths!$A$1:$H$55</definedName>
    <definedName name="_xlnm.Print_Titles" localSheetId="4">'Mort1 - Summary'!$1:$7</definedName>
    <definedName name="_xlnm.Print_Titles" localSheetId="5">'Mort2and 3 - Deaths by Age'!$1:$6</definedName>
    <definedName name="Profiles" localSheetId="7" hidden="1">{"Table4a",#N/A,TRUE,"Sheet1";"Table4b",#N/A,TRUE,"Sheet1"}</definedName>
    <definedName name="Profiles" hidden="1">{"Table4a",#N/A,TRUE,"Sheet1";"Table4b",#N/A,TRUE,"Sheet1"}</definedName>
    <definedName name="SCI" localSheetId="4">[1]Morb5ab_TBI_SCI!#REF!</definedName>
    <definedName name="SCI">[1]Morb5ab_TBI_SCI!#REF!</definedName>
    <definedName name="SCI_caserpt" localSheetId="4">'[2]910_TBI_SCI'!#REF!</definedName>
    <definedName name="SCI_caserpt">'[2]910_TBI_SCI'!#REF!</definedName>
    <definedName name="Table_2a___Estimated_Population_by_Race" localSheetId="4">#REF!</definedName>
    <definedName name="Table_2a___Estimated_Population_by_Race">#REF!</definedName>
    <definedName name="Table_MCH_EIS" localSheetId="4">#REF!</definedName>
    <definedName name="Table_MCH_EIS">#REF!</definedName>
    <definedName name="Table_MCH_eval" localSheetId="4">[3]Tbl_2!#REF!</definedName>
    <definedName name="Table_MCH_eval">[3]Tbl_2!#REF!</definedName>
    <definedName name="Table_MCH_FAP" localSheetId="4">[3]Tbl_3!#REF!</definedName>
    <definedName name="Table_MCH_FAP">[3]Tbl_3!#REF!</definedName>
    <definedName name="Table_MCH_info" localSheetId="4">[3]Tbl_2!#REF!</definedName>
    <definedName name="Table_MCH_info">[3]Tbl_2!#REF!</definedName>
    <definedName name="TBI" localSheetId="4">[1]Morb5ab_TBI_SCI!#REF!</definedName>
    <definedName name="TBI">[1]Morb5ab_TBI_SCI!#REF!</definedName>
    <definedName name="TBI_caserpt" localSheetId="4">'[2]910_TBI_SCI'!#REF!</definedName>
    <definedName name="TBI_caserpt">'[2]910_TBI_SCI'!#REF!</definedName>
    <definedName name="wrn.RevisedProfiles." localSheetId="7" hidden="1">{"Table4a",#N/A,TRUE,"Sheet1";"Table4b",#N/A,TRUE,"Sheet1"}</definedName>
    <definedName name="wrn.RevisedProfiles." localSheetId="2" hidden="1">{"Table4a",#N/A,TRUE,"Sheet1";"Table4b",#N/A,TRUE,"Sheet1"}</definedName>
    <definedName name="wrn.RevisedProfiles." hidden="1">{"Table4a",#N/A,TRUE,"Sheet1";"Table4b",#N/A,TRUE,"Sheet1"}</definedName>
  </definedNames>
  <calcPr calcId="152511"/>
</workbook>
</file>

<file path=xl/calcChain.xml><?xml version="1.0" encoding="utf-8"?>
<calcChain xmlns="http://schemas.openxmlformats.org/spreadsheetml/2006/main">
  <c r="EB110" i="33" l="1"/>
  <c r="EA110" i="33"/>
  <c r="DZ110" i="33"/>
  <c r="DY110" i="33"/>
  <c r="DX110" i="33"/>
  <c r="DW110" i="33"/>
  <c r="DV110" i="33"/>
  <c r="DU110" i="33"/>
  <c r="DT110" i="33"/>
  <c r="DS110" i="33"/>
  <c r="EB109" i="33"/>
  <c r="EA109" i="33"/>
  <c r="DZ109" i="33"/>
  <c r="DY109" i="33"/>
  <c r="DX109" i="33"/>
  <c r="DW109" i="33"/>
  <c r="DV109" i="33"/>
  <c r="DU109" i="33"/>
  <c r="DT109" i="33"/>
  <c r="DS109" i="33"/>
  <c r="EB108" i="33"/>
  <c r="EA108" i="33"/>
  <c r="DZ108" i="33"/>
  <c r="DY108" i="33"/>
  <c r="DX108" i="33"/>
  <c r="DW108" i="33"/>
  <c r="DV108" i="33"/>
  <c r="DU108" i="33"/>
  <c r="DT108" i="33"/>
  <c r="DS108" i="33"/>
  <c r="EB107" i="33"/>
  <c r="EA107" i="33"/>
  <c r="DZ107" i="33"/>
  <c r="DY107" i="33"/>
  <c r="DX107" i="33"/>
  <c r="DW107" i="33"/>
  <c r="DV107" i="33"/>
  <c r="DU107" i="33"/>
  <c r="DT107" i="33"/>
  <c r="DS107" i="33"/>
  <c r="EB106" i="33"/>
  <c r="EA106" i="33"/>
  <c r="DZ106" i="33"/>
  <c r="DY106" i="33"/>
  <c r="DX106" i="33"/>
  <c r="DW106" i="33"/>
  <c r="DV106" i="33"/>
  <c r="DU106" i="33"/>
  <c r="DT106" i="33"/>
  <c r="DS106" i="33"/>
  <c r="EB105" i="33"/>
  <c r="EA105" i="33"/>
  <c r="DZ105" i="33"/>
  <c r="DY105" i="33"/>
  <c r="DX105" i="33"/>
  <c r="DW105" i="33"/>
  <c r="DV105" i="33"/>
  <c r="DU105" i="33"/>
  <c r="DT105" i="33"/>
  <c r="DS105" i="33"/>
  <c r="EB104" i="33"/>
  <c r="EA104" i="33"/>
  <c r="DZ104" i="33"/>
  <c r="DY104" i="33"/>
  <c r="DX104" i="33"/>
  <c r="DW104" i="33"/>
  <c r="DV104" i="33"/>
  <c r="DU104" i="33"/>
  <c r="DT104" i="33"/>
  <c r="DS104" i="33"/>
  <c r="EB103" i="33"/>
  <c r="EA103" i="33"/>
  <c r="DZ103" i="33"/>
  <c r="DY103" i="33"/>
  <c r="DX103" i="33"/>
  <c r="DW103" i="33"/>
  <c r="DV103" i="33"/>
  <c r="DU103" i="33"/>
  <c r="DT103" i="33"/>
  <c r="DS103" i="33"/>
  <c r="EB102" i="33"/>
  <c r="EA102" i="33"/>
  <c r="DZ102" i="33"/>
  <c r="DY102" i="33"/>
  <c r="DX102" i="33"/>
  <c r="DW102" i="33"/>
  <c r="DV102" i="33"/>
  <c r="DU102" i="33"/>
  <c r="DT102" i="33"/>
  <c r="DS102" i="33"/>
  <c r="EB101" i="33"/>
  <c r="EA101" i="33"/>
  <c r="DZ101" i="33"/>
  <c r="DY101" i="33"/>
  <c r="DX101" i="33"/>
  <c r="DW101" i="33"/>
  <c r="DV101" i="33"/>
  <c r="DU101" i="33"/>
  <c r="DT101" i="33"/>
  <c r="DS101" i="33"/>
  <c r="EB100" i="33"/>
  <c r="EA100" i="33"/>
  <c r="DZ100" i="33"/>
  <c r="DY100" i="33"/>
  <c r="DX100" i="33"/>
  <c r="DW100" i="33"/>
  <c r="DV100" i="33"/>
  <c r="DU100" i="33"/>
  <c r="DT100" i="33"/>
  <c r="DS100" i="33"/>
  <c r="EB99" i="33"/>
  <c r="EA99" i="33"/>
  <c r="DZ99" i="33"/>
  <c r="DY99" i="33"/>
  <c r="DX99" i="33"/>
  <c r="DW99" i="33"/>
  <c r="DV99" i="33"/>
  <c r="DU99" i="33"/>
  <c r="DT99" i="33"/>
  <c r="DS99" i="33"/>
  <c r="EB98" i="33"/>
  <c r="EA98" i="33"/>
  <c r="DZ98" i="33"/>
  <c r="DY98" i="33"/>
  <c r="DX98" i="33"/>
  <c r="DW98" i="33"/>
  <c r="DV98" i="33"/>
  <c r="DU98" i="33"/>
  <c r="DT98" i="33"/>
  <c r="DS98" i="33"/>
  <c r="EB97" i="33"/>
  <c r="EA97" i="33"/>
  <c r="DZ97" i="33"/>
  <c r="DY97" i="33"/>
  <c r="DX97" i="33"/>
  <c r="DW97" i="33"/>
  <c r="DV97" i="33"/>
  <c r="DU97" i="33"/>
  <c r="DT97" i="33"/>
  <c r="DS97" i="33"/>
  <c r="EB96" i="33"/>
  <c r="EA96" i="33"/>
  <c r="DZ96" i="33"/>
  <c r="DY96" i="33"/>
  <c r="DX96" i="33"/>
  <c r="DW96" i="33"/>
  <c r="DV96" i="33"/>
  <c r="DU96" i="33"/>
  <c r="DT96" i="33"/>
  <c r="DS96" i="33"/>
  <c r="EB95" i="33"/>
  <c r="EA95" i="33"/>
  <c r="DZ95" i="33"/>
  <c r="DY95" i="33"/>
  <c r="DX95" i="33"/>
  <c r="DW95" i="33"/>
  <c r="DV95" i="33"/>
  <c r="DU95" i="33"/>
  <c r="DT95" i="33"/>
  <c r="DS95" i="33"/>
  <c r="EB94" i="33"/>
  <c r="EA94" i="33"/>
  <c r="DZ94" i="33"/>
  <c r="DY94" i="33"/>
  <c r="DX94" i="33"/>
  <c r="DW94" i="33"/>
  <c r="DV94" i="33"/>
  <c r="DU94" i="33"/>
  <c r="DT94" i="33"/>
  <c r="DS94" i="33"/>
  <c r="EB93" i="33"/>
  <c r="EA93" i="33"/>
  <c r="DZ93" i="33"/>
  <c r="DY93" i="33"/>
  <c r="DX93" i="33"/>
  <c r="DW93" i="33"/>
  <c r="DV93" i="33"/>
  <c r="DU93" i="33"/>
  <c r="DT93" i="33"/>
  <c r="DS93" i="33"/>
  <c r="EB92" i="33"/>
  <c r="EA92" i="33"/>
  <c r="DZ92" i="33"/>
  <c r="DY92" i="33"/>
  <c r="DX92" i="33"/>
  <c r="DW92" i="33"/>
  <c r="DV92" i="33"/>
  <c r="DU92" i="33"/>
  <c r="DT92" i="33"/>
  <c r="DS92" i="33"/>
  <c r="EB91" i="33"/>
  <c r="EA91" i="33"/>
  <c r="DZ91" i="33"/>
  <c r="DY91" i="33"/>
  <c r="DX91" i="33"/>
  <c r="DW91" i="33"/>
  <c r="DV91" i="33"/>
  <c r="DU91" i="33"/>
  <c r="DT91" i="33"/>
  <c r="DS91" i="33"/>
  <c r="EB90" i="33"/>
  <c r="EA90" i="33"/>
  <c r="DZ90" i="33"/>
  <c r="DY90" i="33"/>
  <c r="DX90" i="33"/>
  <c r="DW90" i="33"/>
  <c r="DV90" i="33"/>
  <c r="DU90" i="33"/>
  <c r="DT90" i="33"/>
  <c r="DS90" i="33"/>
  <c r="EB89" i="33"/>
  <c r="EA89" i="33"/>
  <c r="DZ89" i="33"/>
  <c r="DY89" i="33"/>
  <c r="DX89" i="33"/>
  <c r="DW89" i="33"/>
  <c r="DV89" i="33"/>
  <c r="DU89" i="33"/>
  <c r="DT89" i="33"/>
  <c r="DS89" i="33"/>
  <c r="EB88" i="33"/>
  <c r="EA88" i="33"/>
  <c r="DZ88" i="33"/>
  <c r="DY88" i="33"/>
  <c r="DX88" i="33"/>
  <c r="DW88" i="33"/>
  <c r="DV88" i="33"/>
  <c r="DU88" i="33"/>
  <c r="DT88" i="33"/>
  <c r="DS88" i="33"/>
  <c r="EB87" i="33"/>
  <c r="EA87" i="33"/>
  <c r="DZ87" i="33"/>
  <c r="DY87" i="33"/>
  <c r="DX87" i="33"/>
  <c r="DW87" i="33"/>
  <c r="DV87" i="33"/>
  <c r="DU87" i="33"/>
  <c r="DT87" i="33"/>
  <c r="DS87" i="33"/>
  <c r="EB86" i="33"/>
  <c r="EA86" i="33"/>
  <c r="DZ86" i="33"/>
  <c r="DY86" i="33"/>
  <c r="DX86" i="33"/>
  <c r="DW86" i="33"/>
  <c r="DV86" i="33"/>
  <c r="DU86" i="33"/>
  <c r="DT86" i="33"/>
  <c r="DS86" i="33"/>
  <c r="EB85" i="33"/>
  <c r="EA85" i="33"/>
  <c r="DZ85" i="33"/>
  <c r="DY85" i="33"/>
  <c r="DX85" i="33"/>
  <c r="DW85" i="33"/>
  <c r="DV85" i="33"/>
  <c r="DU85" i="33"/>
  <c r="DT85" i="33"/>
  <c r="DS85" i="33"/>
  <c r="EB84" i="33"/>
  <c r="EA84" i="33"/>
  <c r="DZ84" i="33"/>
  <c r="DY84" i="33"/>
  <c r="DX84" i="33"/>
  <c r="DW84" i="33"/>
  <c r="DV84" i="33"/>
  <c r="DU84" i="33"/>
  <c r="DT84" i="33"/>
  <c r="DS84" i="33"/>
  <c r="EB83" i="33"/>
  <c r="EA83" i="33"/>
  <c r="DZ83" i="33"/>
  <c r="DY83" i="33"/>
  <c r="DX83" i="33"/>
  <c r="DW83" i="33"/>
  <c r="DV83" i="33"/>
  <c r="DU83" i="33"/>
  <c r="DT83" i="33"/>
  <c r="DS83" i="33"/>
  <c r="EB82" i="33"/>
  <c r="EA82" i="33"/>
  <c r="DZ82" i="33"/>
  <c r="DY82" i="33"/>
  <c r="DX82" i="33"/>
  <c r="DW82" i="33"/>
  <c r="DV82" i="33"/>
  <c r="DU82" i="33"/>
  <c r="DT82" i="33"/>
  <c r="DS82" i="33"/>
  <c r="EB81" i="33"/>
  <c r="EA81" i="33"/>
  <c r="DZ81" i="33"/>
  <c r="DY81" i="33"/>
  <c r="DX81" i="33"/>
  <c r="DW81" i="33"/>
  <c r="DV81" i="33"/>
  <c r="DU81" i="33"/>
  <c r="DT81" i="33"/>
  <c r="DS81" i="33"/>
  <c r="EB80" i="33"/>
  <c r="EA80" i="33"/>
  <c r="DZ80" i="33"/>
  <c r="DY80" i="33"/>
  <c r="DX80" i="33"/>
  <c r="DW80" i="33"/>
  <c r="DV80" i="33"/>
  <c r="DU80" i="33"/>
  <c r="DT80" i="33"/>
  <c r="DS80" i="33"/>
  <c r="EB79" i="33"/>
  <c r="EA79" i="33"/>
  <c r="DZ79" i="33"/>
  <c r="DY79" i="33"/>
  <c r="DX79" i="33"/>
  <c r="DW79" i="33"/>
  <c r="DV79" i="33"/>
  <c r="DU79" i="33"/>
  <c r="DT79" i="33"/>
  <c r="DS79" i="33"/>
  <c r="EB78" i="33"/>
  <c r="EA78" i="33"/>
  <c r="DZ78" i="33"/>
  <c r="DY78" i="33"/>
  <c r="DX78" i="33"/>
  <c r="DW78" i="33"/>
  <c r="DV78" i="33"/>
  <c r="DU78" i="33"/>
  <c r="DT78" i="33"/>
  <c r="DS78" i="33"/>
  <c r="EB77" i="33"/>
  <c r="EA77" i="33"/>
  <c r="DZ77" i="33"/>
  <c r="DY77" i="33"/>
  <c r="DX77" i="33"/>
  <c r="DW77" i="33"/>
  <c r="DV77" i="33"/>
  <c r="DU77" i="33"/>
  <c r="DT77" i="33"/>
  <c r="DS77" i="33"/>
  <c r="EB76" i="33"/>
  <c r="EA76" i="33"/>
  <c r="DZ76" i="33"/>
  <c r="DY76" i="33"/>
  <c r="DX76" i="33"/>
  <c r="DW76" i="33"/>
  <c r="DV76" i="33"/>
  <c r="DU76" i="33"/>
  <c r="DT76" i="33"/>
  <c r="DS76" i="33"/>
  <c r="EB75" i="33"/>
  <c r="EA75" i="33"/>
  <c r="DZ75" i="33"/>
  <c r="DY75" i="33"/>
  <c r="DX75" i="33"/>
  <c r="DW75" i="33"/>
  <c r="DV75" i="33"/>
  <c r="DU75" i="33"/>
  <c r="DT75" i="33"/>
  <c r="DS75" i="33"/>
  <c r="EB74" i="33"/>
  <c r="EA74" i="33"/>
  <c r="DZ74" i="33"/>
  <c r="DY74" i="33"/>
  <c r="DX74" i="33"/>
  <c r="DW74" i="33"/>
  <c r="DV74" i="33"/>
  <c r="DU74" i="33"/>
  <c r="DT74" i="33"/>
  <c r="DS74" i="33"/>
  <c r="EB73" i="33"/>
  <c r="EA73" i="33"/>
  <c r="DZ73" i="33"/>
  <c r="DY73" i="33"/>
  <c r="DX73" i="33"/>
  <c r="DW73" i="33"/>
  <c r="DV73" i="33"/>
  <c r="DU73" i="33"/>
  <c r="DT73" i="33"/>
  <c r="DS73" i="33"/>
  <c r="EB72" i="33"/>
  <c r="EA72" i="33"/>
  <c r="DZ72" i="33"/>
  <c r="DY72" i="33"/>
  <c r="DX72" i="33"/>
  <c r="DW72" i="33"/>
  <c r="DV72" i="33"/>
  <c r="DU72" i="33"/>
  <c r="DT72" i="33"/>
  <c r="DS72" i="33"/>
  <c r="EB71" i="33"/>
  <c r="EA71" i="33"/>
  <c r="DZ71" i="33"/>
  <c r="DY71" i="33"/>
  <c r="DX71" i="33"/>
  <c r="DW71" i="33"/>
  <c r="DV71" i="33"/>
  <c r="DU71" i="33"/>
  <c r="DT71" i="33"/>
  <c r="DS71" i="33"/>
  <c r="EB70" i="33"/>
  <c r="EA70" i="33"/>
  <c r="DZ70" i="33"/>
  <c r="DY70" i="33"/>
  <c r="DX70" i="33"/>
  <c r="DW70" i="33"/>
  <c r="DV70" i="33"/>
  <c r="DU70" i="33"/>
  <c r="DT70" i="33"/>
  <c r="DS70" i="33"/>
  <c r="EB69" i="33"/>
  <c r="EA69" i="33"/>
  <c r="DZ69" i="33"/>
  <c r="DY69" i="33"/>
  <c r="DX69" i="33"/>
  <c r="DW69" i="33"/>
  <c r="DV69" i="33"/>
  <c r="DU69" i="33"/>
  <c r="DT69" i="33"/>
  <c r="DS69" i="33"/>
  <c r="EB68" i="33"/>
  <c r="EA68" i="33"/>
  <c r="DZ68" i="33"/>
  <c r="DY68" i="33"/>
  <c r="DX68" i="33"/>
  <c r="DW68" i="33"/>
  <c r="DV68" i="33"/>
  <c r="DU68" i="33"/>
  <c r="DT68" i="33"/>
  <c r="DS68" i="33"/>
  <c r="EB67" i="33"/>
  <c r="EA67" i="33"/>
  <c r="DZ67" i="33"/>
  <c r="DY67" i="33"/>
  <c r="DX67" i="33"/>
  <c r="DW67" i="33"/>
  <c r="DV67" i="33"/>
  <c r="DU67" i="33"/>
  <c r="DT67" i="33"/>
  <c r="DS67" i="33"/>
  <c r="EB66" i="33"/>
  <c r="EA66" i="33"/>
  <c r="DZ66" i="33"/>
  <c r="DY66" i="33"/>
  <c r="DX66" i="33"/>
  <c r="DW66" i="33"/>
  <c r="DV66" i="33"/>
  <c r="DU66" i="33"/>
  <c r="DT66" i="33"/>
  <c r="DS66" i="33"/>
  <c r="EB65" i="33"/>
  <c r="EA65" i="33"/>
  <c r="DZ65" i="33"/>
  <c r="DY65" i="33"/>
  <c r="DX65" i="33"/>
  <c r="DW65" i="33"/>
  <c r="DV65" i="33"/>
  <c r="DU65" i="33"/>
  <c r="DT65" i="33"/>
  <c r="DS65" i="33"/>
  <c r="EB64" i="33"/>
  <c r="EA64" i="33"/>
  <c r="DZ64" i="33"/>
  <c r="DY64" i="33"/>
  <c r="DX64" i="33"/>
  <c r="DW64" i="33"/>
  <c r="DV64" i="33"/>
  <c r="DU64" i="33"/>
  <c r="DT64" i="33"/>
  <c r="DS64" i="33"/>
  <c r="EB63" i="33"/>
  <c r="EA63" i="33"/>
  <c r="DZ63" i="33"/>
  <c r="DY63" i="33"/>
  <c r="DX63" i="33"/>
  <c r="DW63" i="33"/>
  <c r="DV63" i="33"/>
  <c r="DU63" i="33"/>
  <c r="DT63" i="33"/>
  <c r="DS63" i="33"/>
  <c r="EB62" i="33"/>
  <c r="EA62" i="33"/>
  <c r="DZ62" i="33"/>
  <c r="DY62" i="33"/>
  <c r="DX62" i="33"/>
  <c r="DW62" i="33"/>
  <c r="DV62" i="33"/>
  <c r="DU62" i="33"/>
  <c r="DT62" i="33"/>
  <c r="DS62" i="33"/>
  <c r="EB61" i="33"/>
  <c r="EA61" i="33"/>
  <c r="DZ61" i="33"/>
  <c r="DY61" i="33"/>
  <c r="DX61" i="33"/>
  <c r="DW61" i="33"/>
  <c r="DV61" i="33"/>
  <c r="DU61" i="33"/>
  <c r="DT61" i="33"/>
  <c r="DS61" i="33"/>
  <c r="EB60" i="33"/>
  <c r="EA60" i="33"/>
  <c r="DZ60" i="33"/>
  <c r="DY60" i="33"/>
  <c r="DX60" i="33"/>
  <c r="DW60" i="33"/>
  <c r="DV60" i="33"/>
  <c r="DU60" i="33"/>
  <c r="DT60" i="33"/>
  <c r="DS60" i="33"/>
  <c r="EB59" i="33"/>
  <c r="EA59" i="33"/>
  <c r="DZ59" i="33"/>
  <c r="DY59" i="33"/>
  <c r="DX59" i="33"/>
  <c r="DW59" i="33"/>
  <c r="DV59" i="33"/>
  <c r="DU59" i="33"/>
  <c r="DT59" i="33"/>
  <c r="DS59" i="33"/>
  <c r="EB58" i="33"/>
  <c r="EA58" i="33"/>
  <c r="DZ58" i="33"/>
  <c r="DY58" i="33"/>
  <c r="DX58" i="33"/>
  <c r="DW58" i="33"/>
  <c r="DV58" i="33"/>
  <c r="DU58" i="33"/>
  <c r="DT58" i="33"/>
  <c r="DS58" i="33"/>
  <c r="EB57" i="33"/>
  <c r="EA57" i="33"/>
  <c r="DZ57" i="33"/>
  <c r="DY57" i="33"/>
  <c r="DX57" i="33"/>
  <c r="DW57" i="33"/>
  <c r="DV57" i="33"/>
  <c r="DU57" i="33"/>
  <c r="DT57" i="33"/>
  <c r="DS57" i="33"/>
  <c r="EB56" i="33"/>
  <c r="EA56" i="33"/>
  <c r="DZ56" i="33"/>
  <c r="DY56" i="33"/>
  <c r="DX56" i="33"/>
  <c r="DW56" i="33"/>
  <c r="DV56" i="33"/>
  <c r="DU56" i="33"/>
  <c r="DT56" i="33"/>
  <c r="DS56" i="33"/>
  <c r="EB55" i="33"/>
  <c r="EA55" i="33"/>
  <c r="DZ55" i="33"/>
  <c r="DY55" i="33"/>
  <c r="DX55" i="33"/>
  <c r="DW55" i="33"/>
  <c r="DV55" i="33"/>
  <c r="DU55" i="33"/>
  <c r="DT55" i="33"/>
  <c r="DS55" i="33"/>
  <c r="EB54" i="33"/>
  <c r="EA54" i="33"/>
  <c r="DZ54" i="33"/>
  <c r="DY54" i="33"/>
  <c r="DX54" i="33"/>
  <c r="DW54" i="33"/>
  <c r="DV54" i="33"/>
  <c r="DU54" i="33"/>
  <c r="DT54" i="33"/>
  <c r="DS54" i="33"/>
  <c r="EB53" i="33"/>
  <c r="EA53" i="33"/>
  <c r="DZ53" i="33"/>
  <c r="DY53" i="33"/>
  <c r="DX53" i="33"/>
  <c r="DW53" i="33"/>
  <c r="DV53" i="33"/>
  <c r="DU53" i="33"/>
  <c r="DT53" i="33"/>
  <c r="DS53" i="33"/>
  <c r="EB52" i="33"/>
  <c r="EA52" i="33"/>
  <c r="DZ52" i="33"/>
  <c r="DY52" i="33"/>
  <c r="DX52" i="33"/>
  <c r="DW52" i="33"/>
  <c r="DV52" i="33"/>
  <c r="DU52" i="33"/>
  <c r="DT52" i="33"/>
  <c r="DS52" i="33"/>
  <c r="EB51" i="33"/>
  <c r="EA51" i="33"/>
  <c r="DZ51" i="33"/>
  <c r="DY51" i="33"/>
  <c r="DX51" i="33"/>
  <c r="DW51" i="33"/>
  <c r="DV51" i="33"/>
  <c r="DU51" i="33"/>
  <c r="DT51" i="33"/>
  <c r="DS51" i="33"/>
  <c r="EB50" i="33"/>
  <c r="EA50" i="33"/>
  <c r="DZ50" i="33"/>
  <c r="DY50" i="33"/>
  <c r="DX50" i="33"/>
  <c r="DW50" i="33"/>
  <c r="DV50" i="33"/>
  <c r="DU50" i="33"/>
  <c r="DT50" i="33"/>
  <c r="DS50" i="33"/>
  <c r="EB49" i="33"/>
  <c r="EA49" i="33"/>
  <c r="DZ49" i="33"/>
  <c r="DY49" i="33"/>
  <c r="DX49" i="33"/>
  <c r="DW49" i="33"/>
  <c r="DV49" i="33"/>
  <c r="DU49" i="33"/>
  <c r="DT49" i="33"/>
  <c r="DS49" i="33"/>
  <c r="EB48" i="33"/>
  <c r="EA48" i="33"/>
  <c r="DZ48" i="33"/>
  <c r="DY48" i="33"/>
  <c r="DX48" i="33"/>
  <c r="DW48" i="33"/>
  <c r="DV48" i="33"/>
  <c r="DU48" i="33"/>
  <c r="DT48" i="33"/>
  <c r="DS48" i="33"/>
  <c r="EB47" i="33"/>
  <c r="EA47" i="33"/>
  <c r="DZ47" i="33"/>
  <c r="DY47" i="33"/>
  <c r="DX47" i="33"/>
  <c r="DW47" i="33"/>
  <c r="DV47" i="33"/>
  <c r="DU47" i="33"/>
  <c r="DT47" i="33"/>
  <c r="DS47" i="33"/>
  <c r="EB46" i="33"/>
  <c r="EA46" i="33"/>
  <c r="DZ46" i="33"/>
  <c r="DY46" i="33"/>
  <c r="DX46" i="33"/>
  <c r="DW46" i="33"/>
  <c r="DV46" i="33"/>
  <c r="DU46" i="33"/>
  <c r="DT46" i="33"/>
  <c r="DS46" i="33"/>
  <c r="EB45" i="33"/>
  <c r="EA45" i="33"/>
  <c r="DZ45" i="33"/>
  <c r="DY45" i="33"/>
  <c r="DX45" i="33"/>
  <c r="DW45" i="33"/>
  <c r="DV45" i="33"/>
  <c r="DU45" i="33"/>
  <c r="DT45" i="33"/>
  <c r="DS45" i="33"/>
  <c r="EB44" i="33"/>
  <c r="EA44" i="33"/>
  <c r="DZ44" i="33"/>
  <c r="DY44" i="33"/>
  <c r="DX44" i="33"/>
  <c r="DW44" i="33"/>
  <c r="DV44" i="33"/>
  <c r="DU44" i="33"/>
  <c r="DT44" i="33"/>
  <c r="DS44" i="33"/>
  <c r="EB43" i="33"/>
  <c r="EA43" i="33"/>
  <c r="DZ43" i="33"/>
  <c r="DY43" i="33"/>
  <c r="DX43" i="33"/>
  <c r="DW43" i="33"/>
  <c r="DV43" i="33"/>
  <c r="DU43" i="33"/>
  <c r="DT43" i="33"/>
  <c r="DS43" i="33"/>
  <c r="EB42" i="33"/>
  <c r="EA42" i="33"/>
  <c r="DZ42" i="33"/>
  <c r="DY42" i="33"/>
  <c r="DX42" i="33"/>
  <c r="DW42" i="33"/>
  <c r="DV42" i="33"/>
  <c r="DU42" i="33"/>
  <c r="DT42" i="33"/>
  <c r="DS42" i="33"/>
  <c r="EB41" i="33"/>
  <c r="EA41" i="33"/>
  <c r="DZ41" i="33"/>
  <c r="DY41" i="33"/>
  <c r="DX41" i="33"/>
  <c r="DW41" i="33"/>
  <c r="DV41" i="33"/>
  <c r="DU41" i="33"/>
  <c r="DT41" i="33"/>
  <c r="DS41" i="33"/>
  <c r="EB40" i="33"/>
  <c r="EA40" i="33"/>
  <c r="DZ40" i="33"/>
  <c r="DY40" i="33"/>
  <c r="DX40" i="33"/>
  <c r="DW40" i="33"/>
  <c r="DV40" i="33"/>
  <c r="DU40" i="33"/>
  <c r="DT40" i="33"/>
  <c r="DS40" i="33"/>
  <c r="EB39" i="33"/>
  <c r="EA39" i="33"/>
  <c r="DZ39" i="33"/>
  <c r="DY39" i="33"/>
  <c r="DX39" i="33"/>
  <c r="DW39" i="33"/>
  <c r="DV39" i="33"/>
  <c r="DU39" i="33"/>
  <c r="DT39" i="33"/>
  <c r="DS39" i="33"/>
  <c r="EB38" i="33"/>
  <c r="EA38" i="33"/>
  <c r="DZ38" i="33"/>
  <c r="DY38" i="33"/>
  <c r="DX38" i="33"/>
  <c r="DW38" i="33"/>
  <c r="DV38" i="33"/>
  <c r="DU38" i="33"/>
  <c r="DT38" i="33"/>
  <c r="DS38" i="33"/>
  <c r="EB37" i="33"/>
  <c r="EA37" i="33"/>
  <c r="DZ37" i="33"/>
  <c r="DY37" i="33"/>
  <c r="DX37" i="33"/>
  <c r="DW37" i="33"/>
  <c r="DV37" i="33"/>
  <c r="DU37" i="33"/>
  <c r="DT37" i="33"/>
  <c r="DS37" i="33"/>
  <c r="EB36" i="33"/>
  <c r="EA36" i="33"/>
  <c r="DZ36" i="33"/>
  <c r="DY36" i="33"/>
  <c r="DX36" i="33"/>
  <c r="DW36" i="33"/>
  <c r="DV36" i="33"/>
  <c r="DU36" i="33"/>
  <c r="DT36" i="33"/>
  <c r="DS36" i="33"/>
  <c r="EB35" i="33"/>
  <c r="EA35" i="33"/>
  <c r="DZ35" i="33"/>
  <c r="DY35" i="33"/>
  <c r="DX35" i="33"/>
  <c r="DW35" i="33"/>
  <c r="DV35" i="33"/>
  <c r="DU35" i="33"/>
  <c r="DT35" i="33"/>
  <c r="DS35" i="33"/>
  <c r="EB34" i="33"/>
  <c r="EA34" i="33"/>
  <c r="DZ34" i="33"/>
  <c r="DY34" i="33"/>
  <c r="DX34" i="33"/>
  <c r="DW34" i="33"/>
  <c r="DV34" i="33"/>
  <c r="DU34" i="33"/>
  <c r="DT34" i="33"/>
  <c r="DS34" i="33"/>
  <c r="EB33" i="33"/>
  <c r="EA33" i="33"/>
  <c r="DZ33" i="33"/>
  <c r="DY33" i="33"/>
  <c r="DX33" i="33"/>
  <c r="DW33" i="33"/>
  <c r="DV33" i="33"/>
  <c r="DU33" i="33"/>
  <c r="DT33" i="33"/>
  <c r="DS33" i="33"/>
  <c r="EB32" i="33"/>
  <c r="EA32" i="33"/>
  <c r="DZ32" i="33"/>
  <c r="DY32" i="33"/>
  <c r="DX32" i="33"/>
  <c r="DW32" i="33"/>
  <c r="DV32" i="33"/>
  <c r="DU32" i="33"/>
  <c r="DT32" i="33"/>
  <c r="DS32" i="33"/>
  <c r="EB31" i="33"/>
  <c r="EA31" i="33"/>
  <c r="DZ31" i="33"/>
  <c r="DY31" i="33"/>
  <c r="DX31" i="33"/>
  <c r="DW31" i="33"/>
  <c r="DV31" i="33"/>
  <c r="DU31" i="33"/>
  <c r="DT31" i="33"/>
  <c r="DS31" i="33"/>
  <c r="EB30" i="33"/>
  <c r="EA30" i="33"/>
  <c r="DZ30" i="33"/>
  <c r="DY30" i="33"/>
  <c r="DX30" i="33"/>
  <c r="DW30" i="33"/>
  <c r="DV30" i="33"/>
  <c r="DU30" i="33"/>
  <c r="DT30" i="33"/>
  <c r="DS30" i="33"/>
  <c r="EB29" i="33"/>
  <c r="EA29" i="33"/>
  <c r="DZ29" i="33"/>
  <c r="DY29" i="33"/>
  <c r="DX29" i="33"/>
  <c r="DW29" i="33"/>
  <c r="DV29" i="33"/>
  <c r="DU29" i="33"/>
  <c r="DT29" i="33"/>
  <c r="DS29" i="33"/>
  <c r="EB28" i="33"/>
  <c r="EA28" i="33"/>
  <c r="DZ28" i="33"/>
  <c r="DY28" i="33"/>
  <c r="DX28" i="33"/>
  <c r="DW28" i="33"/>
  <c r="DV28" i="33"/>
  <c r="DU28" i="33"/>
  <c r="DT28" i="33"/>
  <c r="DS28" i="33"/>
  <c r="EB27" i="33"/>
  <c r="EA27" i="33"/>
  <c r="DZ27" i="33"/>
  <c r="DY27" i="33"/>
  <c r="DX27" i="33"/>
  <c r="DW27" i="33"/>
  <c r="DV27" i="33"/>
  <c r="DU27" i="33"/>
  <c r="DT27" i="33"/>
  <c r="DS27" i="33"/>
  <c r="EB26" i="33"/>
  <c r="EA26" i="33"/>
  <c r="DZ26" i="33"/>
  <c r="DY26" i="33"/>
  <c r="DX26" i="33"/>
  <c r="DW26" i="33"/>
  <c r="DV26" i="33"/>
  <c r="DU26" i="33"/>
  <c r="DT26" i="33"/>
  <c r="DS26" i="33"/>
  <c r="EB25" i="33"/>
  <c r="EA25" i="33"/>
  <c r="DZ25" i="33"/>
  <c r="DY25" i="33"/>
  <c r="DX25" i="33"/>
  <c r="DW25" i="33"/>
  <c r="DV25" i="33"/>
  <c r="DU25" i="33"/>
  <c r="DT25" i="33"/>
  <c r="DS25" i="33"/>
  <c r="EB24" i="33"/>
  <c r="EA24" i="33"/>
  <c r="DZ24" i="33"/>
  <c r="DY24" i="33"/>
  <c r="DX24" i="33"/>
  <c r="DW24" i="33"/>
  <c r="DV24" i="33"/>
  <c r="DU24" i="33"/>
  <c r="DT24" i="33"/>
  <c r="DS24" i="33"/>
  <c r="EB23" i="33"/>
  <c r="EA23" i="33"/>
  <c r="DZ23" i="33"/>
  <c r="DY23" i="33"/>
  <c r="DX23" i="33"/>
  <c r="DW23" i="33"/>
  <c r="DV23" i="33"/>
  <c r="DU23" i="33"/>
  <c r="DT23" i="33"/>
  <c r="DS23" i="33"/>
  <c r="EB22" i="33"/>
  <c r="EA22" i="33"/>
  <c r="DZ22" i="33"/>
  <c r="DY22" i="33"/>
  <c r="DX22" i="33"/>
  <c r="DW22" i="33"/>
  <c r="DV22" i="33"/>
  <c r="DU22" i="33"/>
  <c r="DT22" i="33"/>
  <c r="DS22" i="33"/>
  <c r="EB21" i="33"/>
  <c r="EA21" i="33"/>
  <c r="DZ21" i="33"/>
  <c r="DY21" i="33"/>
  <c r="DX21" i="33"/>
  <c r="DW21" i="33"/>
  <c r="DV21" i="33"/>
  <c r="DU21" i="33"/>
  <c r="DT21" i="33"/>
  <c r="DS21" i="33"/>
  <c r="EB20" i="33"/>
  <c r="EA20" i="33"/>
  <c r="DZ20" i="33"/>
  <c r="DY20" i="33"/>
  <c r="DX20" i="33"/>
  <c r="DW20" i="33"/>
  <c r="DV20" i="33"/>
  <c r="DU20" i="33"/>
  <c r="DT20" i="33"/>
  <c r="DS20" i="33"/>
  <c r="EB19" i="33"/>
  <c r="EA19" i="33"/>
  <c r="DZ19" i="33"/>
  <c r="DY19" i="33"/>
  <c r="DX19" i="33"/>
  <c r="DW19" i="33"/>
  <c r="DV19" i="33"/>
  <c r="DU19" i="33"/>
  <c r="DT19" i="33"/>
  <c r="DS19" i="33"/>
  <c r="EB18" i="33"/>
  <c r="EA18" i="33"/>
  <c r="DZ18" i="33"/>
  <c r="DY18" i="33"/>
  <c r="DX18" i="33"/>
  <c r="DW18" i="33"/>
  <c r="DV18" i="33"/>
  <c r="DU18" i="33"/>
  <c r="DT18" i="33"/>
  <c r="DS18" i="33"/>
  <c r="EB17" i="33"/>
  <c r="EA17" i="33"/>
  <c r="DZ17" i="33"/>
  <c r="DY17" i="33"/>
  <c r="DX17" i="33"/>
  <c r="DW17" i="33"/>
  <c r="DV17" i="33"/>
  <c r="DU17" i="33"/>
  <c r="DT17" i="33"/>
  <c r="DS17" i="33"/>
  <c r="EB16" i="33"/>
  <c r="EA16" i="33"/>
  <c r="DZ16" i="33"/>
  <c r="DY16" i="33"/>
  <c r="DX16" i="33"/>
  <c r="DW16" i="33"/>
  <c r="DV16" i="33"/>
  <c r="DU16" i="33"/>
  <c r="DT16" i="33"/>
  <c r="DS16" i="33"/>
  <c r="EB15" i="33"/>
  <c r="EA15" i="33"/>
  <c r="DZ15" i="33"/>
  <c r="DY15" i="33"/>
  <c r="DX15" i="33"/>
  <c r="DW15" i="33"/>
  <c r="DV15" i="33"/>
  <c r="DU15" i="33"/>
  <c r="DT15" i="33"/>
  <c r="DS15" i="33"/>
  <c r="EB14" i="33"/>
  <c r="EA14" i="33"/>
  <c r="DZ14" i="33"/>
  <c r="DY14" i="33"/>
  <c r="DX14" i="33"/>
  <c r="DW14" i="33"/>
  <c r="DV14" i="33"/>
  <c r="DU14" i="33"/>
  <c r="DT14" i="33"/>
  <c r="DS14" i="33"/>
  <c r="EB13" i="33"/>
  <c r="EA13" i="33"/>
  <c r="DZ13" i="33"/>
  <c r="DY13" i="33"/>
  <c r="DX13" i="33"/>
  <c r="DW13" i="33"/>
  <c r="DV13" i="33"/>
  <c r="DU13" i="33"/>
  <c r="DT13" i="33"/>
  <c r="DS13" i="33"/>
  <c r="EB12" i="33"/>
  <c r="EA12" i="33"/>
  <c r="DZ12" i="33"/>
  <c r="DY12" i="33"/>
  <c r="DX12" i="33"/>
  <c r="DW12" i="33"/>
  <c r="DV12" i="33"/>
  <c r="DU12" i="33"/>
  <c r="DT12" i="33"/>
  <c r="DS12" i="33"/>
  <c r="EB11" i="33"/>
  <c r="EA11" i="33"/>
  <c r="DZ11" i="33"/>
  <c r="DY11" i="33"/>
  <c r="DX11" i="33"/>
  <c r="DW11" i="33"/>
  <c r="DV11" i="33"/>
  <c r="DU11" i="33"/>
  <c r="DT11" i="33"/>
  <c r="DS11" i="33"/>
  <c r="EB10" i="33"/>
  <c r="EA10" i="33"/>
  <c r="DZ10" i="33"/>
  <c r="DY10" i="33"/>
  <c r="DX10" i="33"/>
  <c r="DW10" i="33"/>
  <c r="DV10" i="33"/>
  <c r="DU10" i="33"/>
  <c r="DT10" i="33"/>
  <c r="DS10" i="33"/>
  <c r="EB9" i="33"/>
  <c r="EA9" i="33"/>
  <c r="DZ9" i="33"/>
  <c r="DY9" i="33"/>
  <c r="DX9" i="33"/>
  <c r="DW9" i="33"/>
  <c r="DV9" i="33"/>
  <c r="DU9" i="33"/>
  <c r="DT9" i="33"/>
  <c r="DS9" i="33"/>
  <c r="EB8" i="33"/>
  <c r="EA8" i="33"/>
  <c r="DZ8" i="33"/>
  <c r="DY8" i="33"/>
  <c r="DX8" i="33"/>
  <c r="DW8" i="33"/>
  <c r="DV8" i="33"/>
  <c r="DU8" i="33"/>
  <c r="DT8" i="33"/>
  <c r="DS8" i="33"/>
  <c r="EB7" i="33"/>
  <c r="EA7" i="33"/>
  <c r="DZ7" i="33"/>
  <c r="DY7" i="33"/>
  <c r="DX7" i="33"/>
  <c r="DW7" i="33"/>
  <c r="DV7" i="33"/>
  <c r="DU7" i="33"/>
  <c r="DT7" i="33"/>
  <c r="DS7" i="33"/>
  <c r="EB6" i="33"/>
  <c r="EA6" i="33"/>
  <c r="DZ6" i="33"/>
  <c r="DY6" i="33"/>
  <c r="DX6" i="33"/>
  <c r="DW6" i="33"/>
  <c r="DV6" i="33"/>
  <c r="DU6" i="33"/>
  <c r="DT6" i="33"/>
  <c r="DS6" i="33"/>
  <c r="EB5" i="33"/>
  <c r="EA5" i="33"/>
  <c r="DZ5" i="33"/>
  <c r="DY5" i="33"/>
  <c r="DX5" i="33"/>
  <c r="DW5" i="33"/>
  <c r="DV5" i="33"/>
  <c r="DU5" i="33"/>
  <c r="DT5" i="33"/>
  <c r="DS5" i="33"/>
  <c r="EB4" i="33"/>
  <c r="EA4" i="33"/>
  <c r="DZ4" i="33"/>
  <c r="DY4" i="33"/>
  <c r="DX4" i="33"/>
  <c r="DW4" i="33"/>
  <c r="DV4" i="33"/>
  <c r="DU4" i="33"/>
  <c r="DT4" i="33"/>
  <c r="DS4" i="33"/>
  <c r="EB3" i="33"/>
  <c r="EA3" i="33"/>
  <c r="DZ3" i="33"/>
  <c r="DY3" i="33"/>
  <c r="DX3" i="33"/>
  <c r="DW3" i="33"/>
  <c r="DV3" i="33"/>
  <c r="DU3" i="33"/>
  <c r="DT3" i="33"/>
  <c r="DS3" i="33"/>
  <c r="AO97" i="34" l="1"/>
  <c r="AM97" i="34"/>
  <c r="AK97" i="34"/>
  <c r="AI97" i="34"/>
  <c r="AG97" i="34"/>
  <c r="AE97" i="34"/>
  <c r="AC97" i="34"/>
  <c r="AA97" i="34"/>
  <c r="Y97" i="34"/>
  <c r="W97" i="34"/>
  <c r="U97" i="34"/>
  <c r="S97" i="34"/>
  <c r="Q97" i="34"/>
  <c r="O97" i="34"/>
  <c r="M97" i="34"/>
  <c r="K97" i="34"/>
  <c r="I97" i="34"/>
  <c r="G97" i="34"/>
  <c r="E97" i="34"/>
  <c r="C97" i="34"/>
  <c r="E101" i="42"/>
  <c r="B101" i="42"/>
  <c r="AO110" i="34"/>
  <c r="AO109" i="34"/>
  <c r="AO108" i="34"/>
  <c r="AO107" i="34"/>
  <c r="AO106" i="34"/>
  <c r="AO105" i="34"/>
  <c r="AO104" i="34"/>
  <c r="AO103" i="34"/>
  <c r="AO102" i="34"/>
  <c r="AO101" i="34"/>
  <c r="AO100" i="34"/>
  <c r="AO99" i="34"/>
  <c r="AO98" i="34"/>
  <c r="AO96" i="34"/>
  <c r="AO95" i="34"/>
  <c r="AO94" i="34"/>
  <c r="AO93" i="34"/>
  <c r="AO92" i="34"/>
  <c r="AO91" i="34"/>
  <c r="AM110" i="34"/>
  <c r="AM109" i="34"/>
  <c r="AM108" i="34"/>
  <c r="AM107" i="34"/>
  <c r="AM106" i="34"/>
  <c r="AM105" i="34"/>
  <c r="AM104" i="34"/>
  <c r="AM103" i="34"/>
  <c r="AM102" i="34"/>
  <c r="AM101" i="34"/>
  <c r="AM100" i="34"/>
  <c r="AM99" i="34"/>
  <c r="AM98" i="34"/>
  <c r="AM96" i="34"/>
  <c r="AM95" i="34"/>
  <c r="AM94" i="34"/>
  <c r="AM93" i="34"/>
  <c r="AM92" i="34"/>
  <c r="AM91" i="34"/>
  <c r="AK110" i="34"/>
  <c r="AK109" i="34"/>
  <c r="AK108" i="34"/>
  <c r="AK107" i="34"/>
  <c r="AK106" i="34"/>
  <c r="AK105" i="34"/>
  <c r="AK104" i="34"/>
  <c r="AK103" i="34"/>
  <c r="AK102" i="34"/>
  <c r="AK101" i="34"/>
  <c r="AK100" i="34"/>
  <c r="AK99" i="34"/>
  <c r="AK98" i="34"/>
  <c r="AK96" i="34"/>
  <c r="AK95" i="34"/>
  <c r="AK94" i="34"/>
  <c r="AK93" i="34"/>
  <c r="AK92" i="34"/>
  <c r="AK91" i="34"/>
  <c r="AI110" i="34"/>
  <c r="AI109" i="34"/>
  <c r="AI108" i="34"/>
  <c r="AI107" i="34"/>
  <c r="AI106" i="34"/>
  <c r="AI105" i="34"/>
  <c r="AI104" i="34"/>
  <c r="AI103" i="34"/>
  <c r="AI102" i="34"/>
  <c r="AI101" i="34"/>
  <c r="AI100" i="34"/>
  <c r="AI99" i="34"/>
  <c r="AI98" i="34"/>
  <c r="AI96" i="34"/>
  <c r="AI95" i="34"/>
  <c r="AI94" i="34"/>
  <c r="AI93" i="34"/>
  <c r="AI92" i="34"/>
  <c r="AI91" i="34"/>
  <c r="AG110" i="34"/>
  <c r="AG109" i="34"/>
  <c r="AG108" i="34"/>
  <c r="AG107" i="34"/>
  <c r="AG106" i="34"/>
  <c r="AG105" i="34"/>
  <c r="AG104" i="34"/>
  <c r="AG103" i="34"/>
  <c r="AG102" i="34"/>
  <c r="AG101" i="34"/>
  <c r="AG100" i="34"/>
  <c r="AG99" i="34"/>
  <c r="AG98" i="34"/>
  <c r="AG96" i="34"/>
  <c r="AG95" i="34"/>
  <c r="AG94" i="34"/>
  <c r="AG93" i="34"/>
  <c r="AG92" i="34"/>
  <c r="AG91" i="34"/>
  <c r="AE110" i="34"/>
  <c r="AE109" i="34"/>
  <c r="AE108" i="34"/>
  <c r="AE107" i="34"/>
  <c r="AE106" i="34"/>
  <c r="AE105" i="34"/>
  <c r="AE104" i="34"/>
  <c r="AE103" i="34"/>
  <c r="AE102" i="34"/>
  <c r="AE101" i="34"/>
  <c r="AE100" i="34"/>
  <c r="AE99" i="34"/>
  <c r="AE98" i="34"/>
  <c r="AE96" i="34"/>
  <c r="AE95" i="34"/>
  <c r="AE94" i="34"/>
  <c r="AE93" i="34"/>
  <c r="AE92" i="34"/>
  <c r="AE91" i="34"/>
  <c r="AC110" i="34"/>
  <c r="AC109" i="34"/>
  <c r="AC108" i="34"/>
  <c r="AC107" i="34"/>
  <c r="AC106" i="34"/>
  <c r="AC105" i="34"/>
  <c r="AC104" i="34"/>
  <c r="AC103" i="34"/>
  <c r="AC102" i="34"/>
  <c r="AC101" i="34"/>
  <c r="AC100" i="34"/>
  <c r="AC99" i="34"/>
  <c r="AC98" i="34"/>
  <c r="AC96" i="34"/>
  <c r="AC95" i="34"/>
  <c r="AC94" i="34"/>
  <c r="AC93" i="34"/>
  <c r="AC92" i="34"/>
  <c r="AC91" i="34"/>
  <c r="AA110" i="34"/>
  <c r="AA109" i="34"/>
  <c r="AA108" i="34"/>
  <c r="AA107" i="34"/>
  <c r="AA106" i="34"/>
  <c r="AA105" i="34"/>
  <c r="AA104" i="34"/>
  <c r="AA103" i="34"/>
  <c r="AA102" i="34"/>
  <c r="AA101" i="34"/>
  <c r="AA100" i="34"/>
  <c r="AA99" i="34"/>
  <c r="AA98" i="34"/>
  <c r="AA96" i="34"/>
  <c r="AA95" i="34"/>
  <c r="AA94" i="34"/>
  <c r="AA93" i="34"/>
  <c r="AA92" i="34"/>
  <c r="AA91" i="34"/>
  <c r="Y110" i="34"/>
  <c r="Y109" i="34"/>
  <c r="Y108" i="34"/>
  <c r="Y107" i="34"/>
  <c r="Y106" i="34"/>
  <c r="Y105" i="34"/>
  <c r="Y104" i="34"/>
  <c r="Y103" i="34"/>
  <c r="Y102" i="34"/>
  <c r="Y101" i="34"/>
  <c r="Y100" i="34"/>
  <c r="Y99" i="34"/>
  <c r="Y98" i="34"/>
  <c r="Y96" i="34"/>
  <c r="Y95" i="34"/>
  <c r="Y94" i="34"/>
  <c r="Y93" i="34"/>
  <c r="Y92" i="34"/>
  <c r="Y91" i="34"/>
  <c r="W110" i="34"/>
  <c r="W109" i="34"/>
  <c r="W108" i="34"/>
  <c r="W107" i="34"/>
  <c r="W106" i="34"/>
  <c r="W105" i="34"/>
  <c r="W104" i="34"/>
  <c r="W103" i="34"/>
  <c r="W102" i="34"/>
  <c r="W101" i="34"/>
  <c r="W100" i="34"/>
  <c r="W99" i="34"/>
  <c r="W98" i="34"/>
  <c r="W96" i="34"/>
  <c r="W95" i="34"/>
  <c r="W94" i="34"/>
  <c r="W93" i="34"/>
  <c r="W92" i="34"/>
  <c r="W91" i="34"/>
  <c r="U110" i="34"/>
  <c r="U109" i="34"/>
  <c r="U108" i="34"/>
  <c r="U107" i="34"/>
  <c r="U106" i="34"/>
  <c r="U105" i="34"/>
  <c r="U104" i="34"/>
  <c r="U103" i="34"/>
  <c r="U102" i="34"/>
  <c r="U101" i="34"/>
  <c r="U100" i="34"/>
  <c r="U99" i="34"/>
  <c r="U98" i="34"/>
  <c r="U96" i="34"/>
  <c r="U95" i="34"/>
  <c r="U94" i="34"/>
  <c r="U93" i="34"/>
  <c r="U92" i="34"/>
  <c r="U91" i="34"/>
  <c r="S110" i="34"/>
  <c r="S109" i="34"/>
  <c r="S108" i="34"/>
  <c r="S107" i="34"/>
  <c r="S106" i="34"/>
  <c r="S105" i="34"/>
  <c r="S104" i="34"/>
  <c r="S103" i="34"/>
  <c r="S102" i="34"/>
  <c r="S101" i="34"/>
  <c r="S100" i="34"/>
  <c r="S99" i="34"/>
  <c r="S98" i="34"/>
  <c r="S96" i="34"/>
  <c r="S95" i="34"/>
  <c r="S94" i="34"/>
  <c r="S93" i="34"/>
  <c r="S92" i="34"/>
  <c r="S91" i="34"/>
  <c r="Q110" i="34"/>
  <c r="Q109" i="34"/>
  <c r="Q108" i="34"/>
  <c r="Q107" i="34"/>
  <c r="Q106" i="34"/>
  <c r="Q105" i="34"/>
  <c r="Q104" i="34"/>
  <c r="Q103" i="34"/>
  <c r="Q102" i="34"/>
  <c r="Q101" i="34"/>
  <c r="Q100" i="34"/>
  <c r="Q99" i="34"/>
  <c r="Q98" i="34"/>
  <c r="Q96" i="34"/>
  <c r="Q95" i="34"/>
  <c r="Q94" i="34"/>
  <c r="Q93" i="34"/>
  <c r="Q92" i="34"/>
  <c r="Q91" i="34"/>
  <c r="O110" i="34"/>
  <c r="O109" i="34"/>
  <c r="O108" i="34"/>
  <c r="O107" i="34"/>
  <c r="O106" i="34"/>
  <c r="O105" i="34"/>
  <c r="O104" i="34"/>
  <c r="O103" i="34"/>
  <c r="O102" i="34"/>
  <c r="O101" i="34"/>
  <c r="O100" i="34"/>
  <c r="O99" i="34"/>
  <c r="O98" i="34"/>
  <c r="O96" i="34"/>
  <c r="O95" i="34"/>
  <c r="O94" i="34"/>
  <c r="O93" i="34"/>
  <c r="O92" i="34"/>
  <c r="O91" i="34"/>
  <c r="M110" i="34"/>
  <c r="M109" i="34"/>
  <c r="M108" i="34"/>
  <c r="M107" i="34"/>
  <c r="M106" i="34"/>
  <c r="M105" i="34"/>
  <c r="M104" i="34"/>
  <c r="M103" i="34"/>
  <c r="M102" i="34"/>
  <c r="M101" i="34"/>
  <c r="M100" i="34"/>
  <c r="M99" i="34"/>
  <c r="M98" i="34"/>
  <c r="M96" i="34"/>
  <c r="M95" i="34"/>
  <c r="M94" i="34"/>
  <c r="M93" i="34"/>
  <c r="M92" i="34"/>
  <c r="M91" i="34"/>
  <c r="K110" i="34"/>
  <c r="K109" i="34"/>
  <c r="K108" i="34"/>
  <c r="K107" i="34"/>
  <c r="K106" i="34"/>
  <c r="K105" i="34"/>
  <c r="K104" i="34"/>
  <c r="K103" i="34"/>
  <c r="K102" i="34"/>
  <c r="K101" i="34"/>
  <c r="K100" i="34"/>
  <c r="K99" i="34"/>
  <c r="K98" i="34"/>
  <c r="K96" i="34"/>
  <c r="K95" i="34"/>
  <c r="K94" i="34"/>
  <c r="K93" i="34"/>
  <c r="K92" i="34"/>
  <c r="K91" i="34"/>
  <c r="I110" i="34"/>
  <c r="I109" i="34"/>
  <c r="I108" i="34"/>
  <c r="I107" i="34"/>
  <c r="I106" i="34"/>
  <c r="I105" i="34"/>
  <c r="I104" i="34"/>
  <c r="I103" i="34"/>
  <c r="I102" i="34"/>
  <c r="I101" i="34"/>
  <c r="I100" i="34"/>
  <c r="I99" i="34"/>
  <c r="I98" i="34"/>
  <c r="I96" i="34"/>
  <c r="I95" i="34"/>
  <c r="I94" i="34"/>
  <c r="I93" i="34"/>
  <c r="I92" i="34"/>
  <c r="I91" i="34"/>
  <c r="G110" i="34"/>
  <c r="G109" i="34"/>
  <c r="G108" i="34"/>
  <c r="G107" i="34"/>
  <c r="G106" i="34"/>
  <c r="G105" i="34"/>
  <c r="G104" i="34"/>
  <c r="G103" i="34"/>
  <c r="G102" i="34"/>
  <c r="G101" i="34"/>
  <c r="G100" i="34"/>
  <c r="G99" i="34"/>
  <c r="G98" i="34"/>
  <c r="G96" i="34"/>
  <c r="G95" i="34"/>
  <c r="G94" i="34"/>
  <c r="G93" i="34"/>
  <c r="G92" i="34"/>
  <c r="G91" i="34"/>
  <c r="E110" i="34"/>
  <c r="E109" i="34"/>
  <c r="E108" i="34"/>
  <c r="E107" i="34"/>
  <c r="E106" i="34"/>
  <c r="E105" i="34"/>
  <c r="E104" i="34"/>
  <c r="E103" i="34"/>
  <c r="E102" i="34"/>
  <c r="E101" i="34"/>
  <c r="E100" i="34"/>
  <c r="E99" i="34"/>
  <c r="E98" i="34"/>
  <c r="E96" i="34"/>
  <c r="E95" i="34"/>
  <c r="E94" i="34"/>
  <c r="E93" i="34"/>
  <c r="E92" i="34"/>
  <c r="E91" i="34"/>
  <c r="C110" i="34"/>
  <c r="C109" i="34"/>
  <c r="C108" i="34"/>
  <c r="C107" i="34"/>
  <c r="C106" i="34"/>
  <c r="C105" i="34"/>
  <c r="C104" i="34"/>
  <c r="C103" i="34"/>
  <c r="C102" i="34"/>
  <c r="C101" i="34"/>
  <c r="C100" i="34"/>
  <c r="C99" i="34"/>
  <c r="C98" i="34"/>
  <c r="C96" i="34"/>
  <c r="C95" i="34"/>
  <c r="C94" i="34"/>
  <c r="C93" i="34"/>
  <c r="C92" i="34"/>
  <c r="C91" i="34"/>
  <c r="AS91" i="33" l="1"/>
  <c r="DR97" i="33" l="1"/>
  <c r="DQ97" i="33"/>
  <c r="DP97" i="33"/>
  <c r="DO97" i="33"/>
  <c r="DN97" i="33"/>
  <c r="DM97" i="33"/>
  <c r="DL97" i="33"/>
  <c r="DK97" i="33"/>
  <c r="DJ97" i="33"/>
  <c r="DI97" i="33"/>
  <c r="DH97" i="33"/>
  <c r="DG97" i="33"/>
  <c r="DF97" i="33"/>
  <c r="DE97" i="33"/>
  <c r="DD97" i="33"/>
  <c r="DC97" i="33"/>
  <c r="DB97" i="33"/>
  <c r="DA97" i="33"/>
  <c r="CZ97" i="33"/>
  <c r="CY97" i="33"/>
  <c r="CX97" i="33"/>
  <c r="CW97" i="33"/>
  <c r="CV97" i="33"/>
  <c r="CU97" i="33"/>
  <c r="CT97" i="33"/>
  <c r="CS97" i="33"/>
  <c r="CR97" i="33"/>
  <c r="CQ97" i="33"/>
  <c r="CP97" i="33"/>
  <c r="CO97" i="33"/>
  <c r="CN97" i="33"/>
  <c r="CM97" i="33"/>
  <c r="CL97" i="33"/>
  <c r="CK97" i="33"/>
  <c r="CJ97" i="33"/>
  <c r="CI97" i="33"/>
  <c r="CH97" i="33"/>
  <c r="CG97" i="33"/>
  <c r="CF97" i="33"/>
  <c r="CE97" i="33"/>
  <c r="CD97" i="33"/>
  <c r="CC97" i="33"/>
  <c r="CB97" i="33"/>
  <c r="CA97" i="33"/>
  <c r="BZ97" i="33"/>
  <c r="BY97" i="33"/>
  <c r="BX97" i="33"/>
  <c r="BW97" i="33"/>
  <c r="BV97" i="33"/>
  <c r="BU97" i="33"/>
  <c r="BT97" i="33"/>
  <c r="BS97" i="33"/>
  <c r="BR97" i="33"/>
  <c r="BQ97" i="33"/>
  <c r="BP97" i="33"/>
  <c r="BO97" i="33"/>
  <c r="BN97" i="33"/>
  <c r="BM97" i="33"/>
  <c r="BL97" i="33"/>
  <c r="BK97" i="33"/>
  <c r="BJ97" i="33"/>
  <c r="BI97" i="33"/>
  <c r="BH97" i="33"/>
  <c r="BG97" i="33"/>
  <c r="BF97" i="33"/>
  <c r="BE97" i="33"/>
  <c r="BD97" i="33"/>
  <c r="BC97" i="33"/>
  <c r="BB97" i="33"/>
  <c r="BA97" i="33"/>
  <c r="AZ97" i="33"/>
  <c r="AY97" i="33"/>
  <c r="AX97" i="33"/>
  <c r="AW97" i="33"/>
  <c r="AV97" i="33"/>
  <c r="AU97" i="33"/>
  <c r="AT97" i="33"/>
  <c r="AS97" i="33"/>
  <c r="AR97" i="33"/>
  <c r="AQ97" i="33"/>
  <c r="AP97" i="33"/>
  <c r="AO97" i="33"/>
  <c r="AN97" i="33"/>
  <c r="AM97" i="33"/>
  <c r="AL97" i="33"/>
  <c r="AK97" i="33"/>
  <c r="AJ97" i="33"/>
  <c r="AI97" i="33"/>
  <c r="AH97" i="33"/>
  <c r="AG97" i="33"/>
  <c r="AF97" i="33"/>
  <c r="AE97" i="33"/>
  <c r="AD97" i="33"/>
  <c r="AC97" i="33"/>
  <c r="AB97" i="33"/>
  <c r="AA97" i="33"/>
  <c r="Z97" i="33"/>
  <c r="Y97" i="33"/>
  <c r="X97" i="33"/>
  <c r="W97" i="33"/>
  <c r="V97" i="33"/>
  <c r="U97" i="33"/>
  <c r="T97" i="33"/>
  <c r="S97" i="33"/>
  <c r="R97" i="33"/>
  <c r="Q97" i="33"/>
  <c r="P97" i="33"/>
  <c r="O97" i="33"/>
  <c r="N97" i="33"/>
  <c r="M97" i="33"/>
  <c r="L97" i="33"/>
  <c r="K97" i="33"/>
  <c r="J97" i="33"/>
  <c r="I97" i="33"/>
  <c r="H97" i="33"/>
  <c r="G97" i="33"/>
  <c r="F97" i="33"/>
  <c r="E97" i="33"/>
  <c r="D97" i="33"/>
  <c r="C97" i="33"/>
  <c r="E114" i="42" l="1"/>
  <c r="E113" i="42"/>
  <c r="E112" i="42"/>
  <c r="E111" i="42"/>
  <c r="E110" i="42"/>
  <c r="E109" i="42"/>
  <c r="E108" i="42"/>
  <c r="E107" i="42"/>
  <c r="E106" i="42"/>
  <c r="E105" i="42"/>
  <c r="E104" i="42"/>
  <c r="E103" i="42"/>
  <c r="E102" i="42"/>
  <c r="E100" i="42"/>
  <c r="E99" i="42"/>
  <c r="E98" i="42"/>
  <c r="E97" i="42"/>
  <c r="E96" i="42"/>
  <c r="E95" i="42"/>
  <c r="B114" i="42"/>
  <c r="B113" i="42"/>
  <c r="B112" i="42"/>
  <c r="B111" i="42"/>
  <c r="B110" i="42"/>
  <c r="B109" i="42"/>
  <c r="B108" i="42"/>
  <c r="B107" i="42"/>
  <c r="B106" i="42"/>
  <c r="B105" i="42"/>
  <c r="B104" i="42"/>
  <c r="B103" i="42"/>
  <c r="B102" i="42"/>
  <c r="B100" i="42"/>
  <c r="B99" i="42"/>
  <c r="B98" i="42"/>
  <c r="B97" i="42"/>
  <c r="B96" i="42"/>
  <c r="B95" i="42"/>
  <c r="CV92" i="33" l="1"/>
  <c r="D91" i="33" l="1"/>
  <c r="E91" i="33"/>
  <c r="F91" i="33"/>
  <c r="G91" i="33"/>
  <c r="H91" i="33"/>
  <c r="I91" i="33"/>
  <c r="J91" i="33"/>
  <c r="K91" i="33"/>
  <c r="L91" i="33"/>
  <c r="M91" i="33"/>
  <c r="N91" i="33"/>
  <c r="O91" i="33"/>
  <c r="P91" i="33"/>
  <c r="Q91" i="33"/>
  <c r="R91" i="33"/>
  <c r="S91" i="33"/>
  <c r="T91" i="33"/>
  <c r="U91" i="33"/>
  <c r="V91" i="33"/>
  <c r="W91" i="33"/>
  <c r="X91" i="33"/>
  <c r="Y91" i="33"/>
  <c r="Z91" i="33"/>
  <c r="AA91" i="33"/>
  <c r="AB91" i="33"/>
  <c r="AC91" i="33"/>
  <c r="AD91" i="33"/>
  <c r="AE91" i="33"/>
  <c r="AF91" i="33"/>
  <c r="AG91" i="33"/>
  <c r="AH91" i="33"/>
  <c r="AI91" i="33"/>
  <c r="AJ91" i="33"/>
  <c r="AK91" i="33"/>
  <c r="AL91" i="33"/>
  <c r="AM91" i="33"/>
  <c r="AN91" i="33"/>
  <c r="AO91" i="33"/>
  <c r="AP91" i="33"/>
  <c r="AQ91" i="33"/>
  <c r="AR91" i="33"/>
  <c r="AT91" i="33"/>
  <c r="AU91" i="33"/>
  <c r="AV91" i="33"/>
  <c r="AW91" i="33"/>
  <c r="AX91" i="33"/>
  <c r="AY91" i="33"/>
  <c r="AZ91" i="33"/>
  <c r="BA91" i="33"/>
  <c r="BB91" i="33"/>
  <c r="BC91" i="33"/>
  <c r="BD91" i="33"/>
  <c r="BE91" i="33"/>
  <c r="BF91" i="33"/>
  <c r="BG91" i="33"/>
  <c r="BH91" i="33"/>
  <c r="BI91" i="33"/>
  <c r="BJ91" i="33"/>
  <c r="BK91" i="33"/>
  <c r="BL91" i="33"/>
  <c r="BM91" i="33"/>
  <c r="BN91" i="33"/>
  <c r="BO91" i="33"/>
  <c r="BP91" i="33"/>
  <c r="BQ91" i="33"/>
  <c r="BR91" i="33"/>
  <c r="BS91" i="33"/>
  <c r="BT91" i="33"/>
  <c r="BU91" i="33"/>
  <c r="BV91" i="33"/>
  <c r="BW91" i="33"/>
  <c r="BX91" i="33"/>
  <c r="BY91" i="33"/>
  <c r="BZ91" i="33"/>
  <c r="CA91" i="33"/>
  <c r="CB91" i="33"/>
  <c r="CC91" i="33"/>
  <c r="CD91" i="33"/>
  <c r="CE91" i="33"/>
  <c r="CF91" i="33"/>
  <c r="CG91" i="33"/>
  <c r="CH91" i="33"/>
  <c r="CI91" i="33"/>
  <c r="CJ91" i="33"/>
  <c r="CK91" i="33"/>
  <c r="CL91" i="33"/>
  <c r="CM91" i="33"/>
  <c r="CN91" i="33"/>
  <c r="CO91" i="33"/>
  <c r="CP91" i="33"/>
  <c r="CQ91" i="33"/>
  <c r="CR91" i="33"/>
  <c r="CS91" i="33"/>
  <c r="CT91" i="33"/>
  <c r="CU91" i="33"/>
  <c r="CV91" i="33"/>
  <c r="CW91" i="33"/>
  <c r="CX91" i="33"/>
  <c r="CY91" i="33"/>
  <c r="CZ91" i="33"/>
  <c r="DA91" i="33"/>
  <c r="DB91" i="33"/>
  <c r="DC91" i="33"/>
  <c r="DD91" i="33"/>
  <c r="DE91" i="33"/>
  <c r="DF91" i="33"/>
  <c r="DG91" i="33"/>
  <c r="DH91" i="33"/>
  <c r="DI91" i="33"/>
  <c r="DJ91" i="33"/>
  <c r="DK91" i="33"/>
  <c r="DL91" i="33"/>
  <c r="DM91" i="33"/>
  <c r="DN91" i="33"/>
  <c r="DO91" i="33"/>
  <c r="DP91" i="33"/>
  <c r="DQ91" i="33"/>
  <c r="DR91" i="33"/>
  <c r="D92" i="33"/>
  <c r="E92" i="33"/>
  <c r="F92" i="33"/>
  <c r="G92" i="33"/>
  <c r="H92" i="33"/>
  <c r="I92" i="33"/>
  <c r="J92" i="33"/>
  <c r="K92" i="33"/>
  <c r="L92" i="33"/>
  <c r="M92" i="33"/>
  <c r="N92" i="33"/>
  <c r="O92" i="33"/>
  <c r="P92" i="33"/>
  <c r="Q92" i="33"/>
  <c r="R92" i="33"/>
  <c r="S92" i="33"/>
  <c r="T92" i="33"/>
  <c r="U92" i="33"/>
  <c r="V92" i="33"/>
  <c r="W92" i="33"/>
  <c r="X92" i="33"/>
  <c r="Y92" i="33"/>
  <c r="Z92" i="33"/>
  <c r="AA92" i="33"/>
  <c r="AB92" i="33"/>
  <c r="AC92" i="33"/>
  <c r="AD92" i="33"/>
  <c r="AE92" i="33"/>
  <c r="AF92" i="33"/>
  <c r="AG92" i="33"/>
  <c r="AH92" i="33"/>
  <c r="AI92" i="33"/>
  <c r="AJ92" i="33"/>
  <c r="AK92" i="33"/>
  <c r="AL92" i="33"/>
  <c r="AM92" i="33"/>
  <c r="AN92" i="33"/>
  <c r="AO92" i="33"/>
  <c r="AP92" i="33"/>
  <c r="AQ92" i="33"/>
  <c r="AR92" i="33"/>
  <c r="AS92" i="33"/>
  <c r="AT92" i="33"/>
  <c r="AU92" i="33"/>
  <c r="AV92" i="33"/>
  <c r="AW92" i="33"/>
  <c r="AX92" i="33"/>
  <c r="AY92" i="33"/>
  <c r="AZ92" i="33"/>
  <c r="BA92" i="33"/>
  <c r="BB92" i="33"/>
  <c r="BC92" i="33"/>
  <c r="BD92" i="33"/>
  <c r="BE92" i="33"/>
  <c r="BF92" i="33"/>
  <c r="BG92" i="33"/>
  <c r="BH92" i="33"/>
  <c r="BI92" i="33"/>
  <c r="BJ92" i="33"/>
  <c r="BK92" i="33"/>
  <c r="BL92" i="33"/>
  <c r="BM92" i="33"/>
  <c r="BN92" i="33"/>
  <c r="BO92" i="33"/>
  <c r="BP92" i="33"/>
  <c r="BQ92" i="33"/>
  <c r="BR92" i="33"/>
  <c r="BS92" i="33"/>
  <c r="BT92" i="33"/>
  <c r="BU92" i="33"/>
  <c r="BV92" i="33"/>
  <c r="BW92" i="33"/>
  <c r="BX92" i="33"/>
  <c r="BY92" i="33"/>
  <c r="BZ92" i="33"/>
  <c r="CA92" i="33"/>
  <c r="CB92" i="33"/>
  <c r="CC92" i="33"/>
  <c r="CD92" i="33"/>
  <c r="CE92" i="33"/>
  <c r="CF92" i="33"/>
  <c r="CG92" i="33"/>
  <c r="CH92" i="33"/>
  <c r="CI92" i="33"/>
  <c r="CJ92" i="33"/>
  <c r="CK92" i="33"/>
  <c r="CL92" i="33"/>
  <c r="CM92" i="33"/>
  <c r="CN92" i="33"/>
  <c r="CO92" i="33"/>
  <c r="CP92" i="33"/>
  <c r="CQ92" i="33"/>
  <c r="CR92" i="33"/>
  <c r="CS92" i="33"/>
  <c r="CT92" i="33"/>
  <c r="CU92" i="33"/>
  <c r="CW92" i="33"/>
  <c r="CX92" i="33"/>
  <c r="CY92" i="33"/>
  <c r="CZ92" i="33"/>
  <c r="DA92" i="33"/>
  <c r="DB92" i="33"/>
  <c r="DC92" i="33"/>
  <c r="DD92" i="33"/>
  <c r="DE92" i="33"/>
  <c r="DF92" i="33"/>
  <c r="DG92" i="33"/>
  <c r="DH92" i="33"/>
  <c r="DI92" i="33"/>
  <c r="DJ92" i="33"/>
  <c r="DK92" i="33"/>
  <c r="DL92" i="33"/>
  <c r="DM92" i="33"/>
  <c r="DN92" i="33"/>
  <c r="DO92" i="33"/>
  <c r="DP92" i="33"/>
  <c r="DQ92" i="33"/>
  <c r="DR92" i="33"/>
  <c r="D93" i="33"/>
  <c r="E93" i="33"/>
  <c r="F93" i="33"/>
  <c r="G93" i="33"/>
  <c r="H93" i="33"/>
  <c r="I93" i="33"/>
  <c r="J93" i="33"/>
  <c r="K93" i="33"/>
  <c r="L93" i="33"/>
  <c r="M93" i="33"/>
  <c r="N93" i="33"/>
  <c r="O93" i="33"/>
  <c r="P93" i="33"/>
  <c r="Q93" i="33"/>
  <c r="R93" i="33"/>
  <c r="S93" i="33"/>
  <c r="T93" i="33"/>
  <c r="U93" i="33"/>
  <c r="V93" i="33"/>
  <c r="W93" i="33"/>
  <c r="X93" i="33"/>
  <c r="Y93" i="33"/>
  <c r="Z93" i="33"/>
  <c r="AA93" i="33"/>
  <c r="AB93" i="33"/>
  <c r="AC93" i="33"/>
  <c r="AD93" i="33"/>
  <c r="AE93" i="33"/>
  <c r="AF93" i="33"/>
  <c r="AG93" i="33"/>
  <c r="AH93" i="33"/>
  <c r="AI93" i="33"/>
  <c r="AJ93" i="33"/>
  <c r="AK93" i="33"/>
  <c r="AL93" i="33"/>
  <c r="AM93" i="33"/>
  <c r="AN93" i="33"/>
  <c r="AO93" i="33"/>
  <c r="AP93" i="33"/>
  <c r="AQ93" i="33"/>
  <c r="AR93" i="33"/>
  <c r="AS93" i="33"/>
  <c r="AT93" i="33"/>
  <c r="AU93" i="33"/>
  <c r="AV93" i="33"/>
  <c r="AW93" i="33"/>
  <c r="AX93" i="33"/>
  <c r="AY93" i="33"/>
  <c r="AZ93" i="33"/>
  <c r="BA93" i="33"/>
  <c r="BB93" i="33"/>
  <c r="BC93" i="33"/>
  <c r="BD93" i="33"/>
  <c r="BE93" i="33"/>
  <c r="BF93" i="33"/>
  <c r="BG93" i="33"/>
  <c r="BH93" i="33"/>
  <c r="BI93" i="33"/>
  <c r="BJ93" i="33"/>
  <c r="BK93" i="33"/>
  <c r="BL93" i="33"/>
  <c r="BM93" i="33"/>
  <c r="BN93" i="33"/>
  <c r="BO93" i="33"/>
  <c r="BP93" i="33"/>
  <c r="BQ93" i="33"/>
  <c r="BR93" i="33"/>
  <c r="BS93" i="33"/>
  <c r="BT93" i="33"/>
  <c r="BU93" i="33"/>
  <c r="BV93" i="33"/>
  <c r="BW93" i="33"/>
  <c r="BX93" i="33"/>
  <c r="BY93" i="33"/>
  <c r="BZ93" i="33"/>
  <c r="CA93" i="33"/>
  <c r="CB93" i="33"/>
  <c r="CC93" i="33"/>
  <c r="CD93" i="33"/>
  <c r="CE93" i="33"/>
  <c r="CF93" i="33"/>
  <c r="CG93" i="33"/>
  <c r="CH93" i="33"/>
  <c r="CI93" i="33"/>
  <c r="CJ93" i="33"/>
  <c r="CK93" i="33"/>
  <c r="CL93" i="33"/>
  <c r="CM93" i="33"/>
  <c r="CN93" i="33"/>
  <c r="CO93" i="33"/>
  <c r="CP93" i="33"/>
  <c r="CQ93" i="33"/>
  <c r="CR93" i="33"/>
  <c r="CS93" i="33"/>
  <c r="CT93" i="33"/>
  <c r="CU93" i="33"/>
  <c r="CV93" i="33"/>
  <c r="CW93" i="33"/>
  <c r="CX93" i="33"/>
  <c r="CY93" i="33"/>
  <c r="CZ93" i="33"/>
  <c r="DA93" i="33"/>
  <c r="DB93" i="33"/>
  <c r="DC93" i="33"/>
  <c r="DD93" i="33"/>
  <c r="DE93" i="33"/>
  <c r="DF93" i="33"/>
  <c r="DG93" i="33"/>
  <c r="DH93" i="33"/>
  <c r="DI93" i="33"/>
  <c r="DJ93" i="33"/>
  <c r="DK93" i="33"/>
  <c r="DL93" i="33"/>
  <c r="DM93" i="33"/>
  <c r="DN93" i="33"/>
  <c r="DO93" i="33"/>
  <c r="DP93" i="33"/>
  <c r="DQ93" i="33"/>
  <c r="DR93" i="33"/>
  <c r="D94" i="33"/>
  <c r="E94" i="33"/>
  <c r="F94" i="33"/>
  <c r="G94" i="33"/>
  <c r="H94" i="33"/>
  <c r="I94" i="33"/>
  <c r="J94" i="33"/>
  <c r="K94" i="33"/>
  <c r="L94" i="33"/>
  <c r="M94" i="33"/>
  <c r="N94" i="33"/>
  <c r="O94" i="33"/>
  <c r="P94" i="33"/>
  <c r="Q94" i="33"/>
  <c r="R94" i="33"/>
  <c r="S94" i="33"/>
  <c r="T94" i="33"/>
  <c r="U94" i="33"/>
  <c r="V94" i="33"/>
  <c r="W94" i="33"/>
  <c r="X94" i="33"/>
  <c r="Y94" i="33"/>
  <c r="Z94" i="33"/>
  <c r="AA94" i="33"/>
  <c r="AB94" i="33"/>
  <c r="AC94" i="33"/>
  <c r="AD94" i="33"/>
  <c r="AE94" i="33"/>
  <c r="AF94" i="33"/>
  <c r="AG94" i="33"/>
  <c r="AH94" i="33"/>
  <c r="AI94" i="33"/>
  <c r="AJ94" i="33"/>
  <c r="AK94" i="33"/>
  <c r="AL94" i="33"/>
  <c r="AM94" i="33"/>
  <c r="AN94" i="33"/>
  <c r="AO94" i="33"/>
  <c r="AP94" i="33"/>
  <c r="AQ94" i="33"/>
  <c r="AR94" i="33"/>
  <c r="AS94" i="33"/>
  <c r="AT94" i="33"/>
  <c r="AU94" i="33"/>
  <c r="AV94" i="33"/>
  <c r="AW94" i="33"/>
  <c r="AX94" i="33"/>
  <c r="AY94" i="33"/>
  <c r="AZ94" i="33"/>
  <c r="BA94" i="33"/>
  <c r="BB94" i="33"/>
  <c r="BC94" i="33"/>
  <c r="BD94" i="33"/>
  <c r="BE94" i="33"/>
  <c r="BF94" i="33"/>
  <c r="BG94" i="33"/>
  <c r="BH94" i="33"/>
  <c r="BI94" i="33"/>
  <c r="BJ94" i="33"/>
  <c r="BK94" i="33"/>
  <c r="BL94" i="33"/>
  <c r="BM94" i="33"/>
  <c r="BN94" i="33"/>
  <c r="BO94" i="33"/>
  <c r="BP94" i="33"/>
  <c r="BQ94" i="33"/>
  <c r="BR94" i="33"/>
  <c r="BS94" i="33"/>
  <c r="BT94" i="33"/>
  <c r="BU94" i="33"/>
  <c r="BV94" i="33"/>
  <c r="BW94" i="33"/>
  <c r="BX94" i="33"/>
  <c r="BY94" i="33"/>
  <c r="BZ94" i="33"/>
  <c r="CA94" i="33"/>
  <c r="CB94" i="33"/>
  <c r="CC94" i="33"/>
  <c r="CD94" i="33"/>
  <c r="CE94" i="33"/>
  <c r="CF94" i="33"/>
  <c r="CG94" i="33"/>
  <c r="CH94" i="33"/>
  <c r="CI94" i="33"/>
  <c r="CJ94" i="33"/>
  <c r="CK94" i="33"/>
  <c r="CL94" i="33"/>
  <c r="CM94" i="33"/>
  <c r="CN94" i="33"/>
  <c r="CO94" i="33"/>
  <c r="CP94" i="33"/>
  <c r="CQ94" i="33"/>
  <c r="CR94" i="33"/>
  <c r="CS94" i="33"/>
  <c r="CT94" i="33"/>
  <c r="CU94" i="33"/>
  <c r="CV94" i="33"/>
  <c r="CW94" i="33"/>
  <c r="CX94" i="33"/>
  <c r="CY94" i="33"/>
  <c r="CZ94" i="33"/>
  <c r="DA94" i="33"/>
  <c r="DB94" i="33"/>
  <c r="DC94" i="33"/>
  <c r="DD94" i="33"/>
  <c r="DE94" i="33"/>
  <c r="DF94" i="33"/>
  <c r="DG94" i="33"/>
  <c r="DH94" i="33"/>
  <c r="DI94" i="33"/>
  <c r="DJ94" i="33"/>
  <c r="DK94" i="33"/>
  <c r="DL94" i="33"/>
  <c r="DM94" i="33"/>
  <c r="DN94" i="33"/>
  <c r="DO94" i="33"/>
  <c r="DP94" i="33"/>
  <c r="DQ94" i="33"/>
  <c r="DR94" i="33"/>
  <c r="D95" i="33"/>
  <c r="E95" i="33"/>
  <c r="F95" i="33"/>
  <c r="G95" i="33"/>
  <c r="H95" i="33"/>
  <c r="I95" i="33"/>
  <c r="J95" i="33"/>
  <c r="K95" i="33"/>
  <c r="L95" i="33"/>
  <c r="M95" i="33"/>
  <c r="N95" i="33"/>
  <c r="O95" i="33"/>
  <c r="P95" i="33"/>
  <c r="Q95" i="33"/>
  <c r="R95" i="33"/>
  <c r="S95" i="33"/>
  <c r="T95" i="33"/>
  <c r="U95" i="33"/>
  <c r="V95" i="33"/>
  <c r="W95" i="33"/>
  <c r="X95" i="33"/>
  <c r="Y95" i="33"/>
  <c r="Z95" i="33"/>
  <c r="AA95" i="33"/>
  <c r="AB95" i="33"/>
  <c r="AC95" i="33"/>
  <c r="AD95" i="33"/>
  <c r="AE95" i="33"/>
  <c r="AF95" i="33"/>
  <c r="AG95" i="33"/>
  <c r="AH95" i="33"/>
  <c r="AI95" i="33"/>
  <c r="AJ95" i="33"/>
  <c r="AK95" i="33"/>
  <c r="AL95" i="33"/>
  <c r="AM95" i="33"/>
  <c r="AN95" i="33"/>
  <c r="AO95" i="33"/>
  <c r="AP95" i="33"/>
  <c r="AQ95" i="33"/>
  <c r="AR95" i="33"/>
  <c r="AS95" i="33"/>
  <c r="AT95" i="33"/>
  <c r="AU95" i="33"/>
  <c r="AV95" i="33"/>
  <c r="AW95" i="33"/>
  <c r="AX95" i="33"/>
  <c r="AY95" i="33"/>
  <c r="AZ95" i="33"/>
  <c r="BA95" i="33"/>
  <c r="BB95" i="33"/>
  <c r="BC95" i="33"/>
  <c r="BD95" i="33"/>
  <c r="BE95" i="33"/>
  <c r="BF95" i="33"/>
  <c r="BG95" i="33"/>
  <c r="BH95" i="33"/>
  <c r="BI95" i="33"/>
  <c r="BJ95" i="33"/>
  <c r="BK95" i="33"/>
  <c r="BL95" i="33"/>
  <c r="BM95" i="33"/>
  <c r="BN95" i="33"/>
  <c r="BO95" i="33"/>
  <c r="BP95" i="33"/>
  <c r="BQ95" i="33"/>
  <c r="BR95" i="33"/>
  <c r="BS95" i="33"/>
  <c r="BT95" i="33"/>
  <c r="BU95" i="33"/>
  <c r="BV95" i="33"/>
  <c r="BW95" i="33"/>
  <c r="BX95" i="33"/>
  <c r="BY95" i="33"/>
  <c r="BZ95" i="33"/>
  <c r="CA95" i="33"/>
  <c r="CB95" i="33"/>
  <c r="CC95" i="33"/>
  <c r="CD95" i="33"/>
  <c r="CE95" i="33"/>
  <c r="CF95" i="33"/>
  <c r="CG95" i="33"/>
  <c r="CH95" i="33"/>
  <c r="CI95" i="33"/>
  <c r="CJ95" i="33"/>
  <c r="CK95" i="33"/>
  <c r="CL95" i="33"/>
  <c r="CM95" i="33"/>
  <c r="CN95" i="33"/>
  <c r="CO95" i="33"/>
  <c r="CP95" i="33"/>
  <c r="CQ95" i="33"/>
  <c r="CR95" i="33"/>
  <c r="CS95" i="33"/>
  <c r="CT95" i="33"/>
  <c r="CU95" i="33"/>
  <c r="CV95" i="33"/>
  <c r="CW95" i="33"/>
  <c r="CX95" i="33"/>
  <c r="CY95" i="33"/>
  <c r="CZ95" i="33"/>
  <c r="DA95" i="33"/>
  <c r="DB95" i="33"/>
  <c r="DC95" i="33"/>
  <c r="DD95" i="33"/>
  <c r="DE95" i="33"/>
  <c r="DF95" i="33"/>
  <c r="DG95" i="33"/>
  <c r="DH95" i="33"/>
  <c r="DI95" i="33"/>
  <c r="DJ95" i="33"/>
  <c r="DK95" i="33"/>
  <c r="DL95" i="33"/>
  <c r="DM95" i="33"/>
  <c r="DN95" i="33"/>
  <c r="DO95" i="33"/>
  <c r="DP95" i="33"/>
  <c r="DQ95" i="33"/>
  <c r="DR95" i="33"/>
  <c r="D96" i="33"/>
  <c r="E96" i="33"/>
  <c r="F96" i="33"/>
  <c r="G96" i="33"/>
  <c r="H96" i="33"/>
  <c r="I96" i="33"/>
  <c r="J96" i="33"/>
  <c r="K96" i="33"/>
  <c r="L96" i="33"/>
  <c r="M96" i="33"/>
  <c r="N96" i="33"/>
  <c r="O96" i="33"/>
  <c r="P96" i="33"/>
  <c r="Q96" i="33"/>
  <c r="R96" i="33"/>
  <c r="S96" i="33"/>
  <c r="T96" i="33"/>
  <c r="U96" i="33"/>
  <c r="V96" i="33"/>
  <c r="W96" i="33"/>
  <c r="X96" i="33"/>
  <c r="Y96" i="33"/>
  <c r="Z96" i="33"/>
  <c r="AA96" i="33"/>
  <c r="AB96" i="33"/>
  <c r="AC96" i="33"/>
  <c r="AD96" i="33"/>
  <c r="AE96" i="33"/>
  <c r="AF96" i="33"/>
  <c r="AG96" i="33"/>
  <c r="AH96" i="33"/>
  <c r="AI96" i="33"/>
  <c r="AJ96" i="33"/>
  <c r="AK96" i="33"/>
  <c r="AL96" i="33"/>
  <c r="AM96" i="33"/>
  <c r="AN96" i="33"/>
  <c r="AO96" i="33"/>
  <c r="AP96" i="33"/>
  <c r="AQ96" i="33"/>
  <c r="AR96" i="33"/>
  <c r="AS96" i="33"/>
  <c r="AT96" i="33"/>
  <c r="AU96" i="33"/>
  <c r="AV96" i="33"/>
  <c r="AW96" i="33"/>
  <c r="AX96" i="33"/>
  <c r="AY96" i="33"/>
  <c r="AZ96" i="33"/>
  <c r="BA96" i="33"/>
  <c r="BB96" i="33"/>
  <c r="BC96" i="33"/>
  <c r="BD96" i="33"/>
  <c r="BE96" i="33"/>
  <c r="BF96" i="33"/>
  <c r="BG96" i="33"/>
  <c r="BH96" i="33"/>
  <c r="BI96" i="33"/>
  <c r="BJ96" i="33"/>
  <c r="BK96" i="33"/>
  <c r="BL96" i="33"/>
  <c r="BM96" i="33"/>
  <c r="BN96" i="33"/>
  <c r="BO96" i="33"/>
  <c r="BP96" i="33"/>
  <c r="BQ96" i="33"/>
  <c r="BR96" i="33"/>
  <c r="BS96" i="33"/>
  <c r="BT96" i="33"/>
  <c r="BU96" i="33"/>
  <c r="BV96" i="33"/>
  <c r="BW96" i="33"/>
  <c r="BX96" i="33"/>
  <c r="BY96" i="33"/>
  <c r="BZ96" i="33"/>
  <c r="CA96" i="33"/>
  <c r="CB96" i="33"/>
  <c r="CC96" i="33"/>
  <c r="CD96" i="33"/>
  <c r="CE96" i="33"/>
  <c r="CF96" i="33"/>
  <c r="CG96" i="33"/>
  <c r="CH96" i="33"/>
  <c r="CI96" i="33"/>
  <c r="CJ96" i="33"/>
  <c r="CK96" i="33"/>
  <c r="CL96" i="33"/>
  <c r="CM96" i="33"/>
  <c r="CN96" i="33"/>
  <c r="CO96" i="33"/>
  <c r="CP96" i="33"/>
  <c r="CQ96" i="33"/>
  <c r="CR96" i="33"/>
  <c r="CS96" i="33"/>
  <c r="CT96" i="33"/>
  <c r="CU96" i="33"/>
  <c r="CV96" i="33"/>
  <c r="CW96" i="33"/>
  <c r="CX96" i="33"/>
  <c r="CY96" i="33"/>
  <c r="CZ96" i="33"/>
  <c r="DA96" i="33"/>
  <c r="DB96" i="33"/>
  <c r="DC96" i="33"/>
  <c r="DD96" i="33"/>
  <c r="DE96" i="33"/>
  <c r="DF96" i="33"/>
  <c r="DG96" i="33"/>
  <c r="DH96" i="33"/>
  <c r="DI96" i="33"/>
  <c r="DJ96" i="33"/>
  <c r="DK96" i="33"/>
  <c r="DL96" i="33"/>
  <c r="DM96" i="33"/>
  <c r="DN96" i="33"/>
  <c r="DO96" i="33"/>
  <c r="DP96" i="33"/>
  <c r="DQ96" i="33"/>
  <c r="DR96" i="33"/>
  <c r="D98" i="33"/>
  <c r="E98" i="33"/>
  <c r="F98" i="33"/>
  <c r="G98" i="33"/>
  <c r="H98" i="33"/>
  <c r="I98" i="33"/>
  <c r="J98" i="33"/>
  <c r="K98" i="33"/>
  <c r="L98" i="33"/>
  <c r="M98" i="33"/>
  <c r="N98" i="33"/>
  <c r="O98" i="33"/>
  <c r="P98" i="33"/>
  <c r="Q98" i="33"/>
  <c r="R98" i="33"/>
  <c r="S98" i="33"/>
  <c r="T98" i="33"/>
  <c r="U98" i="33"/>
  <c r="V98" i="33"/>
  <c r="W98" i="33"/>
  <c r="X98" i="33"/>
  <c r="Y98" i="33"/>
  <c r="Z98" i="33"/>
  <c r="AA98" i="33"/>
  <c r="AB98" i="33"/>
  <c r="AC98" i="33"/>
  <c r="AD98" i="33"/>
  <c r="AE98" i="33"/>
  <c r="AF98" i="33"/>
  <c r="AG98" i="33"/>
  <c r="AH98" i="33"/>
  <c r="AI98" i="33"/>
  <c r="AJ98" i="33"/>
  <c r="AK98" i="33"/>
  <c r="AL98" i="33"/>
  <c r="AM98" i="33"/>
  <c r="AN98" i="33"/>
  <c r="AO98" i="33"/>
  <c r="AP98" i="33"/>
  <c r="AQ98" i="33"/>
  <c r="AR98" i="33"/>
  <c r="AS98" i="33"/>
  <c r="AT98" i="33"/>
  <c r="AU98" i="33"/>
  <c r="AV98" i="33"/>
  <c r="AW98" i="33"/>
  <c r="AX98" i="33"/>
  <c r="AY98" i="33"/>
  <c r="AZ98" i="33"/>
  <c r="BA98" i="33"/>
  <c r="BB98" i="33"/>
  <c r="BC98" i="33"/>
  <c r="BD98" i="33"/>
  <c r="BE98" i="33"/>
  <c r="BF98" i="33"/>
  <c r="BG98" i="33"/>
  <c r="BH98" i="33"/>
  <c r="BI98" i="33"/>
  <c r="BJ98" i="33"/>
  <c r="BK98" i="33"/>
  <c r="BL98" i="33"/>
  <c r="BM98" i="33"/>
  <c r="BN98" i="33"/>
  <c r="BO98" i="33"/>
  <c r="BP98" i="33"/>
  <c r="BQ98" i="33"/>
  <c r="BR98" i="33"/>
  <c r="BS98" i="33"/>
  <c r="BT98" i="33"/>
  <c r="BU98" i="33"/>
  <c r="BV98" i="33"/>
  <c r="BW98" i="33"/>
  <c r="BX98" i="33"/>
  <c r="BY98" i="33"/>
  <c r="BZ98" i="33"/>
  <c r="CA98" i="33"/>
  <c r="CB98" i="33"/>
  <c r="CC98" i="33"/>
  <c r="CD98" i="33"/>
  <c r="CE98" i="33"/>
  <c r="CF98" i="33"/>
  <c r="CG98" i="33"/>
  <c r="CH98" i="33"/>
  <c r="CI98" i="33"/>
  <c r="CJ98" i="33"/>
  <c r="CK98" i="33"/>
  <c r="CL98" i="33"/>
  <c r="CM98" i="33"/>
  <c r="CN98" i="33"/>
  <c r="CO98" i="33"/>
  <c r="CP98" i="33"/>
  <c r="CQ98" i="33"/>
  <c r="CR98" i="33"/>
  <c r="CS98" i="33"/>
  <c r="CT98" i="33"/>
  <c r="CU98" i="33"/>
  <c r="CV98" i="33"/>
  <c r="CW98" i="33"/>
  <c r="CX98" i="33"/>
  <c r="CY98" i="33"/>
  <c r="CZ98" i="33"/>
  <c r="DA98" i="33"/>
  <c r="DB98" i="33"/>
  <c r="DC98" i="33"/>
  <c r="DD98" i="33"/>
  <c r="DE98" i="33"/>
  <c r="DF98" i="33"/>
  <c r="DG98" i="33"/>
  <c r="DH98" i="33"/>
  <c r="DI98" i="33"/>
  <c r="DJ98" i="33"/>
  <c r="DK98" i="33"/>
  <c r="DL98" i="33"/>
  <c r="DM98" i="33"/>
  <c r="DN98" i="33"/>
  <c r="DO98" i="33"/>
  <c r="DP98" i="33"/>
  <c r="DQ98" i="33"/>
  <c r="DR98" i="33"/>
  <c r="D99" i="33"/>
  <c r="E99" i="33"/>
  <c r="F99" i="33"/>
  <c r="G99" i="33"/>
  <c r="H99" i="33"/>
  <c r="I99" i="33"/>
  <c r="J99" i="33"/>
  <c r="K99" i="33"/>
  <c r="L99" i="33"/>
  <c r="M99" i="33"/>
  <c r="N99" i="33"/>
  <c r="O99" i="33"/>
  <c r="P99" i="33"/>
  <c r="Q99" i="33"/>
  <c r="R99" i="33"/>
  <c r="S99" i="33"/>
  <c r="T99" i="33"/>
  <c r="U99" i="33"/>
  <c r="V99" i="33"/>
  <c r="W99" i="33"/>
  <c r="X99" i="33"/>
  <c r="Y99" i="33"/>
  <c r="Z99" i="33"/>
  <c r="AA99" i="33"/>
  <c r="AB99" i="33"/>
  <c r="AC99" i="33"/>
  <c r="AD99" i="33"/>
  <c r="AE99" i="33"/>
  <c r="AF99" i="33"/>
  <c r="AG99" i="33"/>
  <c r="AH99" i="33"/>
  <c r="AI99" i="33"/>
  <c r="AJ99" i="33"/>
  <c r="AK99" i="33"/>
  <c r="AL99" i="33"/>
  <c r="AM99" i="33"/>
  <c r="AN99" i="33"/>
  <c r="AO99" i="33"/>
  <c r="AP99" i="33"/>
  <c r="AQ99" i="33"/>
  <c r="AR99" i="33"/>
  <c r="AS99" i="33"/>
  <c r="AT99" i="33"/>
  <c r="AU99" i="33"/>
  <c r="AV99" i="33"/>
  <c r="AW99" i="33"/>
  <c r="AX99" i="33"/>
  <c r="AY99" i="33"/>
  <c r="AZ99" i="33"/>
  <c r="BA99" i="33"/>
  <c r="BB99" i="33"/>
  <c r="BC99" i="33"/>
  <c r="BD99" i="33"/>
  <c r="BE99" i="33"/>
  <c r="BF99" i="33"/>
  <c r="BG99" i="33"/>
  <c r="BH99" i="33"/>
  <c r="BI99" i="33"/>
  <c r="BJ99" i="33"/>
  <c r="BK99" i="33"/>
  <c r="BL99" i="33"/>
  <c r="BM99" i="33"/>
  <c r="BN99" i="33"/>
  <c r="BO99" i="33"/>
  <c r="BP99" i="33"/>
  <c r="BQ99" i="33"/>
  <c r="BR99" i="33"/>
  <c r="BS99" i="33"/>
  <c r="BT99" i="33"/>
  <c r="BU99" i="33"/>
  <c r="BV99" i="33"/>
  <c r="BW99" i="33"/>
  <c r="BX99" i="33"/>
  <c r="BY99" i="33"/>
  <c r="BZ99" i="33"/>
  <c r="CA99" i="33"/>
  <c r="CB99" i="33"/>
  <c r="CC99" i="33"/>
  <c r="CD99" i="33"/>
  <c r="CE99" i="33"/>
  <c r="CF99" i="33"/>
  <c r="CG99" i="33"/>
  <c r="CH99" i="33"/>
  <c r="CI99" i="33"/>
  <c r="CJ99" i="33"/>
  <c r="CK99" i="33"/>
  <c r="CL99" i="33"/>
  <c r="CM99" i="33"/>
  <c r="CN99" i="33"/>
  <c r="CO99" i="33"/>
  <c r="CP99" i="33"/>
  <c r="CQ99" i="33"/>
  <c r="CR99" i="33"/>
  <c r="CS99" i="33"/>
  <c r="CT99" i="33"/>
  <c r="CU99" i="33"/>
  <c r="CV99" i="33"/>
  <c r="CW99" i="33"/>
  <c r="CX99" i="33"/>
  <c r="CY99" i="33"/>
  <c r="CZ99" i="33"/>
  <c r="DA99" i="33"/>
  <c r="DB99" i="33"/>
  <c r="DC99" i="33"/>
  <c r="DD99" i="33"/>
  <c r="DE99" i="33"/>
  <c r="DF99" i="33"/>
  <c r="DG99" i="33"/>
  <c r="DH99" i="33"/>
  <c r="DI99" i="33"/>
  <c r="DJ99" i="33"/>
  <c r="DK99" i="33"/>
  <c r="DL99" i="33"/>
  <c r="DM99" i="33"/>
  <c r="DN99" i="33"/>
  <c r="DO99" i="33"/>
  <c r="DP99" i="33"/>
  <c r="DQ99" i="33"/>
  <c r="DR99" i="33"/>
  <c r="D100" i="33"/>
  <c r="E100" i="33"/>
  <c r="F100" i="33"/>
  <c r="G100" i="33"/>
  <c r="H100" i="33"/>
  <c r="I100" i="33"/>
  <c r="J100" i="33"/>
  <c r="K100" i="33"/>
  <c r="L100" i="33"/>
  <c r="M100" i="33"/>
  <c r="N100" i="33"/>
  <c r="O100" i="33"/>
  <c r="P100" i="33"/>
  <c r="Q100" i="33"/>
  <c r="R100" i="33"/>
  <c r="S100" i="33"/>
  <c r="T100" i="33"/>
  <c r="U100" i="33"/>
  <c r="V100" i="33"/>
  <c r="W100" i="33"/>
  <c r="X100" i="33"/>
  <c r="Y100" i="33"/>
  <c r="Z100" i="33"/>
  <c r="AA100" i="33"/>
  <c r="AB100" i="33"/>
  <c r="AC100" i="33"/>
  <c r="AD100" i="33"/>
  <c r="AE100" i="33"/>
  <c r="AF100" i="33"/>
  <c r="AG100" i="33"/>
  <c r="AH100" i="33"/>
  <c r="AI100" i="33"/>
  <c r="AJ100" i="33"/>
  <c r="AK100" i="33"/>
  <c r="AL100" i="33"/>
  <c r="AM100" i="33"/>
  <c r="AN100" i="33"/>
  <c r="AO100" i="33"/>
  <c r="AP100" i="33"/>
  <c r="AQ100" i="33"/>
  <c r="AR100" i="33"/>
  <c r="AS100" i="33"/>
  <c r="AT100" i="33"/>
  <c r="AU100" i="33"/>
  <c r="AV100" i="33"/>
  <c r="AW100" i="33"/>
  <c r="AX100" i="33"/>
  <c r="AY100" i="33"/>
  <c r="AZ100" i="33"/>
  <c r="BA100" i="33"/>
  <c r="BB100" i="33"/>
  <c r="BC100" i="33"/>
  <c r="BD100" i="33"/>
  <c r="BE100" i="33"/>
  <c r="BF100" i="33"/>
  <c r="BG100" i="33"/>
  <c r="BH100" i="33"/>
  <c r="BI100" i="33"/>
  <c r="BJ100" i="33"/>
  <c r="BK100" i="33"/>
  <c r="BL100" i="33"/>
  <c r="BM100" i="33"/>
  <c r="BN100" i="33"/>
  <c r="BO100" i="33"/>
  <c r="BP100" i="33"/>
  <c r="BQ100" i="33"/>
  <c r="BR100" i="33"/>
  <c r="BS100" i="33"/>
  <c r="BT100" i="33"/>
  <c r="BU100" i="33"/>
  <c r="BV100" i="33"/>
  <c r="BW100" i="33"/>
  <c r="BX100" i="33"/>
  <c r="BY100" i="33"/>
  <c r="BZ100" i="33"/>
  <c r="CA100" i="33"/>
  <c r="CB100" i="33"/>
  <c r="CC100" i="33"/>
  <c r="CD100" i="33"/>
  <c r="CE100" i="33"/>
  <c r="CF100" i="33"/>
  <c r="CG100" i="33"/>
  <c r="CH100" i="33"/>
  <c r="CI100" i="33"/>
  <c r="CJ100" i="33"/>
  <c r="CK100" i="33"/>
  <c r="CL100" i="33"/>
  <c r="CM100" i="33"/>
  <c r="CN100" i="33"/>
  <c r="CO100" i="33"/>
  <c r="CP100" i="33"/>
  <c r="CQ100" i="33"/>
  <c r="CR100" i="33"/>
  <c r="CS100" i="33"/>
  <c r="CT100" i="33"/>
  <c r="CU100" i="33"/>
  <c r="CV100" i="33"/>
  <c r="CW100" i="33"/>
  <c r="CX100" i="33"/>
  <c r="CY100" i="33"/>
  <c r="CZ100" i="33"/>
  <c r="DA100" i="33"/>
  <c r="DB100" i="33"/>
  <c r="DC100" i="33"/>
  <c r="DD100" i="33"/>
  <c r="DE100" i="33"/>
  <c r="DF100" i="33"/>
  <c r="DG100" i="33"/>
  <c r="DH100" i="33"/>
  <c r="DI100" i="33"/>
  <c r="DJ100" i="33"/>
  <c r="DK100" i="33"/>
  <c r="DL100" i="33"/>
  <c r="DM100" i="33"/>
  <c r="DN100" i="33"/>
  <c r="DO100" i="33"/>
  <c r="DP100" i="33"/>
  <c r="DQ100" i="33"/>
  <c r="DR100" i="33"/>
  <c r="D101" i="33"/>
  <c r="E101" i="33"/>
  <c r="F101" i="33"/>
  <c r="G101" i="33"/>
  <c r="H101" i="33"/>
  <c r="I101" i="33"/>
  <c r="J101" i="33"/>
  <c r="K101" i="33"/>
  <c r="L101" i="33"/>
  <c r="M101" i="33"/>
  <c r="N101" i="33"/>
  <c r="O101" i="33"/>
  <c r="P101" i="33"/>
  <c r="Q101" i="33"/>
  <c r="R101" i="33"/>
  <c r="S101" i="33"/>
  <c r="T101" i="33"/>
  <c r="U101" i="33"/>
  <c r="V101" i="33"/>
  <c r="W101" i="33"/>
  <c r="X101" i="33"/>
  <c r="Y101" i="33"/>
  <c r="Z101" i="33"/>
  <c r="AA101" i="33"/>
  <c r="AB101" i="33"/>
  <c r="AC101" i="33"/>
  <c r="AD101" i="33"/>
  <c r="AE101" i="33"/>
  <c r="AF101" i="33"/>
  <c r="AG101" i="33"/>
  <c r="AH101" i="33"/>
  <c r="AI101" i="33"/>
  <c r="AJ101" i="33"/>
  <c r="AK101" i="33"/>
  <c r="AL101" i="33"/>
  <c r="AM101" i="33"/>
  <c r="AN101" i="33"/>
  <c r="AO101" i="33"/>
  <c r="AP101" i="33"/>
  <c r="AQ101" i="33"/>
  <c r="AR101" i="33"/>
  <c r="AS101" i="33"/>
  <c r="AT101" i="33"/>
  <c r="AU101" i="33"/>
  <c r="AV101" i="33"/>
  <c r="AW101" i="33"/>
  <c r="AX101" i="33"/>
  <c r="AY101" i="33"/>
  <c r="AZ101" i="33"/>
  <c r="BA101" i="33"/>
  <c r="BB101" i="33"/>
  <c r="BC101" i="33"/>
  <c r="BD101" i="33"/>
  <c r="BE101" i="33"/>
  <c r="BF101" i="33"/>
  <c r="BG101" i="33"/>
  <c r="BH101" i="33"/>
  <c r="BI101" i="33"/>
  <c r="BJ101" i="33"/>
  <c r="BK101" i="33"/>
  <c r="BL101" i="33"/>
  <c r="BM101" i="33"/>
  <c r="BN101" i="33"/>
  <c r="BO101" i="33"/>
  <c r="BP101" i="33"/>
  <c r="BQ101" i="33"/>
  <c r="BR101" i="33"/>
  <c r="BS101" i="33"/>
  <c r="BT101" i="33"/>
  <c r="BU101" i="33"/>
  <c r="BV101" i="33"/>
  <c r="BW101" i="33"/>
  <c r="BX101" i="33"/>
  <c r="BY101" i="33"/>
  <c r="BZ101" i="33"/>
  <c r="CA101" i="33"/>
  <c r="CB101" i="33"/>
  <c r="CC101" i="33"/>
  <c r="CD101" i="33"/>
  <c r="CE101" i="33"/>
  <c r="CF101" i="33"/>
  <c r="CG101" i="33"/>
  <c r="CH101" i="33"/>
  <c r="CI101" i="33"/>
  <c r="CJ101" i="33"/>
  <c r="CK101" i="33"/>
  <c r="CL101" i="33"/>
  <c r="CM101" i="33"/>
  <c r="CN101" i="33"/>
  <c r="CO101" i="33"/>
  <c r="CP101" i="33"/>
  <c r="CQ101" i="33"/>
  <c r="CR101" i="33"/>
  <c r="CS101" i="33"/>
  <c r="CT101" i="33"/>
  <c r="CU101" i="33"/>
  <c r="CV101" i="33"/>
  <c r="CW101" i="33"/>
  <c r="CX101" i="33"/>
  <c r="CY101" i="33"/>
  <c r="CZ101" i="33"/>
  <c r="DA101" i="33"/>
  <c r="DB101" i="33"/>
  <c r="DC101" i="33"/>
  <c r="DD101" i="33"/>
  <c r="DE101" i="33"/>
  <c r="DF101" i="33"/>
  <c r="DG101" i="33"/>
  <c r="DH101" i="33"/>
  <c r="DI101" i="33"/>
  <c r="DJ101" i="33"/>
  <c r="DK101" i="33"/>
  <c r="DL101" i="33"/>
  <c r="DM101" i="33"/>
  <c r="DN101" i="33"/>
  <c r="DO101" i="33"/>
  <c r="DP101" i="33"/>
  <c r="DQ101" i="33"/>
  <c r="DR101" i="33"/>
  <c r="D102" i="33"/>
  <c r="E102" i="33"/>
  <c r="F102" i="33"/>
  <c r="G102" i="33"/>
  <c r="H102" i="33"/>
  <c r="I102" i="33"/>
  <c r="J102" i="33"/>
  <c r="K102" i="33"/>
  <c r="L102" i="33"/>
  <c r="M102" i="33"/>
  <c r="N102" i="33"/>
  <c r="O102" i="33"/>
  <c r="P102" i="33"/>
  <c r="Q102" i="33"/>
  <c r="R102" i="33"/>
  <c r="S102" i="33"/>
  <c r="T102" i="33"/>
  <c r="U102" i="33"/>
  <c r="V102" i="33"/>
  <c r="W102" i="33"/>
  <c r="X102" i="33"/>
  <c r="Y102" i="33"/>
  <c r="Z102" i="33"/>
  <c r="AA102" i="33"/>
  <c r="AB102" i="33"/>
  <c r="AC102" i="33"/>
  <c r="AD102" i="33"/>
  <c r="AE102" i="33"/>
  <c r="AF102" i="33"/>
  <c r="AG102" i="33"/>
  <c r="AH102" i="33"/>
  <c r="AI102" i="33"/>
  <c r="AJ102" i="33"/>
  <c r="AK102" i="33"/>
  <c r="AL102" i="33"/>
  <c r="AM102" i="33"/>
  <c r="AN102" i="33"/>
  <c r="AO102" i="33"/>
  <c r="AP102" i="33"/>
  <c r="AQ102" i="33"/>
  <c r="AR102" i="33"/>
  <c r="AS102" i="33"/>
  <c r="AT102" i="33"/>
  <c r="AU102" i="33"/>
  <c r="AV102" i="33"/>
  <c r="AW102" i="33"/>
  <c r="AX102" i="33"/>
  <c r="AY102" i="33"/>
  <c r="AZ102" i="33"/>
  <c r="BA102" i="33"/>
  <c r="BB102" i="33"/>
  <c r="BC102" i="33"/>
  <c r="BD102" i="33"/>
  <c r="BE102" i="33"/>
  <c r="BF102" i="33"/>
  <c r="BG102" i="33"/>
  <c r="BH102" i="33"/>
  <c r="BI102" i="33"/>
  <c r="BJ102" i="33"/>
  <c r="BK102" i="33"/>
  <c r="BL102" i="33"/>
  <c r="BM102" i="33"/>
  <c r="BN102" i="33"/>
  <c r="BO102" i="33"/>
  <c r="BP102" i="33"/>
  <c r="BQ102" i="33"/>
  <c r="BR102" i="33"/>
  <c r="BS102" i="33"/>
  <c r="BT102" i="33"/>
  <c r="BU102" i="33"/>
  <c r="BV102" i="33"/>
  <c r="BW102" i="33"/>
  <c r="BX102" i="33"/>
  <c r="BY102" i="33"/>
  <c r="BZ102" i="33"/>
  <c r="CA102" i="33"/>
  <c r="CB102" i="33"/>
  <c r="CC102" i="33"/>
  <c r="CD102" i="33"/>
  <c r="CE102" i="33"/>
  <c r="CF102" i="33"/>
  <c r="CG102" i="33"/>
  <c r="CH102" i="33"/>
  <c r="CI102" i="33"/>
  <c r="CJ102" i="33"/>
  <c r="CK102" i="33"/>
  <c r="CL102" i="33"/>
  <c r="CM102" i="33"/>
  <c r="CN102" i="33"/>
  <c r="CO102" i="33"/>
  <c r="CP102" i="33"/>
  <c r="CQ102" i="33"/>
  <c r="CR102" i="33"/>
  <c r="CS102" i="33"/>
  <c r="CT102" i="33"/>
  <c r="CU102" i="33"/>
  <c r="CV102" i="33"/>
  <c r="CW102" i="33"/>
  <c r="CX102" i="33"/>
  <c r="CY102" i="33"/>
  <c r="CZ102" i="33"/>
  <c r="DA102" i="33"/>
  <c r="DB102" i="33"/>
  <c r="DC102" i="33"/>
  <c r="DD102" i="33"/>
  <c r="DE102" i="33"/>
  <c r="DF102" i="33"/>
  <c r="DG102" i="33"/>
  <c r="DH102" i="33"/>
  <c r="DI102" i="33"/>
  <c r="DJ102" i="33"/>
  <c r="DK102" i="33"/>
  <c r="DL102" i="33"/>
  <c r="DM102" i="33"/>
  <c r="DN102" i="33"/>
  <c r="DO102" i="33"/>
  <c r="DP102" i="33"/>
  <c r="DQ102" i="33"/>
  <c r="DR102" i="33"/>
  <c r="D103" i="33"/>
  <c r="E103" i="33"/>
  <c r="F103" i="33"/>
  <c r="G103" i="33"/>
  <c r="H103" i="33"/>
  <c r="I103" i="33"/>
  <c r="J103" i="33"/>
  <c r="K103" i="33"/>
  <c r="L103" i="33"/>
  <c r="M103" i="33"/>
  <c r="N103" i="33"/>
  <c r="O103" i="33"/>
  <c r="P103" i="33"/>
  <c r="Q103" i="33"/>
  <c r="R103" i="33"/>
  <c r="S103" i="33"/>
  <c r="T103" i="33"/>
  <c r="U103" i="33"/>
  <c r="V103" i="33"/>
  <c r="W103" i="33"/>
  <c r="X103" i="33"/>
  <c r="Y103" i="33"/>
  <c r="Z103" i="33"/>
  <c r="AA103" i="33"/>
  <c r="AB103" i="33"/>
  <c r="AC103" i="33"/>
  <c r="AD103" i="33"/>
  <c r="AE103" i="33"/>
  <c r="AF103" i="33"/>
  <c r="AG103" i="33"/>
  <c r="AH103" i="33"/>
  <c r="AI103" i="33"/>
  <c r="AJ103" i="33"/>
  <c r="AK103" i="33"/>
  <c r="AL103" i="33"/>
  <c r="AM103" i="33"/>
  <c r="AN103" i="33"/>
  <c r="AO103" i="33"/>
  <c r="AP103" i="33"/>
  <c r="AQ103" i="33"/>
  <c r="AR103" i="33"/>
  <c r="AS103" i="33"/>
  <c r="AT103" i="33"/>
  <c r="AU103" i="33"/>
  <c r="AV103" i="33"/>
  <c r="AW103" i="33"/>
  <c r="AX103" i="33"/>
  <c r="AY103" i="33"/>
  <c r="AZ103" i="33"/>
  <c r="BA103" i="33"/>
  <c r="BB103" i="33"/>
  <c r="BC103" i="33"/>
  <c r="BD103" i="33"/>
  <c r="BE103" i="33"/>
  <c r="BF103" i="33"/>
  <c r="BG103" i="33"/>
  <c r="BH103" i="33"/>
  <c r="BI103" i="33"/>
  <c r="BJ103" i="33"/>
  <c r="BK103" i="33"/>
  <c r="BL103" i="33"/>
  <c r="BM103" i="33"/>
  <c r="BN103" i="33"/>
  <c r="BO103" i="33"/>
  <c r="BP103" i="33"/>
  <c r="BQ103" i="33"/>
  <c r="BR103" i="33"/>
  <c r="BS103" i="33"/>
  <c r="BT103" i="33"/>
  <c r="BU103" i="33"/>
  <c r="BV103" i="33"/>
  <c r="BW103" i="33"/>
  <c r="BX103" i="33"/>
  <c r="BY103" i="33"/>
  <c r="BZ103" i="33"/>
  <c r="CA103" i="33"/>
  <c r="CB103" i="33"/>
  <c r="CC103" i="33"/>
  <c r="CD103" i="33"/>
  <c r="CE103" i="33"/>
  <c r="CF103" i="33"/>
  <c r="CG103" i="33"/>
  <c r="CH103" i="33"/>
  <c r="CI103" i="33"/>
  <c r="CJ103" i="33"/>
  <c r="CK103" i="33"/>
  <c r="CL103" i="33"/>
  <c r="CM103" i="33"/>
  <c r="CN103" i="33"/>
  <c r="CO103" i="33"/>
  <c r="CP103" i="33"/>
  <c r="CQ103" i="33"/>
  <c r="CR103" i="33"/>
  <c r="CS103" i="33"/>
  <c r="CT103" i="33"/>
  <c r="CU103" i="33"/>
  <c r="CV103" i="33"/>
  <c r="CW103" i="33"/>
  <c r="CX103" i="33"/>
  <c r="CY103" i="33"/>
  <c r="CZ103" i="33"/>
  <c r="DA103" i="33"/>
  <c r="DB103" i="33"/>
  <c r="DC103" i="33"/>
  <c r="DD103" i="33"/>
  <c r="DE103" i="33"/>
  <c r="DF103" i="33"/>
  <c r="DG103" i="33"/>
  <c r="DH103" i="33"/>
  <c r="DI103" i="33"/>
  <c r="DJ103" i="33"/>
  <c r="DK103" i="33"/>
  <c r="DL103" i="33"/>
  <c r="DM103" i="33"/>
  <c r="DN103" i="33"/>
  <c r="DO103" i="33"/>
  <c r="DP103" i="33"/>
  <c r="DQ103" i="33"/>
  <c r="DR103" i="33"/>
  <c r="D104" i="33"/>
  <c r="E104" i="33"/>
  <c r="F104" i="33"/>
  <c r="G104" i="33"/>
  <c r="H104" i="33"/>
  <c r="I104" i="33"/>
  <c r="J104" i="33"/>
  <c r="K104" i="33"/>
  <c r="L104" i="33"/>
  <c r="M104" i="33"/>
  <c r="N104" i="33"/>
  <c r="O104" i="33"/>
  <c r="P104" i="33"/>
  <c r="Q104" i="33"/>
  <c r="R104" i="33"/>
  <c r="S104" i="33"/>
  <c r="T104" i="33"/>
  <c r="U104" i="33"/>
  <c r="V104" i="33"/>
  <c r="W104" i="33"/>
  <c r="X104" i="33"/>
  <c r="Y104" i="33"/>
  <c r="Z104" i="33"/>
  <c r="AA104" i="33"/>
  <c r="AB104" i="33"/>
  <c r="AC104" i="33"/>
  <c r="AD104" i="33"/>
  <c r="AE104" i="33"/>
  <c r="AF104" i="33"/>
  <c r="AG104" i="33"/>
  <c r="AH104" i="33"/>
  <c r="AI104" i="33"/>
  <c r="AJ104" i="33"/>
  <c r="AK104" i="33"/>
  <c r="AL104" i="33"/>
  <c r="AM104" i="33"/>
  <c r="AN104" i="33"/>
  <c r="AO104" i="33"/>
  <c r="AP104" i="33"/>
  <c r="AQ104" i="33"/>
  <c r="AR104" i="33"/>
  <c r="AS104" i="33"/>
  <c r="AT104" i="33"/>
  <c r="AU104" i="33"/>
  <c r="AV104" i="33"/>
  <c r="AW104" i="33"/>
  <c r="AX104" i="33"/>
  <c r="AY104" i="33"/>
  <c r="AZ104" i="33"/>
  <c r="BA104" i="33"/>
  <c r="BB104" i="33"/>
  <c r="BC104" i="33"/>
  <c r="BD104" i="33"/>
  <c r="BE104" i="33"/>
  <c r="BF104" i="33"/>
  <c r="BG104" i="33"/>
  <c r="BH104" i="33"/>
  <c r="BI104" i="33"/>
  <c r="BJ104" i="33"/>
  <c r="BK104" i="33"/>
  <c r="BL104" i="33"/>
  <c r="BM104" i="33"/>
  <c r="BN104" i="33"/>
  <c r="BO104" i="33"/>
  <c r="BP104" i="33"/>
  <c r="BQ104" i="33"/>
  <c r="BR104" i="33"/>
  <c r="BS104" i="33"/>
  <c r="BT104" i="33"/>
  <c r="BU104" i="33"/>
  <c r="BV104" i="33"/>
  <c r="BW104" i="33"/>
  <c r="BX104" i="33"/>
  <c r="BY104" i="33"/>
  <c r="BZ104" i="33"/>
  <c r="CA104" i="33"/>
  <c r="CB104" i="33"/>
  <c r="CC104" i="33"/>
  <c r="CD104" i="33"/>
  <c r="CE104" i="33"/>
  <c r="CF104" i="33"/>
  <c r="CG104" i="33"/>
  <c r="CH104" i="33"/>
  <c r="CI104" i="33"/>
  <c r="CJ104" i="33"/>
  <c r="CK104" i="33"/>
  <c r="CL104" i="33"/>
  <c r="CM104" i="33"/>
  <c r="CN104" i="33"/>
  <c r="CO104" i="33"/>
  <c r="CP104" i="33"/>
  <c r="CQ104" i="33"/>
  <c r="CR104" i="33"/>
  <c r="CS104" i="33"/>
  <c r="CT104" i="33"/>
  <c r="CU104" i="33"/>
  <c r="CV104" i="33"/>
  <c r="CW104" i="33"/>
  <c r="CX104" i="33"/>
  <c r="CY104" i="33"/>
  <c r="CZ104" i="33"/>
  <c r="DA104" i="33"/>
  <c r="DB104" i="33"/>
  <c r="DC104" i="33"/>
  <c r="DD104" i="33"/>
  <c r="DE104" i="33"/>
  <c r="DF104" i="33"/>
  <c r="DG104" i="33"/>
  <c r="DH104" i="33"/>
  <c r="DI104" i="33"/>
  <c r="DJ104" i="33"/>
  <c r="DK104" i="33"/>
  <c r="DL104" i="33"/>
  <c r="DM104" i="33"/>
  <c r="DN104" i="33"/>
  <c r="DO104" i="33"/>
  <c r="DP104" i="33"/>
  <c r="DQ104" i="33"/>
  <c r="DR104" i="33"/>
  <c r="D105" i="33"/>
  <c r="E105" i="33"/>
  <c r="F105" i="33"/>
  <c r="G105" i="33"/>
  <c r="H105" i="33"/>
  <c r="I105" i="33"/>
  <c r="J105" i="33"/>
  <c r="K105" i="33"/>
  <c r="L105" i="33"/>
  <c r="M105" i="33"/>
  <c r="N105" i="33"/>
  <c r="O105" i="33"/>
  <c r="P105" i="33"/>
  <c r="Q105" i="33"/>
  <c r="R105" i="33"/>
  <c r="S105" i="33"/>
  <c r="T105" i="33"/>
  <c r="U105" i="33"/>
  <c r="V105" i="33"/>
  <c r="W105" i="33"/>
  <c r="X105" i="33"/>
  <c r="Y105" i="33"/>
  <c r="Z105" i="33"/>
  <c r="AA105" i="33"/>
  <c r="AB105" i="33"/>
  <c r="AC105" i="33"/>
  <c r="AD105" i="33"/>
  <c r="AE105" i="33"/>
  <c r="AF105" i="33"/>
  <c r="AG105" i="33"/>
  <c r="AH105" i="33"/>
  <c r="AI105" i="33"/>
  <c r="AJ105" i="33"/>
  <c r="AK105" i="33"/>
  <c r="AL105" i="33"/>
  <c r="AM105" i="33"/>
  <c r="AN105" i="33"/>
  <c r="AO105" i="33"/>
  <c r="AP105" i="33"/>
  <c r="AQ105" i="33"/>
  <c r="AR105" i="33"/>
  <c r="AS105" i="33"/>
  <c r="AT105" i="33"/>
  <c r="AU105" i="33"/>
  <c r="AV105" i="33"/>
  <c r="AW105" i="33"/>
  <c r="AX105" i="33"/>
  <c r="AY105" i="33"/>
  <c r="AZ105" i="33"/>
  <c r="BA105" i="33"/>
  <c r="BB105" i="33"/>
  <c r="BC105" i="33"/>
  <c r="BD105" i="33"/>
  <c r="BE105" i="33"/>
  <c r="BF105" i="33"/>
  <c r="BG105" i="33"/>
  <c r="BH105" i="33"/>
  <c r="BI105" i="33"/>
  <c r="BJ105" i="33"/>
  <c r="BK105" i="33"/>
  <c r="BL105" i="33"/>
  <c r="BM105" i="33"/>
  <c r="BN105" i="33"/>
  <c r="BO105" i="33"/>
  <c r="BP105" i="33"/>
  <c r="BQ105" i="33"/>
  <c r="BR105" i="33"/>
  <c r="BS105" i="33"/>
  <c r="BT105" i="33"/>
  <c r="BU105" i="33"/>
  <c r="BV105" i="33"/>
  <c r="BW105" i="33"/>
  <c r="BX105" i="33"/>
  <c r="BY105" i="33"/>
  <c r="BZ105" i="33"/>
  <c r="CA105" i="33"/>
  <c r="CB105" i="33"/>
  <c r="CC105" i="33"/>
  <c r="CD105" i="33"/>
  <c r="CE105" i="33"/>
  <c r="CF105" i="33"/>
  <c r="CG105" i="33"/>
  <c r="CH105" i="33"/>
  <c r="CI105" i="33"/>
  <c r="CJ105" i="33"/>
  <c r="CK105" i="33"/>
  <c r="CL105" i="33"/>
  <c r="CM105" i="33"/>
  <c r="CN105" i="33"/>
  <c r="CO105" i="33"/>
  <c r="CP105" i="33"/>
  <c r="CQ105" i="33"/>
  <c r="CR105" i="33"/>
  <c r="CS105" i="33"/>
  <c r="CT105" i="33"/>
  <c r="CU105" i="33"/>
  <c r="CV105" i="33"/>
  <c r="CW105" i="33"/>
  <c r="CX105" i="33"/>
  <c r="CY105" i="33"/>
  <c r="CZ105" i="33"/>
  <c r="DA105" i="33"/>
  <c r="DB105" i="33"/>
  <c r="DC105" i="33"/>
  <c r="DD105" i="33"/>
  <c r="DE105" i="33"/>
  <c r="DF105" i="33"/>
  <c r="DG105" i="33"/>
  <c r="DH105" i="33"/>
  <c r="DI105" i="33"/>
  <c r="DJ105" i="33"/>
  <c r="DK105" i="33"/>
  <c r="DL105" i="33"/>
  <c r="DM105" i="33"/>
  <c r="DN105" i="33"/>
  <c r="DO105" i="33"/>
  <c r="DP105" i="33"/>
  <c r="DQ105" i="33"/>
  <c r="DR105" i="33"/>
  <c r="D106" i="33"/>
  <c r="E106" i="33"/>
  <c r="F106" i="33"/>
  <c r="G106" i="33"/>
  <c r="H106" i="33"/>
  <c r="I106" i="33"/>
  <c r="J106" i="33"/>
  <c r="K106" i="33"/>
  <c r="L106" i="33"/>
  <c r="M106" i="33"/>
  <c r="N106" i="33"/>
  <c r="O106" i="33"/>
  <c r="P106" i="33"/>
  <c r="Q106" i="33"/>
  <c r="R106" i="33"/>
  <c r="S106" i="33"/>
  <c r="T106" i="33"/>
  <c r="U106" i="33"/>
  <c r="V106" i="33"/>
  <c r="W106" i="33"/>
  <c r="X106" i="33"/>
  <c r="Y106" i="33"/>
  <c r="Z106" i="33"/>
  <c r="AA106" i="33"/>
  <c r="AB106" i="33"/>
  <c r="AC106" i="33"/>
  <c r="AD106" i="33"/>
  <c r="AE106" i="33"/>
  <c r="AF106" i="33"/>
  <c r="AG106" i="33"/>
  <c r="AH106" i="33"/>
  <c r="AI106" i="33"/>
  <c r="AJ106" i="33"/>
  <c r="AK106" i="33"/>
  <c r="AL106" i="33"/>
  <c r="AM106" i="33"/>
  <c r="AN106" i="33"/>
  <c r="AO106" i="33"/>
  <c r="AP106" i="33"/>
  <c r="AQ106" i="33"/>
  <c r="AR106" i="33"/>
  <c r="AS106" i="33"/>
  <c r="AT106" i="33"/>
  <c r="AU106" i="33"/>
  <c r="AV106" i="33"/>
  <c r="AW106" i="33"/>
  <c r="AX106" i="33"/>
  <c r="AY106" i="33"/>
  <c r="AZ106" i="33"/>
  <c r="BA106" i="33"/>
  <c r="BB106" i="33"/>
  <c r="BC106" i="33"/>
  <c r="BD106" i="33"/>
  <c r="BE106" i="33"/>
  <c r="BF106" i="33"/>
  <c r="BG106" i="33"/>
  <c r="BH106" i="33"/>
  <c r="BI106" i="33"/>
  <c r="BJ106" i="33"/>
  <c r="BK106" i="33"/>
  <c r="BL106" i="33"/>
  <c r="BM106" i="33"/>
  <c r="BN106" i="33"/>
  <c r="BO106" i="33"/>
  <c r="BP106" i="33"/>
  <c r="BQ106" i="33"/>
  <c r="BR106" i="33"/>
  <c r="BS106" i="33"/>
  <c r="BT106" i="33"/>
  <c r="BU106" i="33"/>
  <c r="BV106" i="33"/>
  <c r="BW106" i="33"/>
  <c r="BX106" i="33"/>
  <c r="BY106" i="33"/>
  <c r="BZ106" i="33"/>
  <c r="CA106" i="33"/>
  <c r="CB106" i="33"/>
  <c r="CC106" i="33"/>
  <c r="CD106" i="33"/>
  <c r="CE106" i="33"/>
  <c r="CF106" i="33"/>
  <c r="CG106" i="33"/>
  <c r="CH106" i="33"/>
  <c r="CI106" i="33"/>
  <c r="CJ106" i="33"/>
  <c r="CK106" i="33"/>
  <c r="CL106" i="33"/>
  <c r="CM106" i="33"/>
  <c r="CN106" i="33"/>
  <c r="CO106" i="33"/>
  <c r="CP106" i="33"/>
  <c r="CQ106" i="33"/>
  <c r="CR106" i="33"/>
  <c r="CS106" i="33"/>
  <c r="CT106" i="33"/>
  <c r="CU106" i="33"/>
  <c r="CV106" i="33"/>
  <c r="CW106" i="33"/>
  <c r="CX106" i="33"/>
  <c r="CY106" i="33"/>
  <c r="CZ106" i="33"/>
  <c r="DA106" i="33"/>
  <c r="DB106" i="33"/>
  <c r="DC106" i="33"/>
  <c r="DD106" i="33"/>
  <c r="DE106" i="33"/>
  <c r="DF106" i="33"/>
  <c r="DG106" i="33"/>
  <c r="DH106" i="33"/>
  <c r="DI106" i="33"/>
  <c r="DJ106" i="33"/>
  <c r="DK106" i="33"/>
  <c r="DL106" i="33"/>
  <c r="DM106" i="33"/>
  <c r="DN106" i="33"/>
  <c r="DO106" i="33"/>
  <c r="DP106" i="33"/>
  <c r="DQ106" i="33"/>
  <c r="DR106" i="33"/>
  <c r="D107" i="33"/>
  <c r="E107" i="33"/>
  <c r="F107" i="33"/>
  <c r="G107" i="33"/>
  <c r="H107" i="33"/>
  <c r="I107" i="33"/>
  <c r="J107" i="33"/>
  <c r="K107" i="33"/>
  <c r="L107" i="33"/>
  <c r="M107" i="33"/>
  <c r="N107" i="33"/>
  <c r="O107" i="33"/>
  <c r="P107" i="33"/>
  <c r="Q107" i="33"/>
  <c r="R107" i="33"/>
  <c r="S107" i="33"/>
  <c r="T107" i="33"/>
  <c r="U107" i="33"/>
  <c r="V107" i="33"/>
  <c r="W107" i="33"/>
  <c r="X107" i="33"/>
  <c r="Y107" i="33"/>
  <c r="Z107" i="33"/>
  <c r="AA107" i="33"/>
  <c r="AB107" i="33"/>
  <c r="AC107" i="33"/>
  <c r="AD107" i="33"/>
  <c r="AE107" i="33"/>
  <c r="AF107" i="33"/>
  <c r="AG107" i="33"/>
  <c r="AH107" i="33"/>
  <c r="AI107" i="33"/>
  <c r="AJ107" i="33"/>
  <c r="AK107" i="33"/>
  <c r="AL107" i="33"/>
  <c r="AM107" i="33"/>
  <c r="AN107" i="33"/>
  <c r="AO107" i="33"/>
  <c r="AP107" i="33"/>
  <c r="AQ107" i="33"/>
  <c r="AR107" i="33"/>
  <c r="AS107" i="33"/>
  <c r="AT107" i="33"/>
  <c r="AU107" i="33"/>
  <c r="AV107" i="33"/>
  <c r="AW107" i="33"/>
  <c r="AX107" i="33"/>
  <c r="AY107" i="33"/>
  <c r="AZ107" i="33"/>
  <c r="BA107" i="33"/>
  <c r="BB107" i="33"/>
  <c r="BC107" i="33"/>
  <c r="BD107" i="33"/>
  <c r="BE107" i="33"/>
  <c r="BF107" i="33"/>
  <c r="BG107" i="33"/>
  <c r="BH107" i="33"/>
  <c r="BI107" i="33"/>
  <c r="BJ107" i="33"/>
  <c r="BK107" i="33"/>
  <c r="BL107" i="33"/>
  <c r="BM107" i="33"/>
  <c r="BN107" i="33"/>
  <c r="BO107" i="33"/>
  <c r="BP107" i="33"/>
  <c r="BQ107" i="33"/>
  <c r="BR107" i="33"/>
  <c r="BS107" i="33"/>
  <c r="BT107" i="33"/>
  <c r="BU107" i="33"/>
  <c r="BV107" i="33"/>
  <c r="BW107" i="33"/>
  <c r="BX107" i="33"/>
  <c r="BY107" i="33"/>
  <c r="BZ107" i="33"/>
  <c r="CA107" i="33"/>
  <c r="CB107" i="33"/>
  <c r="CC107" i="33"/>
  <c r="CD107" i="33"/>
  <c r="CE107" i="33"/>
  <c r="CF107" i="33"/>
  <c r="CG107" i="33"/>
  <c r="CH107" i="33"/>
  <c r="CI107" i="33"/>
  <c r="CJ107" i="33"/>
  <c r="CK107" i="33"/>
  <c r="CL107" i="33"/>
  <c r="CM107" i="33"/>
  <c r="CN107" i="33"/>
  <c r="CO107" i="33"/>
  <c r="CP107" i="33"/>
  <c r="CQ107" i="33"/>
  <c r="CR107" i="33"/>
  <c r="CS107" i="33"/>
  <c r="CT107" i="33"/>
  <c r="CU107" i="33"/>
  <c r="CV107" i="33"/>
  <c r="CW107" i="33"/>
  <c r="CX107" i="33"/>
  <c r="CY107" i="33"/>
  <c r="CZ107" i="33"/>
  <c r="DA107" i="33"/>
  <c r="DB107" i="33"/>
  <c r="DC107" i="33"/>
  <c r="DD107" i="33"/>
  <c r="DE107" i="33"/>
  <c r="DF107" i="33"/>
  <c r="DG107" i="33"/>
  <c r="DH107" i="33"/>
  <c r="DI107" i="33"/>
  <c r="DJ107" i="33"/>
  <c r="DK107" i="33"/>
  <c r="DL107" i="33"/>
  <c r="DM107" i="33"/>
  <c r="DN107" i="33"/>
  <c r="DO107" i="33"/>
  <c r="DP107" i="33"/>
  <c r="DQ107" i="33"/>
  <c r="DR107" i="33"/>
  <c r="D108" i="33"/>
  <c r="E108" i="33"/>
  <c r="F108" i="33"/>
  <c r="G108" i="33"/>
  <c r="H108" i="33"/>
  <c r="I108" i="33"/>
  <c r="J108" i="33"/>
  <c r="K108" i="33"/>
  <c r="L108" i="33"/>
  <c r="M108" i="33"/>
  <c r="N108" i="33"/>
  <c r="O108" i="33"/>
  <c r="P108" i="33"/>
  <c r="Q108" i="33"/>
  <c r="R108" i="33"/>
  <c r="S108" i="33"/>
  <c r="T108" i="33"/>
  <c r="U108" i="33"/>
  <c r="V108" i="33"/>
  <c r="W108" i="33"/>
  <c r="X108" i="33"/>
  <c r="Y108" i="33"/>
  <c r="Z108" i="33"/>
  <c r="AA108" i="33"/>
  <c r="AB108" i="33"/>
  <c r="AC108" i="33"/>
  <c r="AD108" i="33"/>
  <c r="AE108" i="33"/>
  <c r="AF108" i="33"/>
  <c r="AG108" i="33"/>
  <c r="AH108" i="33"/>
  <c r="AI108" i="33"/>
  <c r="AJ108" i="33"/>
  <c r="AK108" i="33"/>
  <c r="AL108" i="33"/>
  <c r="AM108" i="33"/>
  <c r="AN108" i="33"/>
  <c r="AO108" i="33"/>
  <c r="AP108" i="33"/>
  <c r="AQ108" i="33"/>
  <c r="AR108" i="33"/>
  <c r="AS108" i="33"/>
  <c r="AT108" i="33"/>
  <c r="AU108" i="33"/>
  <c r="AV108" i="33"/>
  <c r="AW108" i="33"/>
  <c r="AX108" i="33"/>
  <c r="AY108" i="33"/>
  <c r="AZ108" i="33"/>
  <c r="BA108" i="33"/>
  <c r="BB108" i="33"/>
  <c r="BC108" i="33"/>
  <c r="BD108" i="33"/>
  <c r="BE108" i="33"/>
  <c r="BF108" i="33"/>
  <c r="BG108" i="33"/>
  <c r="BH108" i="33"/>
  <c r="BI108" i="33"/>
  <c r="BJ108" i="33"/>
  <c r="BK108" i="33"/>
  <c r="BL108" i="33"/>
  <c r="BM108" i="33"/>
  <c r="BN108" i="33"/>
  <c r="BO108" i="33"/>
  <c r="BP108" i="33"/>
  <c r="BQ108" i="33"/>
  <c r="BR108" i="33"/>
  <c r="BS108" i="33"/>
  <c r="BT108" i="33"/>
  <c r="BU108" i="33"/>
  <c r="BV108" i="33"/>
  <c r="BW108" i="33"/>
  <c r="BX108" i="33"/>
  <c r="BY108" i="33"/>
  <c r="BZ108" i="33"/>
  <c r="CA108" i="33"/>
  <c r="CB108" i="33"/>
  <c r="CC108" i="33"/>
  <c r="CD108" i="33"/>
  <c r="CE108" i="33"/>
  <c r="CF108" i="33"/>
  <c r="CG108" i="33"/>
  <c r="CH108" i="33"/>
  <c r="CI108" i="33"/>
  <c r="CJ108" i="33"/>
  <c r="CK108" i="33"/>
  <c r="CL108" i="33"/>
  <c r="CM108" i="33"/>
  <c r="CN108" i="33"/>
  <c r="CO108" i="33"/>
  <c r="CP108" i="33"/>
  <c r="CQ108" i="33"/>
  <c r="CR108" i="33"/>
  <c r="CS108" i="33"/>
  <c r="CT108" i="33"/>
  <c r="CU108" i="33"/>
  <c r="CV108" i="33"/>
  <c r="CW108" i="33"/>
  <c r="CX108" i="33"/>
  <c r="CY108" i="33"/>
  <c r="CZ108" i="33"/>
  <c r="DA108" i="33"/>
  <c r="DB108" i="33"/>
  <c r="DC108" i="33"/>
  <c r="DD108" i="33"/>
  <c r="DE108" i="33"/>
  <c r="DF108" i="33"/>
  <c r="DG108" i="33"/>
  <c r="DH108" i="33"/>
  <c r="DI108" i="33"/>
  <c r="DJ108" i="33"/>
  <c r="DK108" i="33"/>
  <c r="DL108" i="33"/>
  <c r="DM108" i="33"/>
  <c r="DN108" i="33"/>
  <c r="DO108" i="33"/>
  <c r="DP108" i="33"/>
  <c r="DQ108" i="33"/>
  <c r="DR108" i="33"/>
  <c r="D109" i="33"/>
  <c r="E109" i="33"/>
  <c r="F109" i="33"/>
  <c r="G109" i="33"/>
  <c r="H109" i="33"/>
  <c r="I109" i="33"/>
  <c r="J109" i="33"/>
  <c r="K109" i="33"/>
  <c r="L109" i="33"/>
  <c r="M109" i="33"/>
  <c r="N109" i="33"/>
  <c r="O109" i="33"/>
  <c r="P109" i="33"/>
  <c r="Q109" i="33"/>
  <c r="R109" i="33"/>
  <c r="S109" i="33"/>
  <c r="T109" i="33"/>
  <c r="U109" i="33"/>
  <c r="V109" i="33"/>
  <c r="W109" i="33"/>
  <c r="X109" i="33"/>
  <c r="Y109" i="33"/>
  <c r="Z109" i="33"/>
  <c r="AA109" i="33"/>
  <c r="AB109" i="33"/>
  <c r="AC109" i="33"/>
  <c r="AD109" i="33"/>
  <c r="AE109" i="33"/>
  <c r="AF109" i="33"/>
  <c r="AG109" i="33"/>
  <c r="AH109" i="33"/>
  <c r="AI109" i="33"/>
  <c r="AJ109" i="33"/>
  <c r="AK109" i="33"/>
  <c r="AL109" i="33"/>
  <c r="AM109" i="33"/>
  <c r="AN109" i="33"/>
  <c r="AO109" i="33"/>
  <c r="AP109" i="33"/>
  <c r="AQ109" i="33"/>
  <c r="AR109" i="33"/>
  <c r="AS109" i="33"/>
  <c r="AT109" i="33"/>
  <c r="AU109" i="33"/>
  <c r="AV109" i="33"/>
  <c r="AW109" i="33"/>
  <c r="AX109" i="33"/>
  <c r="AY109" i="33"/>
  <c r="AZ109" i="33"/>
  <c r="BA109" i="33"/>
  <c r="BB109" i="33"/>
  <c r="BC109" i="33"/>
  <c r="BD109" i="33"/>
  <c r="BE109" i="33"/>
  <c r="BF109" i="33"/>
  <c r="BG109" i="33"/>
  <c r="BH109" i="33"/>
  <c r="BI109" i="33"/>
  <c r="BJ109" i="33"/>
  <c r="BK109" i="33"/>
  <c r="BL109" i="33"/>
  <c r="BM109" i="33"/>
  <c r="BN109" i="33"/>
  <c r="BO109" i="33"/>
  <c r="BP109" i="33"/>
  <c r="BQ109" i="33"/>
  <c r="BR109" i="33"/>
  <c r="BS109" i="33"/>
  <c r="BT109" i="33"/>
  <c r="BU109" i="33"/>
  <c r="BV109" i="33"/>
  <c r="BW109" i="33"/>
  <c r="BX109" i="33"/>
  <c r="BY109" i="33"/>
  <c r="BZ109" i="33"/>
  <c r="CA109" i="33"/>
  <c r="CB109" i="33"/>
  <c r="CC109" i="33"/>
  <c r="CD109" i="33"/>
  <c r="CE109" i="33"/>
  <c r="CF109" i="33"/>
  <c r="CG109" i="33"/>
  <c r="CH109" i="33"/>
  <c r="CI109" i="33"/>
  <c r="CJ109" i="33"/>
  <c r="CK109" i="33"/>
  <c r="CL109" i="33"/>
  <c r="CM109" i="33"/>
  <c r="CN109" i="33"/>
  <c r="CO109" i="33"/>
  <c r="CP109" i="33"/>
  <c r="CQ109" i="33"/>
  <c r="CR109" i="33"/>
  <c r="CS109" i="33"/>
  <c r="CT109" i="33"/>
  <c r="CU109" i="33"/>
  <c r="CV109" i="33"/>
  <c r="CW109" i="33"/>
  <c r="CX109" i="33"/>
  <c r="CY109" i="33"/>
  <c r="CZ109" i="33"/>
  <c r="DA109" i="33"/>
  <c r="DB109" i="33"/>
  <c r="DC109" i="33"/>
  <c r="DD109" i="33"/>
  <c r="DE109" i="33"/>
  <c r="DF109" i="33"/>
  <c r="DG109" i="33"/>
  <c r="DH109" i="33"/>
  <c r="DI109" i="33"/>
  <c r="DJ109" i="33"/>
  <c r="DK109" i="33"/>
  <c r="DL109" i="33"/>
  <c r="DM109" i="33"/>
  <c r="DN109" i="33"/>
  <c r="DO109" i="33"/>
  <c r="DP109" i="33"/>
  <c r="DQ109" i="33"/>
  <c r="DR109" i="33"/>
  <c r="D110" i="33"/>
  <c r="E110" i="33"/>
  <c r="F110" i="33"/>
  <c r="G110" i="33"/>
  <c r="H110" i="33"/>
  <c r="I110" i="33"/>
  <c r="J110" i="33"/>
  <c r="K110" i="33"/>
  <c r="L110" i="33"/>
  <c r="M110" i="33"/>
  <c r="N110" i="33"/>
  <c r="O110" i="33"/>
  <c r="P110" i="33"/>
  <c r="Q110" i="33"/>
  <c r="R110" i="33"/>
  <c r="S110" i="33"/>
  <c r="T110" i="33"/>
  <c r="U110" i="33"/>
  <c r="V110" i="33"/>
  <c r="W110" i="33"/>
  <c r="X110" i="33"/>
  <c r="Y110" i="33"/>
  <c r="Z110" i="33"/>
  <c r="AA110" i="33"/>
  <c r="AB110" i="33"/>
  <c r="AC110" i="33"/>
  <c r="AD110" i="33"/>
  <c r="AE110" i="33"/>
  <c r="AF110" i="33"/>
  <c r="AG110" i="33"/>
  <c r="AH110" i="33"/>
  <c r="AI110" i="33"/>
  <c r="AJ110" i="33"/>
  <c r="AK110" i="33"/>
  <c r="AL110" i="33"/>
  <c r="AM110" i="33"/>
  <c r="AN110" i="33"/>
  <c r="AO110" i="33"/>
  <c r="AP110" i="33"/>
  <c r="AQ110" i="33"/>
  <c r="AR110" i="33"/>
  <c r="AS110" i="33"/>
  <c r="AT110" i="33"/>
  <c r="AU110" i="33"/>
  <c r="AV110" i="33"/>
  <c r="AW110" i="33"/>
  <c r="AX110" i="33"/>
  <c r="AY110" i="33"/>
  <c r="AZ110" i="33"/>
  <c r="BA110" i="33"/>
  <c r="BB110" i="33"/>
  <c r="BC110" i="33"/>
  <c r="BD110" i="33"/>
  <c r="BE110" i="33"/>
  <c r="BF110" i="33"/>
  <c r="BG110" i="33"/>
  <c r="BH110" i="33"/>
  <c r="BI110" i="33"/>
  <c r="BJ110" i="33"/>
  <c r="BK110" i="33"/>
  <c r="BL110" i="33"/>
  <c r="BM110" i="33"/>
  <c r="BN110" i="33"/>
  <c r="BO110" i="33"/>
  <c r="BP110" i="33"/>
  <c r="BQ110" i="33"/>
  <c r="BR110" i="33"/>
  <c r="BS110" i="33"/>
  <c r="BT110" i="33"/>
  <c r="BU110" i="33"/>
  <c r="BV110" i="33"/>
  <c r="BW110" i="33"/>
  <c r="BX110" i="33"/>
  <c r="BY110" i="33"/>
  <c r="BZ110" i="33"/>
  <c r="CA110" i="33"/>
  <c r="CB110" i="33"/>
  <c r="CC110" i="33"/>
  <c r="CD110" i="33"/>
  <c r="CE110" i="33"/>
  <c r="CF110" i="33"/>
  <c r="CG110" i="33"/>
  <c r="CH110" i="33"/>
  <c r="CI110" i="33"/>
  <c r="CJ110" i="33"/>
  <c r="CK110" i="33"/>
  <c r="CL110" i="33"/>
  <c r="CM110" i="33"/>
  <c r="CN110" i="33"/>
  <c r="CO110" i="33"/>
  <c r="CP110" i="33"/>
  <c r="CQ110" i="33"/>
  <c r="CR110" i="33"/>
  <c r="CS110" i="33"/>
  <c r="CT110" i="33"/>
  <c r="CU110" i="33"/>
  <c r="CV110" i="33"/>
  <c r="CW110" i="33"/>
  <c r="CX110" i="33"/>
  <c r="CY110" i="33"/>
  <c r="CZ110" i="33"/>
  <c r="DA110" i="33"/>
  <c r="DB110" i="33"/>
  <c r="DC110" i="33"/>
  <c r="DD110" i="33"/>
  <c r="DE110" i="33"/>
  <c r="DF110" i="33"/>
  <c r="DG110" i="33"/>
  <c r="DH110" i="33"/>
  <c r="DI110" i="33"/>
  <c r="DJ110" i="33"/>
  <c r="DK110" i="33"/>
  <c r="DL110" i="33"/>
  <c r="DM110" i="33"/>
  <c r="DN110" i="33"/>
  <c r="DO110" i="33"/>
  <c r="DP110" i="33"/>
  <c r="DQ110" i="33"/>
  <c r="DR110" i="33"/>
  <c r="C110" i="33"/>
  <c r="C109" i="33"/>
  <c r="C108" i="33"/>
  <c r="C107" i="33"/>
  <c r="C106" i="33"/>
  <c r="C105" i="33"/>
  <c r="C104" i="33"/>
  <c r="C103" i="33"/>
  <c r="C102" i="33"/>
  <c r="C101" i="33"/>
  <c r="C100" i="33"/>
  <c r="C99" i="33"/>
  <c r="C98" i="33"/>
  <c r="C96" i="33"/>
  <c r="C95" i="33"/>
  <c r="C94" i="33"/>
  <c r="C93" i="33"/>
  <c r="C92" i="33"/>
  <c r="C91" i="33"/>
  <c r="EC91" i="33" l="1"/>
  <c r="ED91" i="33"/>
  <c r="EE91" i="33"/>
  <c r="EF91" i="33"/>
  <c r="EG91" i="33"/>
  <c r="EC92" i="33"/>
  <c r="ED92" i="33"/>
  <c r="EE92" i="33"/>
  <c r="EF92" i="33"/>
  <c r="EG92" i="33"/>
  <c r="EC93" i="33"/>
  <c r="ED93" i="33"/>
  <c r="EE93" i="33"/>
  <c r="EF93" i="33"/>
  <c r="EG93" i="33"/>
  <c r="EC94" i="33"/>
  <c r="ED94" i="33"/>
  <c r="EE94" i="33"/>
  <c r="EF94" i="33"/>
  <c r="EG94" i="33"/>
  <c r="EC95" i="33"/>
  <c r="ED95" i="33"/>
  <c r="EE95" i="33"/>
  <c r="EF95" i="33"/>
  <c r="EG95" i="33"/>
  <c r="EC96" i="33"/>
  <c r="ED96" i="33"/>
  <c r="EE96" i="33"/>
  <c r="EF96" i="33"/>
  <c r="EG96" i="33"/>
  <c r="EC97" i="33"/>
  <c r="ED97" i="33"/>
  <c r="EE97" i="33"/>
  <c r="EF97" i="33"/>
  <c r="EG97" i="33"/>
  <c r="EC98" i="33"/>
  <c r="ED98" i="33"/>
  <c r="EE98" i="33"/>
  <c r="EF98" i="33"/>
  <c r="EG98" i="33"/>
  <c r="EC99" i="33"/>
  <c r="ED99" i="33"/>
  <c r="EE99" i="33"/>
  <c r="EF99" i="33"/>
  <c r="EG99" i="33"/>
  <c r="EC100" i="33"/>
  <c r="ED100" i="33"/>
  <c r="EE100" i="33"/>
  <c r="EF100" i="33"/>
  <c r="EG100" i="33"/>
  <c r="EC101" i="33"/>
  <c r="ED101" i="33"/>
  <c r="EE101" i="33"/>
  <c r="EF101" i="33"/>
  <c r="EG101" i="33"/>
  <c r="EC102" i="33"/>
  <c r="ED102" i="33"/>
  <c r="EE102" i="33"/>
  <c r="EF102" i="33"/>
  <c r="EG102" i="33"/>
  <c r="EC103" i="33"/>
  <c r="ED103" i="33"/>
  <c r="EE103" i="33"/>
  <c r="EF103" i="33"/>
  <c r="EG103" i="33"/>
  <c r="EC104" i="33"/>
  <c r="ED104" i="33"/>
  <c r="EE104" i="33"/>
  <c r="EF104" i="33"/>
  <c r="EG104" i="33"/>
  <c r="EC105" i="33"/>
  <c r="ED105" i="33"/>
  <c r="EE105" i="33"/>
  <c r="EF105" i="33"/>
  <c r="EG105" i="33"/>
  <c r="EC106" i="33"/>
  <c r="ED106" i="33"/>
  <c r="EE106" i="33"/>
  <c r="EF106" i="33"/>
  <c r="EG106" i="33"/>
  <c r="EC107" i="33"/>
  <c r="ED107" i="33"/>
  <c r="EE107" i="33"/>
  <c r="EF107" i="33"/>
  <c r="EG107" i="33"/>
  <c r="EC108" i="33"/>
  <c r="ED108" i="33"/>
  <c r="EE108" i="33"/>
  <c r="EF108" i="33"/>
  <c r="EG108" i="33"/>
  <c r="EC109" i="33"/>
  <c r="ED109" i="33"/>
  <c r="EE109" i="33"/>
  <c r="EF109" i="33"/>
  <c r="EG109" i="33"/>
  <c r="EC110" i="33"/>
  <c r="ED110" i="33"/>
  <c r="EE110" i="33"/>
  <c r="EF110" i="33"/>
  <c r="EG110" i="33"/>
  <c r="H18" i="25" l="1"/>
  <c r="H17" i="25"/>
  <c r="H16" i="25"/>
  <c r="H15" i="25"/>
  <c r="H14" i="25"/>
  <c r="H13" i="25"/>
  <c r="H12" i="25"/>
  <c r="H11" i="25"/>
  <c r="H10" i="25"/>
  <c r="G18" i="25"/>
  <c r="G17" i="25"/>
  <c r="G16" i="25"/>
  <c r="G15" i="25"/>
  <c r="G14" i="25"/>
  <c r="G13" i="25"/>
  <c r="G12" i="25"/>
  <c r="G11" i="25"/>
  <c r="G10" i="25"/>
  <c r="H9" i="25"/>
  <c r="D16" i="25"/>
  <c r="E15" i="25"/>
  <c r="D15" i="25"/>
  <c r="E14" i="25"/>
  <c r="D14" i="25"/>
  <c r="E13" i="25"/>
  <c r="D13" i="25"/>
  <c r="E12" i="25"/>
  <c r="D12" i="25"/>
  <c r="E11" i="25"/>
  <c r="D11" i="25"/>
  <c r="E10" i="25"/>
  <c r="D10" i="25"/>
  <c r="G9" i="25"/>
  <c r="E9" i="25"/>
  <c r="D9" i="25"/>
  <c r="F9" i="25" l="1"/>
  <c r="F15" i="25"/>
  <c r="F17" i="25"/>
  <c r="F10" i="25"/>
  <c r="F14" i="25"/>
  <c r="F11" i="25"/>
  <c r="F13" i="25"/>
  <c r="F12" i="25"/>
  <c r="F16" i="25"/>
  <c r="F18" i="25"/>
  <c r="E16" i="25" l="1"/>
  <c r="E18" i="25"/>
  <c r="L13" i="32"/>
  <c r="L9" i="32"/>
  <c r="L8" i="32"/>
  <c r="K10" i="32"/>
  <c r="J7" i="32"/>
  <c r="J21" i="32"/>
  <c r="J20" i="32"/>
  <c r="I18" i="32"/>
  <c r="I17" i="32"/>
  <c r="H19" i="32"/>
  <c r="H20" i="32"/>
  <c r="H15" i="32"/>
  <c r="H14" i="32"/>
  <c r="G16" i="32"/>
  <c r="G12" i="32"/>
  <c r="G11" i="32"/>
  <c r="F13" i="32"/>
  <c r="F9" i="32"/>
  <c r="F8" i="32"/>
  <c r="E10" i="32"/>
  <c r="D18" i="25"/>
  <c r="E17" i="25"/>
  <c r="D17" i="25"/>
  <c r="C17" i="25" l="1"/>
  <c r="C18" i="25"/>
  <c r="C16" i="25"/>
  <c r="C10" i="25"/>
  <c r="C13" i="25"/>
  <c r="C11" i="25"/>
  <c r="C9" i="25"/>
  <c r="C12" i="25"/>
  <c r="C15" i="25"/>
  <c r="C14" i="25"/>
  <c r="J14" i="32" l="1"/>
  <c r="I8" i="32"/>
  <c r="G17" i="32"/>
  <c r="K20" i="32"/>
  <c r="K19" i="32" l="1"/>
  <c r="J13" i="32"/>
  <c r="I7" i="32"/>
  <c r="F11" i="32"/>
  <c r="K18" i="32"/>
  <c r="J12" i="32"/>
  <c r="H21" i="32"/>
  <c r="G15" i="32"/>
  <c r="F10" i="32"/>
  <c r="K17" i="32"/>
  <c r="J11" i="32"/>
  <c r="G14" i="32"/>
  <c r="K16" i="32"/>
  <c r="J10" i="32"/>
  <c r="G13" i="32"/>
  <c r="L21" i="32"/>
  <c r="K15" i="32"/>
  <c r="J9" i="32"/>
  <c r="H18" i="32"/>
  <c r="F7" i="32"/>
  <c r="L20" i="32"/>
  <c r="K14" i="32"/>
  <c r="J8" i="32"/>
  <c r="H17" i="32"/>
  <c r="E21" i="32"/>
  <c r="L19" i="32"/>
  <c r="K13" i="32"/>
  <c r="H16" i="32"/>
  <c r="G10" i="32"/>
  <c r="E20" i="32"/>
  <c r="L18" i="32"/>
  <c r="K12" i="32"/>
  <c r="I21" i="32"/>
  <c r="G9" i="32"/>
  <c r="E19" i="32"/>
  <c r="L17" i="32"/>
  <c r="K11" i="32"/>
  <c r="I20" i="32"/>
  <c r="G8" i="32"/>
  <c r="E18" i="32"/>
  <c r="L16" i="32"/>
  <c r="I19" i="32"/>
  <c r="H13" i="32"/>
  <c r="G7" i="32"/>
  <c r="E17" i="32"/>
  <c r="L15" i="32"/>
  <c r="K9" i="32"/>
  <c r="H12" i="32"/>
  <c r="F21" i="32"/>
  <c r="E16" i="32"/>
  <c r="L14" i="32"/>
  <c r="K8" i="32"/>
  <c r="H11" i="32"/>
  <c r="F20" i="32"/>
  <c r="E15" i="32"/>
  <c r="K7" i="32"/>
  <c r="I16" i="32"/>
  <c r="H10" i="32"/>
  <c r="F19" i="32"/>
  <c r="E14" i="32"/>
  <c r="L12" i="32"/>
  <c r="I15" i="32"/>
  <c r="H9" i="32"/>
  <c r="F18" i="32"/>
  <c r="E13" i="32"/>
  <c r="L11" i="32"/>
  <c r="I14" i="32"/>
  <c r="H8" i="32"/>
  <c r="F17" i="32"/>
  <c r="E12" i="32"/>
  <c r="L10" i="32"/>
  <c r="J19" i="32"/>
  <c r="I13" i="32"/>
  <c r="H7" i="32"/>
  <c r="F16" i="32"/>
  <c r="E11" i="32"/>
  <c r="J18" i="32"/>
  <c r="I12" i="32"/>
  <c r="G21" i="32"/>
  <c r="F15" i="32"/>
  <c r="J17" i="32"/>
  <c r="I11" i="32"/>
  <c r="G20" i="32"/>
  <c r="F14" i="32"/>
  <c r="E9" i="32"/>
  <c r="L7" i="32"/>
  <c r="J16" i="32"/>
  <c r="I10" i="32"/>
  <c r="G19" i="32"/>
  <c r="E8" i="32"/>
  <c r="K21" i="32"/>
  <c r="J15" i="32"/>
  <c r="I9" i="32"/>
  <c r="G18" i="32"/>
  <c r="F12" i="32"/>
  <c r="E7" i="32"/>
  <c r="D7" i="32" l="1"/>
  <c r="D8" i="32"/>
  <c r="D11" i="32"/>
  <c r="D13" i="32"/>
  <c r="D15" i="32"/>
  <c r="D17" i="32"/>
  <c r="D19" i="32"/>
  <c r="D21" i="32"/>
  <c r="D9" i="32"/>
  <c r="D10" i="32"/>
  <c r="D12" i="32"/>
  <c r="D14" i="32"/>
  <c r="D16" i="32"/>
  <c r="D18" i="32"/>
  <c r="D20" i="32"/>
  <c r="C20" i="32" l="1"/>
  <c r="C16" i="32"/>
  <c r="C18" i="32"/>
  <c r="C14" i="32"/>
  <c r="C10" i="32"/>
  <c r="C21" i="32"/>
  <c r="C17" i="32"/>
  <c r="C13" i="32"/>
  <c r="C8" i="32"/>
  <c r="C12" i="32"/>
  <c r="C9" i="32"/>
  <c r="C19" i="32"/>
  <c r="C15" i="32"/>
  <c r="C11" i="32"/>
  <c r="C7" i="32"/>
</calcChain>
</file>

<file path=xl/sharedStrings.xml><?xml version="1.0" encoding="utf-8"?>
<sst xmlns="http://schemas.openxmlformats.org/spreadsheetml/2006/main" count="2347" uniqueCount="379">
  <si>
    <t>Age Group</t>
  </si>
  <si>
    <t>Cause</t>
  </si>
  <si>
    <t>0-4</t>
  </si>
  <si>
    <t>5-14</t>
  </si>
  <si>
    <t>15-24</t>
  </si>
  <si>
    <t>25-44</t>
  </si>
  <si>
    <t>65-74</t>
  </si>
  <si>
    <t>75+</t>
  </si>
  <si>
    <t>Cancer</t>
  </si>
  <si>
    <t>Cirrhosis</t>
  </si>
  <si>
    <t>Diabetes</t>
  </si>
  <si>
    <t>Heart Disease</t>
  </si>
  <si>
    <t>Nephritis</t>
  </si>
  <si>
    <t>Septicemia</t>
  </si>
  <si>
    <t>Stroke</t>
  </si>
  <si>
    <t>Suicide</t>
  </si>
  <si>
    <t>Unintentional Injury</t>
  </si>
  <si>
    <t xml:space="preserve">Cirrhosis </t>
  </si>
  <si>
    <t xml:space="preserve">Diabetes </t>
  </si>
  <si>
    <t xml:space="preserve">Heart Disease </t>
  </si>
  <si>
    <t xml:space="preserve">Nephritis </t>
  </si>
  <si>
    <t xml:space="preserve">Septicemia </t>
  </si>
  <si>
    <t xml:space="preserve">Suicide </t>
  </si>
  <si>
    <t>Major Causes of Death</t>
  </si>
  <si>
    <t>ICD-10 Codes</t>
  </si>
  <si>
    <t xml:space="preserve">Alzheimer’s Disease </t>
  </si>
  <si>
    <t>G30</t>
  </si>
  <si>
    <t xml:space="preserve">Cancer [Malignant Neoplasms] </t>
  </si>
  <si>
    <t>C00-C97</t>
  </si>
  <si>
    <t xml:space="preserve">Chronic Lower Respiratory Disease </t>
  </si>
  <si>
    <t>J40-J47</t>
  </si>
  <si>
    <t>K70, K73-K74</t>
  </si>
  <si>
    <t>E10-E14</t>
  </si>
  <si>
    <t>I00-I09, I11, I13, I20-I51</t>
  </si>
  <si>
    <t xml:space="preserve">Hypertension </t>
  </si>
  <si>
    <t>I10, I12</t>
  </si>
  <si>
    <t>N00-N07, N17-N19, N25-N27</t>
  </si>
  <si>
    <t xml:space="preserve">Pneumonia &amp; Influenza </t>
  </si>
  <si>
    <t>J10-J18</t>
  </si>
  <si>
    <t>A40-A41</t>
  </si>
  <si>
    <t xml:space="preserve">Stroke [Cerebrovascular Disease] </t>
  </si>
  <si>
    <t>I60-I69</t>
  </si>
  <si>
    <t>X60-X84, Y87.0</t>
  </si>
  <si>
    <t xml:space="preserve">Unintentional Injury </t>
  </si>
  <si>
    <t>V01-X59, Y85-Y86</t>
  </si>
  <si>
    <t>Hypertension</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</si>
  <si>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</si>
  <si>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</si>
  <si>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</si>
  <si>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</si>
  <si>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</si>
  <si>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</si>
  <si>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</si>
  <si>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</si>
  <si>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</si>
  <si>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</si>
  <si>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</si>
  <si>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</si>
  <si>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</si>
  <si>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</si>
  <si>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</si>
  <si>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</si>
  <si>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</si>
  <si>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</si>
  <si>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</si>
  <si>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</si>
  <si>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</si>
  <si>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</si>
  <si>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</si>
  <si>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</si>
  <si>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</si>
  <si>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</si>
  <si>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</si>
  <si>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</si>
  <si>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</si>
  <si>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</si>
  <si>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</si>
  <si>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</si>
  <si>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</si>
  <si>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</si>
  <si>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</si>
  <si>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</si>
  <si>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</si>
  <si>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</si>
  <si>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</si>
  <si>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</si>
  <si>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</si>
  <si>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</si>
  <si>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</si>
  <si>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</si>
  <si>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</si>
  <si>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</si>
  <si>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</si>
  <si>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</si>
  <si>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</si>
  <si>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</si>
  <si>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</si>
  <si>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</si>
  <si>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</si>
  <si>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</si>
  <si>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</si>
  <si>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</si>
  <si>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</si>
  <si>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</si>
  <si>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</si>
  <si>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</si>
  <si>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</si>
  <si>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</si>
  <si>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</si>
  <si>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</si>
  <si>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</si>
  <si>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</si>
  <si>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</si>
  <si>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St. Louis</t>
  </si>
  <si>
    <t>Scott</t>
  </si>
  <si>
    <t>Sherburne</t>
  </si>
  <si>
    <t>Sibley</t>
  </si>
  <si>
    <t>Stearns</t>
  </si>
  <si>
    <t>Steele</t>
  </si>
  <si>
    <t>Stevens</t>
  </si>
  <si>
    <t>Swift</t>
  </si>
  <si>
    <t>Todd</t>
  </si>
  <si>
    <t>Traverse</t>
  </si>
  <si>
    <t>Wabasha</t>
  </si>
  <si>
    <t>Wadena</t>
  </si>
  <si>
    <t>Waseca</t>
  </si>
  <si>
    <t>Washington</t>
  </si>
  <si>
    <t>Watonwan</t>
  </si>
  <si>
    <t>Wilkin</t>
  </si>
  <si>
    <t>Winona</t>
  </si>
  <si>
    <t>Wright</t>
  </si>
  <si>
    <t>Yellow Medicine</t>
  </si>
  <si>
    <t>Source:  Minnesota Department of Health, Center for Health Statistics</t>
  </si>
  <si>
    <t>Number</t>
  </si>
  <si>
    <t>Pneumonia and Influenza</t>
  </si>
  <si>
    <t>State of Minnesota</t>
  </si>
  <si>
    <t>McLeod</t>
  </si>
  <si>
    <t>Tables</t>
  </si>
  <si>
    <t>Section C: Mortality</t>
  </si>
  <si>
    <t>Aitkin County</t>
  </si>
  <si>
    <t>Anoka County</t>
  </si>
  <si>
    <t>Becker County</t>
  </si>
  <si>
    <t>Beltrami County</t>
  </si>
  <si>
    <t>Benton County</t>
  </si>
  <si>
    <t>Big Stone County</t>
  </si>
  <si>
    <t>Blue Earth County</t>
  </si>
  <si>
    <t>Brown County</t>
  </si>
  <si>
    <t>Carlton County</t>
  </si>
  <si>
    <t>Carver County</t>
  </si>
  <si>
    <t>Cass County</t>
  </si>
  <si>
    <t>Chippewa County</t>
  </si>
  <si>
    <t>Chisago County</t>
  </si>
  <si>
    <t>Clay County</t>
  </si>
  <si>
    <t>Clearwater County</t>
  </si>
  <si>
    <t>Cook County</t>
  </si>
  <si>
    <t>Cottonwood County</t>
  </si>
  <si>
    <t>Crow Wing County</t>
  </si>
  <si>
    <t>Dakota County</t>
  </si>
  <si>
    <t>Dodge County</t>
  </si>
  <si>
    <t>Douglas County</t>
  </si>
  <si>
    <t>Faribault County</t>
  </si>
  <si>
    <t>Fillmore County</t>
  </si>
  <si>
    <t>Pennington County</t>
  </si>
  <si>
    <t>Pine County</t>
  </si>
  <si>
    <t>Pipestone County</t>
  </si>
  <si>
    <t>Polk County</t>
  </si>
  <si>
    <t>Pope County</t>
  </si>
  <si>
    <t>Ramsey County</t>
  </si>
  <si>
    <t>Red Lake County</t>
  </si>
  <si>
    <t>Redwood County</t>
  </si>
  <si>
    <t>Renville County</t>
  </si>
  <si>
    <t>Rice County</t>
  </si>
  <si>
    <t>Rock County</t>
  </si>
  <si>
    <t>Roseau County</t>
  </si>
  <si>
    <t>St. Louis County</t>
  </si>
  <si>
    <t>Scott County</t>
  </si>
  <si>
    <t>Sherburne County</t>
  </si>
  <si>
    <t>Sibley County</t>
  </si>
  <si>
    <t>Stearns County</t>
  </si>
  <si>
    <t>Steele County</t>
  </si>
  <si>
    <t>Stevens County</t>
  </si>
  <si>
    <t>Swift County</t>
  </si>
  <si>
    <t>Todd County</t>
  </si>
  <si>
    <t>Traverse County</t>
  </si>
  <si>
    <t>Wabasha County</t>
  </si>
  <si>
    <t>Wadena County</t>
  </si>
  <si>
    <t>Waseca County</t>
  </si>
  <si>
    <t>Washington County</t>
  </si>
  <si>
    <t>Watonwan County</t>
  </si>
  <si>
    <t>Wilkin County</t>
  </si>
  <si>
    <t>Winona County</t>
  </si>
  <si>
    <t>Wright County</t>
  </si>
  <si>
    <t>Yellow Medicine County</t>
  </si>
  <si>
    <t>County</t>
  </si>
  <si>
    <t>Freeborn County</t>
  </si>
  <si>
    <t>Goodhue County</t>
  </si>
  <si>
    <t>Grant County</t>
  </si>
  <si>
    <t>Hennepin County</t>
  </si>
  <si>
    <t>Houston County</t>
  </si>
  <si>
    <t>Hubbard County</t>
  </si>
  <si>
    <t>Isanti County</t>
  </si>
  <si>
    <t>Itasca County</t>
  </si>
  <si>
    <t>Jackson County</t>
  </si>
  <si>
    <t>Kanabec County</t>
  </si>
  <si>
    <t>Kandiyohi County</t>
  </si>
  <si>
    <t>Kittson County</t>
  </si>
  <si>
    <t>Koochiching County</t>
  </si>
  <si>
    <t>Lac Qui Parle County</t>
  </si>
  <si>
    <t>Lake County</t>
  </si>
  <si>
    <t>Lake of the Woods County</t>
  </si>
  <si>
    <t>Le Sueur County</t>
  </si>
  <si>
    <t>Lincoln County</t>
  </si>
  <si>
    <t>Lyon County</t>
  </si>
  <si>
    <t>McLeod County</t>
  </si>
  <si>
    <t>Mahnomen County</t>
  </si>
  <si>
    <t>Marshall County</t>
  </si>
  <si>
    <t>Martin County</t>
  </si>
  <si>
    <t>Meeker County</t>
  </si>
  <si>
    <t>Mille Lacs County</t>
  </si>
  <si>
    <t>Morrison County</t>
  </si>
  <si>
    <t>Mower County</t>
  </si>
  <si>
    <t>Murray County</t>
  </si>
  <si>
    <t>Nicollet County</t>
  </si>
  <si>
    <t>Nobles County</t>
  </si>
  <si>
    <t>Norman County</t>
  </si>
  <si>
    <t>Olmsted County</t>
  </si>
  <si>
    <t>Otter Tail County</t>
  </si>
  <si>
    <t>←Select County/CHB*</t>
  </si>
  <si>
    <t>*CHB - Multi-County Community Health Boards are at the end of the list.</t>
  </si>
  <si>
    <t>For more data on deaths in Minnesota go the Minnesota Vital Statistics Interactive Queries Website:</t>
  </si>
  <si>
    <t>https://pqc.health.state.mn.us/mhsq/index.jsp</t>
  </si>
  <si>
    <t>Parkinsons</t>
  </si>
  <si>
    <r>
      <t>←</t>
    </r>
    <r>
      <rPr>
        <b/>
        <sz val="12"/>
        <rFont val="Tw Cen MT"/>
        <family val="2"/>
      </rPr>
      <t>Select County/CHB*</t>
    </r>
  </si>
  <si>
    <t>45-54</t>
  </si>
  <si>
    <t>55-64</t>
  </si>
  <si>
    <t xml:space="preserve"> a- 0-4</t>
  </si>
  <si>
    <t>CHB - Aitkin, Itasca, Koochiching</t>
  </si>
  <si>
    <t>CHB - Beltrami, Clearwater, Hubbard, Lake of the Woods</t>
  </si>
  <si>
    <t>CHB - Big Stone, Chippewa, Lac qui Parle, Swift, Yellow Medicine</t>
  </si>
  <si>
    <t>CHB - Brown, Nicollet</t>
  </si>
  <si>
    <t>CHB - Carlton, Cook, Lake, St. Louis</t>
  </si>
  <si>
    <t>CHB - Cottonwood, Jackson</t>
  </si>
  <si>
    <t>CHB - Douglas, Grant, Pope, Stevens, Traverse</t>
  </si>
  <si>
    <t>CHB - Dodge, Steele</t>
  </si>
  <si>
    <t>CHB - Fillmore, Houston</t>
  </si>
  <si>
    <t>CHB - Faribault, Martin</t>
  </si>
  <si>
    <t>CHB - Isanti, Mille Lacs</t>
  </si>
  <si>
    <t>CHB - Kittson, Marshall, Pennington, Red Lake, Roseau</t>
  </si>
  <si>
    <t>CHB - Kanabec, Pine</t>
  </si>
  <si>
    <t>CHB - Kandiyohi, Renville</t>
  </si>
  <si>
    <t>CHB - Lincoln, Lyon, Murray, Pipestone, Redwood, Rock</t>
  </si>
  <si>
    <t>CHB - LeSueur, Waseca</t>
  </si>
  <si>
    <t>CHB - Meeker, McLeod, Sibley</t>
  </si>
  <si>
    <t>CHB - Mahnomen, Norman, Polk</t>
  </si>
  <si>
    <t>CHB - Morrison, Todd, Wadena</t>
  </si>
  <si>
    <t>State/County/CHB</t>
  </si>
  <si>
    <t>*</t>
  </si>
  <si>
    <t>G20-G21</t>
  </si>
  <si>
    <t>Parkinson’s</t>
  </si>
  <si>
    <t>Chronic lower respiratory dis.</t>
  </si>
  <si>
    <t>Deaths</t>
  </si>
  <si>
    <t>Mortality Table 1: Summary of Deaths to Minnesota Residents</t>
  </si>
  <si>
    <t>Mortality Table 2: Minnesota Number of Deaths by Age Group</t>
  </si>
  <si>
    <t>Premature Deaths</t>
  </si>
  <si>
    <t>Age</t>
  </si>
  <si>
    <t>Adjusted</t>
  </si>
  <si>
    <t>Crude</t>
  </si>
  <si>
    <t>Age Adj. Rate*</t>
  </si>
  <si>
    <t>Death 
Rate</t>
  </si>
  <si>
    <t>Rate</t>
  </si>
  <si>
    <t>cannum</t>
  </si>
  <si>
    <t>canrate</t>
  </si>
  <si>
    <t>cirrnum</t>
  </si>
  <si>
    <t>cirrrate</t>
  </si>
  <si>
    <t>diabnum</t>
  </si>
  <si>
    <t>diabrate</t>
  </si>
  <si>
    <t>Hdnum</t>
  </si>
  <si>
    <t>Hdrate</t>
  </si>
  <si>
    <t>nephnum</t>
  </si>
  <si>
    <t>nephrate</t>
  </si>
  <si>
    <t>Pinum</t>
  </si>
  <si>
    <t>Pirate</t>
  </si>
  <si>
    <t>Strokenum</t>
  </si>
  <si>
    <t>Strokerate</t>
  </si>
  <si>
    <t>Suicidernum</t>
  </si>
  <si>
    <t>Suiciderate</t>
  </si>
  <si>
    <t>Uinum</t>
  </si>
  <si>
    <t>Uirate</t>
  </si>
  <si>
    <t>Chronic Lower Respiratory Disease</t>
  </si>
  <si>
    <t>number</t>
  </si>
  <si>
    <t>rate</t>
  </si>
  <si>
    <t>Cirr</t>
  </si>
  <si>
    <t>Pne&amp;Infl</t>
  </si>
  <si>
    <t>UI</t>
  </si>
  <si>
    <t>Rank</t>
  </si>
  <si>
    <t>All Deaths</t>
  </si>
  <si>
    <t xml:space="preserve">Age adjusted death rate - the total number of deaths per 100,000 persons, age adjusted to the </t>
  </si>
  <si>
    <t>Premature death rate - the number of deaths to residents under age 75 per 100,000 persons</t>
  </si>
  <si>
    <t>2000 U.S standard population.</t>
  </si>
  <si>
    <t>Crude death rate - the total number of deaths per 100,000 persons.</t>
  </si>
  <si>
    <t>age-adjusted to the 2000 U.S. standard population.</t>
  </si>
  <si>
    <t>For more data on deaths in go the Minnesota Vital Statistics Interactive Queries Website:</t>
  </si>
  <si>
    <t xml:space="preserve">Mortality Table 5: Minnesota Premature Deaths (Under age 75) </t>
  </si>
  <si>
    <t>compared to All Deaths by Number and Age Adjusted Death Rates</t>
  </si>
  <si>
    <t>This table also limits the causes of death to the top 10 because of small numbers</t>
  </si>
  <si>
    <t>CHB - Multi-County Community Health Boards are at the end of the list.</t>
  </si>
  <si>
    <t>Mortality Table 3: Minnesota Age-Specific Death Rate per 100,000 population in that Age Group</t>
  </si>
  <si>
    <t xml:space="preserve">Five years of data were used because of small numbers of deaths to those under age 75. </t>
  </si>
  <si>
    <t>of deaths to those under age 75.</t>
  </si>
  <si>
    <t>under age 75, age-adjusted to the 2000 U.S. standard population.</t>
  </si>
  <si>
    <t>### or #VALUE! - rank not calculated for fewer than 20 deaths</t>
  </si>
  <si>
    <t>*Rates not calculated for fewer than 20 deaths.</t>
  </si>
  <si>
    <t xml:space="preserve">Mortality Table 4: Minnesota's 15 Leading Causes of Death by Age </t>
  </si>
  <si>
    <t>Mortality Table 5:Premature Deaths and Overall Deaths</t>
  </si>
  <si>
    <t>Mortality Table 2: Number of Deaths by Age Group</t>
  </si>
  <si>
    <t>Mortality Table 3: Age-Specific Death Rate</t>
  </si>
  <si>
    <t xml:space="preserve"> (Under 75 years)</t>
  </si>
  <si>
    <t>All</t>
  </si>
  <si>
    <t>Ages</t>
  </si>
  <si>
    <t>Age Groups</t>
  </si>
  <si>
    <t>For more information on these rates and age adjusting, see the Introduction</t>
  </si>
  <si>
    <r>
      <t>Deaths</t>
    </r>
    <r>
      <rPr>
        <b/>
        <sz val="10"/>
        <color theme="8" tint="0.79998168889431442"/>
        <rFont val="Tw Cen MT"/>
        <family val="2"/>
      </rPr>
      <t>s</t>
    </r>
  </si>
  <si>
    <r>
      <t>Death 
Rate</t>
    </r>
    <r>
      <rPr>
        <b/>
        <sz val="10"/>
        <color theme="8" tint="0.79998168889431442"/>
        <rFont val="Tw Cen MT"/>
        <family val="2"/>
      </rPr>
      <t>s</t>
    </r>
  </si>
  <si>
    <t>For more information on these rates and age adjusting, see the introduction.</t>
  </si>
  <si>
    <t>For more information on these rates and age adjusting, see the introduction</t>
  </si>
  <si>
    <t>Premature deaths</t>
  </si>
  <si>
    <t>Pneumonia and influenza</t>
  </si>
  <si>
    <t>Unintentional injury</t>
  </si>
  <si>
    <t>Alzheimer's disease</t>
  </si>
  <si>
    <t>45-64</t>
  </si>
  <si>
    <t>Aitkin, Itasca, Koochiching</t>
  </si>
  <si>
    <t>Beltrami, Clearwtr, Hubbard, LakeoftheWoods</t>
  </si>
  <si>
    <t>Big Stone, Chipp, LacquiParle, Swift, YM</t>
  </si>
  <si>
    <t>Brown, Nicollet</t>
  </si>
  <si>
    <t>Carlton, Cook, Lake, St. Louis</t>
  </si>
  <si>
    <t>Cottonwood, Jackson</t>
  </si>
  <si>
    <t>Douglas, Grant, Pope, Stevens, Traverse</t>
  </si>
  <si>
    <t>Dodge, Steele</t>
  </si>
  <si>
    <t>Fillmore, Houston</t>
  </si>
  <si>
    <t>Faribault, Martin</t>
  </si>
  <si>
    <t>Isanti, Mille Lacs</t>
  </si>
  <si>
    <t>Kittson, Marshall, Pennington, RedLake, Roseau</t>
  </si>
  <si>
    <t>Kanabec, Pine</t>
  </si>
  <si>
    <t>Kandiyohi, Renville</t>
  </si>
  <si>
    <t>Lincoln, Lyon, Murray, Pipestne, Redwood, Rock</t>
  </si>
  <si>
    <t>LeSueur, Waseca</t>
  </si>
  <si>
    <t>Meeker, McLeod, Sibley</t>
  </si>
  <si>
    <t>Mahnomen, Norman, Polk</t>
  </si>
  <si>
    <t>Morrison, Todd, Wadena</t>
  </si>
  <si>
    <t>Unint. Injury</t>
  </si>
  <si>
    <t>CLRD</t>
  </si>
  <si>
    <t>Alz. Disease</t>
  </si>
  <si>
    <t>Dia-
betes</t>
  </si>
  <si>
    <t>Nephr-
itis</t>
  </si>
  <si>
    <t>Pneu and Influenza</t>
  </si>
  <si>
    <r>
      <t>Rate</t>
    </r>
    <r>
      <rPr>
        <b/>
        <sz val="11"/>
        <color theme="0"/>
        <rFont val="Tw Cen MT"/>
        <family val="2"/>
      </rPr>
      <t>4</t>
    </r>
  </si>
  <si>
    <r>
      <t>Number</t>
    </r>
    <r>
      <rPr>
        <b/>
        <sz val="11"/>
        <color theme="0"/>
        <rFont val="Tw Cen MT"/>
        <family val="2"/>
      </rPr>
      <t>3</t>
    </r>
  </si>
  <si>
    <r>
      <t>Rank</t>
    </r>
    <r>
      <rPr>
        <b/>
        <sz val="11"/>
        <color theme="0"/>
        <rFont val="Tw Cen MT"/>
        <family val="2"/>
      </rPr>
      <t>2</t>
    </r>
  </si>
  <si>
    <t>Heart disease</t>
  </si>
  <si>
    <t>Benign Neoplasms</t>
  </si>
  <si>
    <t>D00-D48</t>
  </si>
  <si>
    <t xml:space="preserve">Mortality Table 4: Minnesota's 15 Leading Causes of Death by Age Group </t>
  </si>
  <si>
    <t>Alzheim</t>
  </si>
  <si>
    <t>BenignNeo</t>
  </si>
  <si>
    <t>Chronic Lwr</t>
  </si>
  <si>
    <t>HeartD</t>
  </si>
  <si>
    <t>Hyperten</t>
  </si>
  <si>
    <t>Nephrit</t>
  </si>
  <si>
    <t>Parkinson</t>
  </si>
  <si>
    <t>PneuFlu</t>
  </si>
  <si>
    <t>Septic</t>
  </si>
  <si>
    <t>UnintInj</t>
  </si>
  <si>
    <t>by State and County, 2014</t>
  </si>
  <si>
    <t>CHB - Clay, Wilkin, Becker, Otter Tail</t>
  </si>
  <si>
    <t>2014 Minnesota Major Causes of Death</t>
  </si>
  <si>
    <t>Clay, Wilkin, Becker, Otter Tail</t>
  </si>
  <si>
    <t>by State and County, 2010-2014</t>
  </si>
  <si>
    <t>clrdnum</t>
  </si>
  <si>
    <t>clrdrate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</si>
</sst>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0.0"/>
    <numFmt numFmtId="165" formatCode="#,##0.0"/>
    <numFmt numFmtId="166" formatCode="_(* #,##0_);_(* \(#,##0\);_(* &quot;-&quot;??_);_(@_)"/>
  </numFmts>
  <fonts count="65">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Times New Roman"/>
      <family val="1"/>
    </font>
    <font>
      <b/>
      <sz val="10"/>
      <name val="Times New Roman"/>
      <family val="1"/>
    </font>
    <font>
      <sz val="10"/>
      <name val="Arial"/>
      <family val="2"/>
    </font>
    <font>
      <u/>
      <sz val="16"/>
      <name val="BinnerD"/>
      <family val="2"/>
    </font>
    <font>
      <sz val="8"/>
      <name val="Times New Roman"/>
      <family val="1"/>
    </font>
    <font>
      <sz val="13"/>
      <name val="Berlin Sans FB"/>
      <family val="2"/>
    </font>
    <font>
      <sz val="13"/>
      <name val="Times New Roman"/>
      <family val="1"/>
    </font>
    <font>
      <sz val="14"/>
      <name val="Berlin Sans FB"/>
      <family val="2"/>
    </font>
    <font>
      <b/>
      <sz val="14"/>
      <name val="Times New Roman"/>
      <family val="1"/>
    </font>
    <font>
      <sz val="10"/>
      <name val="Arial"/>
      <family val="2"/>
    </font>
    <font>
      <sz val="10"/>
      <name val="Tw Cen MT"/>
      <family val="2"/>
    </font>
    <font>
      <sz val="10"/>
      <color theme="1"/>
      <name val="Tw Cen MT"/>
      <family val="2"/>
    </font>
    <font>
      <u/>
      <sz val="10"/>
      <color theme="10"/>
      <name val="Times New Roman"/>
      <family val="1"/>
    </font>
    <font>
      <b/>
      <sz val="12"/>
      <name val="Tw Cen MT"/>
      <family val="2"/>
    </font>
    <font>
      <b/>
      <sz val="16"/>
      <name val="Tw Cen MT"/>
      <family val="2"/>
    </font>
    <font>
      <i/>
      <sz val="8"/>
      <name val="Tw Cen MT"/>
      <family val="2"/>
    </font>
    <font>
      <b/>
      <sz val="10"/>
      <name val="Tw Cen MT"/>
      <family val="2"/>
    </font>
    <font>
      <sz val="11"/>
      <name val="Tw Cen MT"/>
      <family val="2"/>
    </font>
    <font>
      <sz val="9"/>
      <color indexed="8"/>
      <name val="Tw Cen MT"/>
      <family val="2"/>
    </font>
    <font>
      <sz val="11"/>
      <name val="Calibri"/>
      <family val="2"/>
    </font>
    <font>
      <b/>
      <sz val="11"/>
      <name val="Calibri"/>
      <family val="2"/>
    </font>
    <font>
      <b/>
      <sz val="11"/>
      <name val="Tw Cen MT"/>
      <family val="2"/>
    </font>
    <font>
      <sz val="12"/>
      <name val="Tw Cen MT"/>
      <family val="2"/>
    </font>
    <font>
      <b/>
      <sz val="11"/>
      <color theme="1"/>
      <name val="Tw Cen MT"/>
      <family val="2"/>
    </font>
    <font>
      <b/>
      <sz val="10"/>
      <color theme="8" tint="0.79998168889431442"/>
      <name val="Tw Cen MT"/>
      <family val="2"/>
    </font>
    <font>
      <b/>
      <sz val="11"/>
      <color theme="0"/>
      <name val="Tw Cen MT"/>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w Cen MT"/>
      <family val="2"/>
    </font>
    <font>
      <b/>
      <sz val="15"/>
      <color theme="3"/>
      <name val="Tw Cen MT"/>
      <family val="2"/>
    </font>
    <font>
      <b/>
      <sz val="13"/>
      <color theme="3"/>
      <name val="Tw Cen MT"/>
      <family val="2"/>
    </font>
    <font>
      <b/>
      <sz val="11"/>
      <color theme="3"/>
      <name val="Tw Cen MT"/>
      <family val="2"/>
    </font>
    <font>
      <sz val="11"/>
      <color rgb="FF006100"/>
      <name val="Tw Cen MT"/>
      <family val="2"/>
    </font>
    <font>
      <sz val="11"/>
      <color rgb="FF9C0006"/>
      <name val="Tw Cen MT"/>
      <family val="2"/>
    </font>
    <font>
      <sz val="11"/>
      <color rgb="FF9C6500"/>
      <name val="Tw Cen MT"/>
      <family val="2"/>
    </font>
    <font>
      <sz val="11"/>
      <color rgb="FF3F3F76"/>
      <name val="Tw Cen MT"/>
      <family val="2"/>
    </font>
    <font>
      <b/>
      <sz val="11"/>
      <color rgb="FF3F3F3F"/>
      <name val="Tw Cen MT"/>
      <family val="2"/>
    </font>
    <font>
      <b/>
      <sz val="11"/>
      <color rgb="FFFA7D00"/>
      <name val="Tw Cen MT"/>
      <family val="2"/>
    </font>
    <font>
      <sz val="11"/>
      <color rgb="FFFA7D00"/>
      <name val="Tw Cen MT"/>
      <family val="2"/>
    </font>
    <font>
      <sz val="11"/>
      <color rgb="FFFF0000"/>
      <name val="Tw Cen MT"/>
      <family val="2"/>
    </font>
    <font>
      <i/>
      <sz val="11"/>
      <color rgb="FF7F7F7F"/>
      <name val="Tw Cen MT"/>
      <family val="2"/>
    </font>
    <font>
      <sz val="11"/>
      <color theme="0"/>
      <name val="Tw Cen MT"/>
      <family val="2"/>
    </font>
    <font>
      <sz val="10"/>
      <name val="Times New Roman"/>
    </font>
    <font>
      <sz val="10"/>
      <name val="Tw Cen MT"/>
    </font>
    <font>
      <sz val="11"/>
      <name val="Calibri"/>
      <family val="2"/>
      <scheme val="minor"/>
    </font>
  </fonts>
  <fills count="40">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90">
    <xf numFmtId="0" fontId="0" fillId="0" borderId="0"/>
    <xf numFmtId="43" fontId="6" fillId="0" borderId="0" applyFont="0" applyFill="0" applyBorder="0" applyAlignment="0" applyProtection="0"/>
    <xf numFmtId="0" fontId="8" fillId="0" borderId="0"/>
    <xf numFmtId="0" fontId="8" fillId="0" borderId="0"/>
    <xf numFmtId="0" fontId="6" fillId="0" borderId="0"/>
    <xf numFmtId="0" fontId="8" fillId="0" borderId="0"/>
    <xf numFmtId="0" fontId="8" fillId="0" borderId="0"/>
    <xf numFmtId="0" fontId="15" fillId="0" borderId="0"/>
    <xf numFmtId="43" fontId="15" fillId="0" borderId="0" applyFont="0" applyFill="0" applyBorder="0" applyAlignment="0" applyProtection="0"/>
    <xf numFmtId="0" fontId="18" fillId="0" borderId="0" applyNumberFormat="0" applyFill="0" applyBorder="0" applyAlignment="0" applyProtection="0"/>
    <xf numFmtId="0" fontId="5" fillId="0" borderId="0"/>
    <xf numFmtId="0" fontId="8" fillId="0" borderId="0"/>
    <xf numFmtId="0" fontId="32" fillId="0" borderId="0" applyNumberFormat="0" applyFill="0" applyBorder="0" applyAlignment="0" applyProtection="0"/>
    <xf numFmtId="0" fontId="48" fillId="0" borderId="0"/>
    <xf numFmtId="0" fontId="49" fillId="0" borderId="16"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0" fontId="52" fillId="7" borderId="0" applyNumberFormat="0" applyBorder="0" applyAlignment="0" applyProtection="0"/>
    <xf numFmtId="0" fontId="53" fillId="8" borderId="0" applyNumberFormat="0" applyBorder="0" applyAlignment="0" applyProtection="0"/>
    <xf numFmtId="0" fontId="54" fillId="9" borderId="0" applyNumberFormat="0" applyBorder="0" applyAlignment="0" applyProtection="0"/>
    <xf numFmtId="0" fontId="55" fillId="10" borderId="19" applyNumberFormat="0" applyAlignment="0" applyProtection="0"/>
    <xf numFmtId="0" fontId="56" fillId="11" borderId="20" applyNumberFormat="0" applyAlignment="0" applyProtection="0"/>
    <xf numFmtId="0" fontId="57" fillId="11" borderId="19" applyNumberFormat="0" applyAlignment="0" applyProtection="0"/>
    <xf numFmtId="0" fontId="58" fillId="0" borderId="21" applyNumberFormat="0" applyFill="0" applyAlignment="0" applyProtection="0"/>
    <xf numFmtId="0" fontId="31" fillId="12" borderId="22" applyNumberFormat="0" applyAlignment="0" applyProtection="0"/>
    <xf numFmtId="0" fontId="59" fillId="0" borderId="0" applyNumberFormat="0" applyFill="0" applyBorder="0" applyAlignment="0" applyProtection="0"/>
    <xf numFmtId="0" fontId="48" fillId="13" borderId="23" applyNumberFormat="0" applyFont="0" applyAlignment="0" applyProtection="0"/>
    <xf numFmtId="0" fontId="60" fillId="0" borderId="0" applyNumberFormat="0" applyFill="0" applyBorder="0" applyAlignment="0" applyProtection="0"/>
    <xf numFmtId="0" fontId="29" fillId="0" borderId="24" applyNumberFormat="0" applyFill="0" applyAlignment="0" applyProtection="0"/>
    <xf numFmtId="0" fontId="61" fillId="14"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61" fillId="21" borderId="0" applyNumberFormat="0" applyBorder="0" applyAlignment="0" applyProtection="0"/>
    <xf numFmtId="0" fontId="61"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61" fillId="25" borderId="0" applyNumberFormat="0" applyBorder="0" applyAlignment="0" applyProtection="0"/>
    <xf numFmtId="0" fontId="61"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61" fillId="29" borderId="0" applyNumberFormat="0" applyBorder="0" applyAlignment="0" applyProtection="0"/>
    <xf numFmtId="0" fontId="61"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61" fillId="33" borderId="0" applyNumberFormat="0" applyBorder="0" applyAlignment="0" applyProtection="0"/>
    <xf numFmtId="0" fontId="61"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61" fillId="37" borderId="0" applyNumberFormat="0" applyBorder="0" applyAlignment="0" applyProtection="0"/>
    <xf numFmtId="0" fontId="4" fillId="0" borderId="0"/>
    <xf numFmtId="0" fontId="33" fillId="0" borderId="16" applyNumberFormat="0" applyFill="0" applyAlignment="0" applyProtection="0"/>
    <xf numFmtId="0" fontId="34" fillId="0" borderId="17" applyNumberFormat="0" applyFill="0" applyAlignment="0" applyProtection="0"/>
    <xf numFmtId="0" fontId="35" fillId="0" borderId="18"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19" applyNumberFormat="0" applyAlignment="0" applyProtection="0"/>
    <xf numFmtId="0" fontId="40" fillId="11" borderId="20" applyNumberFormat="0" applyAlignment="0" applyProtection="0"/>
    <xf numFmtId="0" fontId="41" fillId="11" borderId="19" applyNumberFormat="0" applyAlignment="0" applyProtection="0"/>
    <xf numFmtId="0" fontId="42" fillId="0" borderId="21" applyNumberFormat="0" applyFill="0" applyAlignment="0" applyProtection="0"/>
    <xf numFmtId="0" fontId="43" fillId="12" borderId="22" applyNumberFormat="0" applyAlignment="0" applyProtection="0"/>
    <xf numFmtId="0" fontId="44" fillId="0" borderId="0" applyNumberFormat="0" applyFill="0" applyBorder="0" applyAlignment="0" applyProtection="0"/>
    <xf numFmtId="0" fontId="4" fillId="13" borderId="23" applyNumberFormat="0" applyFont="0" applyAlignment="0" applyProtection="0"/>
    <xf numFmtId="0" fontId="45" fillId="0" borderId="0" applyNumberFormat="0" applyFill="0" applyBorder="0" applyAlignment="0" applyProtection="0"/>
    <xf numFmtId="0" fontId="46" fillId="0" borderId="24" applyNumberFormat="0" applyFill="0" applyAlignment="0" applyProtection="0"/>
    <xf numFmtId="0" fontId="47"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7" fillId="33" borderId="0" applyNumberFormat="0" applyBorder="0" applyAlignment="0" applyProtection="0"/>
    <xf numFmtId="0" fontId="47"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7" fillId="37" borderId="0" applyNumberFormat="0" applyBorder="0" applyAlignment="0" applyProtection="0"/>
    <xf numFmtId="0" fontId="33" fillId="0" borderId="16" applyNumberFormat="0" applyFill="0" applyAlignment="0" applyProtection="0"/>
    <xf numFmtId="0" fontId="34" fillId="0" borderId="17" applyNumberFormat="0" applyFill="0" applyAlignment="0" applyProtection="0"/>
    <xf numFmtId="0" fontId="35" fillId="0" borderId="18"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19" applyNumberFormat="0" applyAlignment="0" applyProtection="0"/>
    <xf numFmtId="0" fontId="40" fillId="11" borderId="20" applyNumberFormat="0" applyAlignment="0" applyProtection="0"/>
    <xf numFmtId="0" fontId="41" fillId="11" borderId="19" applyNumberFormat="0" applyAlignment="0" applyProtection="0"/>
    <xf numFmtId="0" fontId="42" fillId="0" borderId="21" applyNumberFormat="0" applyFill="0" applyAlignment="0" applyProtection="0"/>
    <xf numFmtId="0" fontId="43" fillId="12" borderId="22"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24" applyNumberFormat="0" applyFill="0" applyAlignment="0" applyProtection="0"/>
    <xf numFmtId="0" fontId="47"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7" fillId="33" borderId="0" applyNumberFormat="0" applyBorder="0" applyAlignment="0" applyProtection="0"/>
    <xf numFmtId="0" fontId="47"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7" fillId="37" borderId="0" applyNumberFormat="0" applyBorder="0" applyAlignment="0" applyProtection="0"/>
    <xf numFmtId="0" fontId="3" fillId="0" borderId="0"/>
    <xf numFmtId="0" fontId="3" fillId="13" borderId="23" applyNumberFormat="0" applyFont="0" applyAlignment="0" applyProtection="0"/>
    <xf numFmtId="0" fontId="62" fillId="0" borderId="0"/>
    <xf numFmtId="43" fontId="6" fillId="0" borderId="0" applyFont="0" applyFill="0" applyBorder="0" applyAlignment="0" applyProtection="0"/>
    <xf numFmtId="44" fontId="6" fillId="0" borderId="0" applyFont="0" applyFill="0" applyBorder="0" applyAlignment="0" applyProtection="0"/>
    <xf numFmtId="0" fontId="8" fillId="0" borderId="0"/>
    <xf numFmtId="43" fontId="8" fillId="0" borderId="0" applyFont="0" applyFill="0" applyBorder="0" applyAlignment="0" applyProtection="0"/>
    <xf numFmtId="0" fontId="3" fillId="0" borderId="0"/>
    <xf numFmtId="0" fontId="3" fillId="0" borderId="0"/>
    <xf numFmtId="0" fontId="6" fillId="0" borderId="0"/>
    <xf numFmtId="0" fontId="3" fillId="13" borderId="23"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18"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2" fillId="0" borderId="0"/>
    <xf numFmtId="0" fontId="2" fillId="13" borderId="23"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1" fillId="0" borderId="0"/>
    <xf numFmtId="0" fontId="1" fillId="13" borderId="23"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02">
    <xf numFmtId="0" fontId="0" fillId="0" borderId="0" xfId="0"/>
    <xf numFmtId="0" fontId="0" fillId="0" borderId="0" xfId="0" applyBorder="1"/>
    <xf numFmtId="0" fontId="9" fillId="0" borderId="0" xfId="0" applyFont="1" applyAlignment="1">
      <alignment horizontal="center"/>
    </xf>
    <xf numFmtId="0" fontId="11" fillId="0" borderId="5" xfId="0" applyFont="1" applyBorder="1"/>
    <xf numFmtId="0" fontId="0" fillId="0" borderId="5" xfId="0" applyBorder="1"/>
    <xf numFmtId="0" fontId="11" fillId="0" borderId="0" xfId="0" applyFont="1"/>
    <xf numFmtId="0" fontId="12" fillId="0" borderId="0" xfId="0" applyFont="1"/>
    <xf numFmtId="0" fontId="13" fillId="0" borderId="0" xfId="0" applyFont="1"/>
    <xf numFmtId="0" fontId="0" fillId="0" borderId="2" xfId="0" applyBorder="1"/>
    <xf numFmtId="0" fontId="0" fillId="0" borderId="0" xfId="0" applyFill="1" applyBorder="1"/>
    <xf numFmtId="0" fontId="7" fillId="0" borderId="0" xfId="0" applyFont="1" applyFill="1" applyBorder="1"/>
    <xf numFmtId="0" fontId="8" fillId="0" borderId="0" xfId="2" applyFill="1" applyBorder="1"/>
    <xf numFmtId="0" fontId="7" fillId="0" borderId="0" xfId="0" applyFont="1" applyFill="1" applyBorder="1" applyAlignment="1">
      <alignment horizontal="center"/>
    </xf>
    <xf numFmtId="3" fontId="6" fillId="0" borderId="0" xfId="1" applyNumberFormat="1" applyFill="1" applyBorder="1"/>
    <xf numFmtId="3" fontId="0" fillId="0" borderId="0" xfId="0" applyNumberFormat="1" applyFill="1" applyBorder="1"/>
    <xf numFmtId="3" fontId="6" fillId="0" borderId="0" xfId="1" applyNumberFormat="1" applyFill="1" applyBorder="1" applyAlignment="1">
      <alignment horizontal="center"/>
    </xf>
    <xf numFmtId="3" fontId="6" fillId="0" borderId="0" xfId="1" applyNumberFormat="1" applyFont="1" applyFill="1" applyBorder="1" applyAlignment="1">
      <alignment horizontal="center"/>
    </xf>
    <xf numFmtId="1" fontId="0" fillId="0" borderId="0" xfId="0" applyNumberFormat="1" applyFill="1" applyBorder="1"/>
    <xf numFmtId="166" fontId="6" fillId="0" borderId="0" xfId="1" applyNumberFormat="1" applyFill="1" applyBorder="1"/>
    <xf numFmtId="0" fontId="7" fillId="2" borderId="10" xfId="0" applyFont="1" applyFill="1" applyBorder="1"/>
    <xf numFmtId="0" fontId="7" fillId="2" borderId="2" xfId="0" applyFont="1" applyFill="1" applyBorder="1"/>
    <xf numFmtId="0" fontId="0" fillId="0" borderId="2" xfId="0" applyFill="1" applyBorder="1"/>
    <xf numFmtId="0" fontId="7" fillId="2" borderId="0" xfId="0" applyFont="1" applyFill="1" applyAlignment="1"/>
    <xf numFmtId="0" fontId="16" fillId="0" borderId="0" xfId="0" applyFont="1" applyBorder="1"/>
    <xf numFmtId="3" fontId="17" fillId="0" borderId="0" xfId="0" applyNumberFormat="1" applyFont="1"/>
    <xf numFmtId="0" fontId="16" fillId="0" borderId="0" xfId="0" applyFont="1"/>
    <xf numFmtId="0" fontId="20" fillId="0" borderId="0" xfId="0" applyFont="1" applyBorder="1" applyAlignment="1"/>
    <xf numFmtId="0" fontId="19" fillId="0" borderId="0" xfId="3" applyFont="1" applyBorder="1"/>
    <xf numFmtId="49" fontId="16" fillId="0" borderId="0" xfId="3" applyNumberFormat="1" applyFont="1" applyBorder="1" applyAlignment="1">
      <alignment horizontal="right"/>
    </xf>
    <xf numFmtId="0" fontId="21" fillId="0" borderId="0" xfId="0" applyFont="1"/>
    <xf numFmtId="0" fontId="22" fillId="0" borderId="0" xfId="3" applyFont="1" applyAlignment="1"/>
    <xf numFmtId="49" fontId="22" fillId="0" borderId="4" xfId="3" applyNumberFormat="1" applyFont="1" applyBorder="1" applyAlignment="1">
      <alignment horizontal="center"/>
    </xf>
    <xf numFmtId="3" fontId="16" fillId="0" borderId="0" xfId="0" applyNumberFormat="1" applyFont="1"/>
    <xf numFmtId="0" fontId="16" fillId="0" borderId="2" xfId="0" applyFont="1" applyBorder="1"/>
    <xf numFmtId="3" fontId="16" fillId="0" borderId="3" xfId="3" applyNumberFormat="1" applyFont="1" applyBorder="1"/>
    <xf numFmtId="3" fontId="22" fillId="0" borderId="0" xfId="3" applyNumberFormat="1" applyFont="1" applyBorder="1"/>
    <xf numFmtId="0" fontId="16" fillId="0" borderId="0" xfId="4" applyFont="1" applyAlignment="1"/>
    <xf numFmtId="0" fontId="16" fillId="0" borderId="6" xfId="4" applyFont="1" applyBorder="1" applyAlignment="1">
      <alignment horizontal="left"/>
    </xf>
    <xf numFmtId="0" fontId="16" fillId="0" borderId="7" xfId="4" applyFont="1" applyBorder="1" applyAlignment="1">
      <alignment horizontal="left"/>
    </xf>
    <xf numFmtId="0" fontId="16" fillId="0" borderId="8" xfId="4" applyFont="1" applyBorder="1" applyAlignment="1">
      <alignment horizontal="left"/>
    </xf>
    <xf numFmtId="0" fontId="16" fillId="0" borderId="0" xfId="4" applyFont="1" applyFill="1" applyBorder="1" applyAlignment="1">
      <alignment horizontal="left"/>
    </xf>
    <xf numFmtId="3" fontId="16" fillId="0" borderId="1" xfId="0" applyNumberFormat="1" applyFont="1" applyBorder="1" applyAlignment="1">
      <alignment horizontal="center"/>
    </xf>
    <xf numFmtId="3" fontId="16" fillId="0" borderId="1" xfId="3" applyNumberFormat="1" applyFont="1" applyFill="1" applyBorder="1" applyAlignment="1">
      <alignment horizontal="center"/>
    </xf>
    <xf numFmtId="0" fontId="22" fillId="0" borderId="1" xfId="0" applyFont="1" applyBorder="1" applyAlignment="1">
      <alignment horizontal="center"/>
    </xf>
    <xf numFmtId="0" fontId="0" fillId="0" borderId="0" xfId="0" applyAlignment="1">
      <alignment horizontal="center"/>
    </xf>
    <xf numFmtId="0" fontId="24" fillId="4" borderId="1" xfId="0" applyFont="1" applyFill="1" applyBorder="1" applyAlignment="1">
      <alignment horizontal="left" vertical="top"/>
    </xf>
    <xf numFmtId="0" fontId="22" fillId="0" borderId="1" xfId="0" applyFont="1" applyFill="1" applyBorder="1"/>
    <xf numFmtId="3" fontId="22" fillId="0" borderId="1" xfId="0" applyNumberFormat="1" applyFont="1" applyFill="1" applyBorder="1" applyAlignment="1">
      <alignment horizontal="center"/>
    </xf>
    <xf numFmtId="0" fontId="16" fillId="0" borderId="4" xfId="0" applyFont="1" applyFill="1" applyBorder="1"/>
    <xf numFmtId="3" fontId="16" fillId="0" borderId="4" xfId="0" applyNumberFormat="1" applyFont="1" applyFill="1" applyBorder="1" applyAlignment="1">
      <alignment horizontal="center"/>
    </xf>
    <xf numFmtId="0" fontId="16" fillId="0" borderId="1" xfId="0" applyFont="1" applyFill="1" applyBorder="1"/>
    <xf numFmtId="3" fontId="16" fillId="0" borderId="1" xfId="0" applyNumberFormat="1" applyFont="1" applyFill="1" applyBorder="1" applyAlignment="1">
      <alignment horizontal="center"/>
    </xf>
    <xf numFmtId="0" fontId="22" fillId="5" borderId="1" xfId="0" applyFont="1" applyFill="1" applyBorder="1" applyAlignment="1">
      <alignment horizontal="center" wrapText="1"/>
    </xf>
    <xf numFmtId="0" fontId="22" fillId="5" borderId="1" xfId="0" applyFont="1" applyFill="1" applyBorder="1" applyAlignment="1">
      <alignment horizontal="center"/>
    </xf>
    <xf numFmtId="0" fontId="16" fillId="0" borderId="0" xfId="0" applyFont="1" applyAlignment="1">
      <alignment horizontal="center"/>
    </xf>
    <xf numFmtId="165" fontId="16" fillId="0" borderId="1" xfId="0" applyNumberFormat="1" applyFont="1" applyBorder="1" applyAlignment="1">
      <alignment horizontal="center"/>
    </xf>
    <xf numFmtId="0" fontId="16" fillId="0" borderId="1" xfId="0" applyFont="1" applyFill="1" applyBorder="1" applyAlignment="1">
      <alignment wrapText="1"/>
    </xf>
    <xf numFmtId="3" fontId="16" fillId="0" borderId="1" xfId="0" applyNumberFormat="1" applyFont="1" applyFill="1" applyBorder="1" applyAlignment="1">
      <alignment horizontal="center" wrapText="1"/>
    </xf>
    <xf numFmtId="0" fontId="0" fillId="0" borderId="0" xfId="0" applyAlignment="1">
      <alignment wrapText="1"/>
    </xf>
    <xf numFmtId="165" fontId="16" fillId="0" borderId="1" xfId="0" applyNumberFormat="1" applyFont="1" applyBorder="1" applyAlignment="1">
      <alignment horizontal="center" wrapText="1"/>
    </xf>
    <xf numFmtId="0" fontId="25" fillId="0" borderId="0" xfId="0" applyFont="1" applyAlignment="1">
      <alignment horizontal="left" vertical="center" indent="2"/>
    </xf>
    <xf numFmtId="0" fontId="26" fillId="0" borderId="0" xfId="0" applyFont="1" applyAlignment="1">
      <alignment horizontal="left" vertical="center" indent="2"/>
    </xf>
    <xf numFmtId="0" fontId="6" fillId="0" borderId="0" xfId="0" applyFont="1" applyFill="1" applyBorder="1"/>
    <xf numFmtId="0" fontId="16" fillId="0" borderId="0" xfId="0" applyFont="1" applyFill="1" applyBorder="1"/>
    <xf numFmtId="0" fontId="14" fillId="2" borderId="7" xfId="0" applyFont="1" applyFill="1" applyBorder="1" applyAlignment="1">
      <alignment horizontal="center"/>
    </xf>
    <xf numFmtId="0" fontId="19" fillId="0" borderId="0" xfId="0" applyFont="1" applyBorder="1" applyAlignment="1"/>
    <xf numFmtId="0" fontId="28" fillId="0" borderId="0" xfId="0" applyFont="1" applyBorder="1" applyAlignment="1"/>
    <xf numFmtId="0" fontId="19" fillId="0" borderId="0" xfId="5" applyFont="1" applyBorder="1" applyAlignment="1"/>
    <xf numFmtId="0" fontId="27" fillId="0" borderId="0" xfId="0" applyFont="1" applyBorder="1" applyAlignment="1"/>
    <xf numFmtId="0" fontId="16" fillId="0" borderId="0" xfId="5" applyFont="1" applyAlignment="1"/>
    <xf numFmtId="165" fontId="16" fillId="0" borderId="0" xfId="0" applyNumberFormat="1" applyFont="1" applyBorder="1"/>
    <xf numFmtId="0" fontId="16" fillId="0" borderId="10" xfId="0" applyFont="1" applyBorder="1"/>
    <xf numFmtId="3" fontId="16" fillId="0" borderId="0" xfId="3" applyNumberFormat="1" applyFont="1" applyBorder="1"/>
    <xf numFmtId="165" fontId="23" fillId="0" borderId="1" xfId="0" applyNumberFormat="1" applyFont="1" applyFill="1" applyBorder="1" applyAlignment="1">
      <alignment horizontal="center"/>
    </xf>
    <xf numFmtId="164" fontId="16" fillId="0" borderId="4" xfId="0" applyNumberFormat="1" applyFont="1" applyFill="1" applyBorder="1" applyAlignment="1">
      <alignment horizontal="center"/>
    </xf>
    <xf numFmtId="164" fontId="16" fillId="0" borderId="1" xfId="0" applyNumberFormat="1" applyFont="1" applyFill="1" applyBorder="1" applyAlignment="1">
      <alignment horizontal="center"/>
    </xf>
    <xf numFmtId="164" fontId="16" fillId="0" borderId="1" xfId="0" applyNumberFormat="1" applyFont="1" applyFill="1" applyBorder="1" applyAlignment="1">
      <alignment horizontal="center" wrapText="1"/>
    </xf>
    <xf numFmtId="0" fontId="22" fillId="5" borderId="9" xfId="0" applyFont="1" applyFill="1" applyBorder="1" applyAlignment="1">
      <alignment horizontal="center"/>
    </xf>
    <xf numFmtId="0" fontId="22" fillId="5" borderId="4" xfId="0" applyFont="1" applyFill="1" applyBorder="1" applyAlignment="1">
      <alignment horizontal="center"/>
    </xf>
    <xf numFmtId="165" fontId="22" fillId="0" borderId="1" xfId="0" applyNumberFormat="1" applyFont="1" applyFill="1" applyBorder="1" applyAlignment="1">
      <alignment horizontal="center"/>
    </xf>
    <xf numFmtId="165" fontId="16" fillId="0" borderId="4" xfId="0" applyNumberFormat="1" applyFont="1" applyFill="1" applyBorder="1" applyAlignment="1">
      <alignment horizontal="center"/>
    </xf>
    <xf numFmtId="165" fontId="16" fillId="0" borderId="1" xfId="0" applyNumberFormat="1" applyFont="1" applyFill="1" applyBorder="1" applyAlignment="1">
      <alignment horizontal="center"/>
    </xf>
    <xf numFmtId="165" fontId="16" fillId="0" borderId="1" xfId="0" applyNumberFormat="1" applyFont="1" applyFill="1" applyBorder="1" applyAlignment="1">
      <alignment horizontal="center" wrapText="1"/>
    </xf>
    <xf numFmtId="164" fontId="22" fillId="0" borderId="1" xfId="0" applyNumberFormat="1" applyFont="1" applyFill="1" applyBorder="1" applyAlignment="1">
      <alignment horizontal="center"/>
    </xf>
    <xf numFmtId="0" fontId="16" fillId="0" borderId="0" xfId="4" applyFont="1" applyBorder="1" applyAlignment="1">
      <alignment horizontal="left"/>
    </xf>
    <xf numFmtId="0" fontId="16" fillId="0" borderId="2" xfId="0" applyFont="1" applyBorder="1" applyAlignment="1">
      <alignment horizontal="left"/>
    </xf>
    <xf numFmtId="0" fontId="16" fillId="0" borderId="5" xfId="4" applyFont="1" applyBorder="1" applyAlignment="1">
      <alignment horizontal="left"/>
    </xf>
    <xf numFmtId="0" fontId="16" fillId="0" borderId="5" xfId="0" applyFont="1" applyBorder="1" applyAlignment="1">
      <alignment horizontal="left"/>
    </xf>
    <xf numFmtId="0" fontId="16" fillId="0" borderId="10" xfId="0" applyFont="1" applyBorder="1" applyAlignment="1">
      <alignment horizontal="left"/>
    </xf>
    <xf numFmtId="0" fontId="16" fillId="0" borderId="3" xfId="4" applyFont="1" applyBorder="1" applyAlignment="1">
      <alignment horizontal="left"/>
    </xf>
    <xf numFmtId="0" fontId="16" fillId="0" borderId="3" xfId="0" applyFont="1" applyBorder="1" applyAlignment="1">
      <alignment horizontal="left"/>
    </xf>
    <xf numFmtId="0" fontId="16" fillId="0" borderId="14" xfId="0" applyFont="1" applyBorder="1" applyAlignment="1">
      <alignment horizontal="left"/>
    </xf>
    <xf numFmtId="0" fontId="16" fillId="0" borderId="0" xfId="0" applyFont="1" applyBorder="1" applyAlignment="1">
      <alignment horizontal="left"/>
    </xf>
    <xf numFmtId="0" fontId="22" fillId="5" borderId="15" xfId="0" applyFont="1" applyFill="1" applyBorder="1" applyAlignment="1">
      <alignment horizontal="center"/>
    </xf>
    <xf numFmtId="0" fontId="22" fillId="5" borderId="4" xfId="0" applyFont="1" applyFill="1" applyBorder="1" applyAlignment="1">
      <alignment horizontal="center" wrapText="1"/>
    </xf>
    <xf numFmtId="0" fontId="29" fillId="0" borderId="0" xfId="0" applyFont="1" applyBorder="1" applyAlignment="1">
      <alignment horizontal="center"/>
    </xf>
    <xf numFmtId="0" fontId="29" fillId="0" borderId="0" xfId="0" applyFont="1" applyFill="1" applyBorder="1" applyAlignment="1">
      <alignment horizontal="center"/>
    </xf>
    <xf numFmtId="3" fontId="29" fillId="0" borderId="0" xfId="0" applyNumberFormat="1" applyFont="1" applyBorder="1" applyAlignment="1">
      <alignment horizontal="center"/>
    </xf>
    <xf numFmtId="165" fontId="29" fillId="0" borderId="0" xfId="0" applyNumberFormat="1" applyFont="1" applyFill="1" applyBorder="1" applyAlignment="1">
      <alignment horizontal="center"/>
    </xf>
    <xf numFmtId="3" fontId="0" fillId="0" borderId="0" xfId="0" applyNumberFormat="1"/>
    <xf numFmtId="165" fontId="0" fillId="0" borderId="0" xfId="0" applyNumberFormat="1"/>
    <xf numFmtId="165" fontId="17" fillId="0" borderId="0" xfId="0" applyNumberFormat="1" applyFont="1" applyAlignment="1">
      <alignment horizontal="center"/>
    </xf>
    <xf numFmtId="3" fontId="23" fillId="0" borderId="1" xfId="0" applyNumberFormat="1" applyFont="1" applyFill="1" applyBorder="1" applyAlignment="1">
      <alignment horizontal="center"/>
    </xf>
    <xf numFmtId="0" fontId="6" fillId="0" borderId="0" xfId="0" applyFont="1" applyBorder="1"/>
    <xf numFmtId="0" fontId="27" fillId="0" borderId="4" xfId="0" applyFont="1" applyBorder="1" applyAlignment="1">
      <alignment horizontal="center"/>
    </xf>
    <xf numFmtId="0" fontId="22" fillId="0" borderId="0" xfId="4" applyFont="1" applyBorder="1" applyAlignment="1">
      <alignment horizontal="left"/>
    </xf>
    <xf numFmtId="0" fontId="16" fillId="0" borderId="14" xfId="0" applyFont="1" applyBorder="1"/>
    <xf numFmtId="0" fontId="16" fillId="0" borderId="8" xfId="0" applyFont="1" applyBorder="1"/>
    <xf numFmtId="0" fontId="16" fillId="0" borderId="5" xfId="0" applyFont="1" applyBorder="1"/>
    <xf numFmtId="0" fontId="27" fillId="0" borderId="0" xfId="4" applyFont="1" applyBorder="1" applyAlignment="1"/>
    <xf numFmtId="0" fontId="0" fillId="0" borderId="0" xfId="0" applyFill="1"/>
    <xf numFmtId="0" fontId="0" fillId="0" borderId="0" xfId="0" applyFill="1" applyAlignment="1">
      <alignment horizontal="center"/>
    </xf>
    <xf numFmtId="0" fontId="18" fillId="0" borderId="0" xfId="9"/>
    <xf numFmtId="0" fontId="22" fillId="5" borderId="11" xfId="0" applyFont="1" applyFill="1" applyBorder="1" applyAlignment="1">
      <alignment horizontal="center" wrapText="1"/>
    </xf>
    <xf numFmtId="0" fontId="27" fillId="0" borderId="12" xfId="4" applyFont="1" applyBorder="1" applyAlignment="1">
      <alignment horizontal="center"/>
    </xf>
    <xf numFmtId="0" fontId="22" fillId="5" borderId="6" xfId="0" applyFont="1" applyFill="1" applyBorder="1" applyAlignment="1"/>
    <xf numFmtId="0" fontId="22" fillId="5" borderId="14" xfId="0" applyFont="1" applyFill="1" applyBorder="1" applyAlignment="1"/>
    <xf numFmtId="0" fontId="22" fillId="5" borderId="8" xfId="0" applyFont="1" applyFill="1" applyBorder="1" applyAlignment="1"/>
    <xf numFmtId="0" fontId="22" fillId="5" borderId="10" xfId="0" applyFont="1" applyFill="1" applyBorder="1" applyAlignment="1"/>
    <xf numFmtId="0" fontId="22" fillId="5" borderId="11" xfId="0" applyFont="1" applyFill="1" applyBorder="1" applyAlignment="1">
      <alignment wrapText="1"/>
    </xf>
    <xf numFmtId="0" fontId="22" fillId="5" borderId="12" xfId="0" applyFont="1" applyFill="1" applyBorder="1" applyAlignment="1">
      <alignment wrapText="1"/>
    </xf>
    <xf numFmtId="0" fontId="22" fillId="5" borderId="13" xfId="0" applyFont="1" applyFill="1" applyBorder="1" applyAlignment="1">
      <alignment wrapText="1"/>
    </xf>
    <xf numFmtId="0" fontId="22" fillId="5" borderId="12" xfId="0" applyFont="1" applyFill="1" applyBorder="1" applyAlignment="1"/>
    <xf numFmtId="0" fontId="22" fillId="0" borderId="11" xfId="3" applyFont="1" applyBorder="1" applyAlignment="1"/>
    <xf numFmtId="0" fontId="22" fillId="0" borderId="13" xfId="3" applyFont="1" applyBorder="1" applyAlignment="1"/>
    <xf numFmtId="0" fontId="22" fillId="0" borderId="11" xfId="3" applyFont="1" applyBorder="1" applyAlignment="1">
      <alignment horizontal="right"/>
    </xf>
    <xf numFmtId="0" fontId="22" fillId="0" borderId="12" xfId="3" applyFont="1" applyBorder="1" applyAlignment="1"/>
    <xf numFmtId="0" fontId="22" fillId="0" borderId="13" xfId="3" applyFont="1" applyBorder="1" applyAlignment="1">
      <alignment horizontal="left"/>
    </xf>
    <xf numFmtId="0" fontId="16" fillId="4" borderId="0" xfId="0" applyFont="1" applyFill="1"/>
    <xf numFmtId="0" fontId="16" fillId="4" borderId="0" xfId="0" applyFont="1" applyFill="1" applyBorder="1"/>
    <xf numFmtId="0" fontId="27" fillId="0" borderId="11" xfId="4" applyFont="1" applyBorder="1" applyAlignment="1"/>
    <xf numFmtId="0" fontId="27" fillId="0" borderId="12" xfId="4" applyFont="1" applyBorder="1" applyAlignment="1"/>
    <xf numFmtId="0" fontId="27" fillId="0" borderId="13" xfId="4" applyFont="1" applyBorder="1" applyAlignment="1"/>
    <xf numFmtId="0" fontId="22" fillId="5" borderId="9" xfId="0" applyFont="1" applyFill="1" applyBorder="1" applyAlignment="1"/>
    <xf numFmtId="0" fontId="22" fillId="5" borderId="15" xfId="0" applyFont="1" applyFill="1" applyBorder="1" applyAlignment="1"/>
    <xf numFmtId="0" fontId="22" fillId="0" borderId="13" xfId="0" applyFont="1" applyFill="1" applyBorder="1"/>
    <xf numFmtId="0" fontId="16" fillId="0" borderId="10" xfId="0" applyFont="1" applyFill="1" applyBorder="1"/>
    <xf numFmtId="0" fontId="16" fillId="0" borderId="13" xfId="0" applyFont="1" applyFill="1" applyBorder="1"/>
    <xf numFmtId="0" fontId="16" fillId="0" borderId="13" xfId="0" applyFont="1" applyFill="1" applyBorder="1" applyAlignment="1">
      <alignment wrapText="1"/>
    </xf>
    <xf numFmtId="165" fontId="22" fillId="0" borderId="11" xfId="0" applyNumberFormat="1" applyFont="1" applyFill="1" applyBorder="1" applyAlignment="1">
      <alignment horizontal="center"/>
    </xf>
    <xf numFmtId="165" fontId="16" fillId="0" borderId="8" xfId="0" applyNumberFormat="1" applyFont="1" applyFill="1" applyBorder="1" applyAlignment="1">
      <alignment horizontal="center"/>
    </xf>
    <xf numFmtId="165" fontId="16" fillId="0" borderId="11" xfId="0" applyNumberFormat="1" applyFont="1" applyFill="1" applyBorder="1" applyAlignment="1">
      <alignment horizontal="center"/>
    </xf>
    <xf numFmtId="165" fontId="16" fillId="0" borderId="11" xfId="0" applyNumberFormat="1" applyFont="1" applyFill="1" applyBorder="1" applyAlignment="1">
      <alignment horizontal="center" wrapText="1"/>
    </xf>
    <xf numFmtId="0" fontId="16" fillId="0" borderId="14" xfId="0" applyFont="1" applyFill="1" applyBorder="1" applyAlignment="1">
      <alignment wrapText="1"/>
    </xf>
    <xf numFmtId="3" fontId="16" fillId="0" borderId="9" xfId="0" applyNumberFormat="1" applyFont="1" applyFill="1" applyBorder="1" applyAlignment="1">
      <alignment horizontal="center"/>
    </xf>
    <xf numFmtId="165" fontId="16" fillId="0" borderId="9" xfId="0" applyNumberFormat="1" applyFont="1" applyFill="1" applyBorder="1" applyAlignment="1">
      <alignment horizontal="center"/>
    </xf>
    <xf numFmtId="164" fontId="16" fillId="0" borderId="9" xfId="0" applyNumberFormat="1" applyFont="1" applyFill="1" applyBorder="1" applyAlignment="1">
      <alignment horizontal="center" wrapText="1"/>
    </xf>
    <xf numFmtId="165" fontId="16" fillId="0" borderId="6" xfId="0" applyNumberFormat="1" applyFont="1" applyFill="1" applyBorder="1" applyAlignment="1">
      <alignment horizontal="center"/>
    </xf>
    <xf numFmtId="0" fontId="22" fillId="5" borderId="1" xfId="0" applyFont="1" applyFill="1" applyBorder="1" applyAlignment="1">
      <alignment wrapText="1"/>
    </xf>
    <xf numFmtId="3" fontId="22" fillId="0" borderId="11" xfId="0" applyNumberFormat="1" applyFont="1" applyFill="1" applyBorder="1" applyAlignment="1">
      <alignment horizontal="center"/>
    </xf>
    <xf numFmtId="3" fontId="16" fillId="0" borderId="8" xfId="0" applyNumberFormat="1" applyFont="1" applyFill="1" applyBorder="1" applyAlignment="1">
      <alignment horizontal="center"/>
    </xf>
    <xf numFmtId="3" fontId="16" fillId="0" borderId="11" xfId="0" applyNumberFormat="1" applyFont="1" applyFill="1" applyBorder="1" applyAlignment="1">
      <alignment horizontal="center"/>
    </xf>
    <xf numFmtId="3" fontId="16" fillId="0" borderId="11" xfId="0" applyNumberFormat="1" applyFont="1" applyFill="1" applyBorder="1" applyAlignment="1">
      <alignment horizontal="center" wrapText="1"/>
    </xf>
    <xf numFmtId="3" fontId="16" fillId="0" borderId="6" xfId="0" applyNumberFormat="1" applyFont="1" applyFill="1" applyBorder="1" applyAlignment="1">
      <alignment horizontal="center"/>
    </xf>
    <xf numFmtId="0" fontId="22" fillId="0" borderId="13" xfId="3" applyFont="1" applyBorder="1"/>
    <xf numFmtId="0" fontId="16" fillId="0" borderId="13" xfId="3" applyNumberFormat="1" applyFont="1" applyFill="1" applyBorder="1"/>
    <xf numFmtId="49" fontId="22" fillId="0" borderId="8" xfId="3" applyNumberFormat="1" applyFont="1" applyBorder="1" applyAlignment="1">
      <alignment horizontal="center"/>
    </xf>
    <xf numFmtId="3" fontId="16" fillId="0" borderId="11" xfId="3" applyNumberFormat="1" applyFont="1" applyFill="1" applyBorder="1" applyAlignment="1">
      <alignment horizontal="center"/>
    </xf>
    <xf numFmtId="0" fontId="16" fillId="0" borderId="14" xfId="3" applyNumberFormat="1" applyFont="1" applyFill="1" applyBorder="1"/>
    <xf numFmtId="3" fontId="16" fillId="0" borderId="9" xfId="0" applyNumberFormat="1" applyFont="1" applyBorder="1" applyAlignment="1">
      <alignment horizontal="center"/>
    </xf>
    <xf numFmtId="3" fontId="16" fillId="0" borderId="9" xfId="3" applyNumberFormat="1" applyFont="1" applyFill="1" applyBorder="1" applyAlignment="1">
      <alignment horizontal="center"/>
    </xf>
    <xf numFmtId="3" fontId="16" fillId="0" borderId="6" xfId="3" applyNumberFormat="1" applyFont="1" applyFill="1" applyBorder="1" applyAlignment="1">
      <alignment horizontal="center"/>
    </xf>
    <xf numFmtId="0" fontId="27" fillId="0" borderId="11" xfId="4" applyFont="1" applyBorder="1" applyAlignment="1">
      <alignment horizontal="left"/>
    </xf>
    <xf numFmtId="0" fontId="23" fillId="4" borderId="13" xfId="3" applyNumberFormat="1" applyFont="1" applyFill="1" applyBorder="1"/>
    <xf numFmtId="0" fontId="23" fillId="0" borderId="13" xfId="3" applyNumberFormat="1" applyFont="1" applyFill="1" applyBorder="1"/>
    <xf numFmtId="0" fontId="27" fillId="0" borderId="8" xfId="0" applyFont="1" applyBorder="1" applyAlignment="1">
      <alignment horizontal="center"/>
    </xf>
    <xf numFmtId="165" fontId="23" fillId="0" borderId="11" xfId="0" applyNumberFormat="1" applyFont="1" applyFill="1" applyBorder="1" applyAlignment="1">
      <alignment horizontal="center"/>
    </xf>
    <xf numFmtId="0" fontId="23" fillId="4" borderId="14" xfId="3" applyNumberFormat="1" applyFont="1" applyFill="1" applyBorder="1"/>
    <xf numFmtId="3" fontId="23" fillId="0" borderId="9" xfId="0" applyNumberFormat="1" applyFont="1" applyFill="1" applyBorder="1" applyAlignment="1">
      <alignment horizontal="center"/>
    </xf>
    <xf numFmtId="165" fontId="23" fillId="0" borderId="9" xfId="0" applyNumberFormat="1" applyFont="1" applyFill="1" applyBorder="1" applyAlignment="1">
      <alignment horizontal="center"/>
    </xf>
    <xf numFmtId="165" fontId="23" fillId="0" borderId="6" xfId="0" applyNumberFormat="1" applyFont="1" applyFill="1" applyBorder="1" applyAlignment="1">
      <alignment horizontal="center"/>
    </xf>
    <xf numFmtId="0" fontId="16" fillId="0" borderId="3" xfId="0" applyFont="1" applyBorder="1" applyAlignment="1"/>
    <xf numFmtId="0" fontId="22" fillId="0" borderId="5" xfId="0" applyFont="1" applyBorder="1" applyAlignment="1"/>
    <xf numFmtId="0" fontId="0" fillId="4" borderId="0" xfId="0" applyFill="1"/>
    <xf numFmtId="0" fontId="0" fillId="4" borderId="0" xfId="0" applyFill="1" applyAlignment="1">
      <alignment horizontal="center"/>
    </xf>
    <xf numFmtId="0" fontId="14" fillId="6" borderId="7" xfId="0" applyFont="1" applyFill="1" applyBorder="1" applyAlignment="1">
      <alignment horizontal="center"/>
    </xf>
    <xf numFmtId="0" fontId="6" fillId="6" borderId="0" xfId="0" applyFont="1" applyFill="1"/>
    <xf numFmtId="0" fontId="14" fillId="6" borderId="7" xfId="0" applyFont="1" applyFill="1" applyBorder="1" applyAlignment="1">
      <alignment horizontal="left"/>
    </xf>
    <xf numFmtId="16" fontId="8" fillId="0" borderId="0" xfId="2" quotePrefix="1" applyNumberFormat="1" applyFill="1" applyBorder="1"/>
    <xf numFmtId="0" fontId="5" fillId="0" borderId="0" xfId="10" applyNumberFormat="1"/>
    <xf numFmtId="3" fontId="16" fillId="4" borderId="1" xfId="11" applyNumberFormat="1" applyFont="1" applyFill="1" applyBorder="1" applyAlignment="1">
      <alignment horizontal="left"/>
    </xf>
    <xf numFmtId="3" fontId="16" fillId="4" borderId="1" xfId="11" applyNumberFormat="1" applyFont="1" applyFill="1" applyBorder="1" applyAlignment="1">
      <alignment horizontal="center"/>
    </xf>
    <xf numFmtId="0" fontId="16" fillId="5" borderId="1" xfId="3" applyNumberFormat="1" applyFont="1" applyFill="1" applyBorder="1" applyAlignment="1">
      <alignment horizontal="center" wrapText="1"/>
    </xf>
    <xf numFmtId="165" fontId="48" fillId="0" borderId="0" xfId="13" applyNumberFormat="1" applyAlignment="1">
      <alignment horizontal="center"/>
    </xf>
    <xf numFmtId="0" fontId="0" fillId="38" borderId="0" xfId="0" applyFill="1" applyBorder="1"/>
    <xf numFmtId="0" fontId="63" fillId="0" borderId="13" xfId="3" applyNumberFormat="1" applyFont="1" applyFill="1" applyBorder="1"/>
    <xf numFmtId="3" fontId="16" fillId="39" borderId="9" xfId="0" applyNumberFormat="1" applyFont="1" applyFill="1" applyBorder="1" applyAlignment="1">
      <alignment horizontal="center"/>
    </xf>
    <xf numFmtId="0" fontId="22" fillId="39" borderId="1" xfId="0" applyFont="1" applyFill="1" applyBorder="1" applyAlignment="1">
      <alignment horizontal="center"/>
    </xf>
    <xf numFmtId="3" fontId="16" fillId="39" borderId="1" xfId="0" applyNumberFormat="1" applyFont="1" applyFill="1" applyBorder="1" applyAlignment="1">
      <alignment horizontal="center"/>
    </xf>
    <xf numFmtId="0" fontId="2" fillId="0" borderId="0" xfId="162"/>
    <xf numFmtId="0" fontId="2" fillId="0" borderId="0" xfId="162"/>
    <xf numFmtId="0" fontId="2" fillId="38" borderId="0" xfId="162" applyFill="1"/>
    <xf numFmtId="0" fontId="1" fillId="0" borderId="0" xfId="176"/>
    <xf numFmtId="165" fontId="22" fillId="0" borderId="1" xfId="0" applyNumberFormat="1" applyFont="1" applyBorder="1" applyAlignment="1">
      <alignment horizontal="center"/>
    </xf>
    <xf numFmtId="0" fontId="64" fillId="0" borderId="0" xfId="0" applyFont="1"/>
    <xf numFmtId="0" fontId="2" fillId="0" borderId="0" xfId="162" applyFill="1"/>
    <xf numFmtId="164" fontId="0" fillId="0" borderId="0" xfId="0" applyNumberFormat="1"/>
    <xf numFmtId="0" fontId="27" fillId="0" borderId="0" xfId="0" applyFont="1"/>
    <xf numFmtId="0" fontId="7" fillId="0" borderId="0" xfId="0" applyFont="1" applyFill="1" applyBorder="1" applyAlignment="1">
      <alignment horizontal="center"/>
    </xf>
    <xf numFmtId="0" fontId="22" fillId="5" borderId="1" xfId="0" applyFont="1" applyFill="1" applyBorder="1" applyAlignment="1">
      <alignment horizontal="center"/>
    </xf>
    <xf numFmtId="0" fontId="19" fillId="3" borderId="0" xfId="0" applyFont="1" applyFill="1" applyBorder="1" applyAlignment="1">
      <alignment horizontal="center"/>
    </xf>
    <xf numFmtId="0" fontId="19" fillId="3" borderId="0" xfId="0" applyFont="1" applyFill="1" applyBorder="1" applyAlignment="1">
      <alignment horizontal="left"/>
    </xf>
  </cellXfs>
  <cellStyles count="190">
    <cellStyle name="20% - Accent1" xfId="111" builtinId="30" customBuiltin="1"/>
    <cellStyle name="20% - Accent1 2" xfId="72"/>
    <cellStyle name="20% - Accent1 2 2" xfId="145"/>
    <cellStyle name="20% - Accent1 3" xfId="31"/>
    <cellStyle name="20% - Accent1 4" xfId="164"/>
    <cellStyle name="20% - Accent1 5" xfId="178"/>
    <cellStyle name="20% - Accent2" xfId="115" builtinId="34" customBuiltin="1"/>
    <cellStyle name="20% - Accent2 2" xfId="76"/>
    <cellStyle name="20% - Accent2 2 2" xfId="147"/>
    <cellStyle name="20% - Accent2 3" xfId="35"/>
    <cellStyle name="20% - Accent2 4" xfId="166"/>
    <cellStyle name="20% - Accent2 5" xfId="180"/>
    <cellStyle name="20% - Accent3" xfId="119" builtinId="38" customBuiltin="1"/>
    <cellStyle name="20% - Accent3 2" xfId="80"/>
    <cellStyle name="20% - Accent3 2 2" xfId="149"/>
    <cellStyle name="20% - Accent3 3" xfId="39"/>
    <cellStyle name="20% - Accent3 4" xfId="168"/>
    <cellStyle name="20% - Accent3 5" xfId="182"/>
    <cellStyle name="20% - Accent4" xfId="123" builtinId="42" customBuiltin="1"/>
    <cellStyle name="20% - Accent4 2" xfId="84"/>
    <cellStyle name="20% - Accent4 2 2" xfId="151"/>
    <cellStyle name="20% - Accent4 3" xfId="43"/>
    <cellStyle name="20% - Accent4 4" xfId="170"/>
    <cellStyle name="20% - Accent4 5" xfId="184"/>
    <cellStyle name="20% - Accent5" xfId="127" builtinId="46" customBuiltin="1"/>
    <cellStyle name="20% - Accent5 2" xfId="88"/>
    <cellStyle name="20% - Accent5 2 2" xfId="153"/>
    <cellStyle name="20% - Accent5 3" xfId="47"/>
    <cellStyle name="20% - Accent5 4" xfId="172"/>
    <cellStyle name="20% - Accent5 5" xfId="186"/>
    <cellStyle name="20% - Accent6" xfId="131" builtinId="50" customBuiltin="1"/>
    <cellStyle name="20% - Accent6 2" xfId="92"/>
    <cellStyle name="20% - Accent6 2 2" xfId="155"/>
    <cellStyle name="20% - Accent6 3" xfId="51"/>
    <cellStyle name="20% - Accent6 4" xfId="174"/>
    <cellStyle name="20% - Accent6 5" xfId="188"/>
    <cellStyle name="40% - Accent1" xfId="112" builtinId="31" customBuiltin="1"/>
    <cellStyle name="40% - Accent1 2" xfId="73"/>
    <cellStyle name="40% - Accent1 2 2" xfId="146"/>
    <cellStyle name="40% - Accent1 3" xfId="32"/>
    <cellStyle name="40% - Accent1 4" xfId="165"/>
    <cellStyle name="40% - Accent1 5" xfId="179"/>
    <cellStyle name="40% - Accent2" xfId="116" builtinId="35" customBuiltin="1"/>
    <cellStyle name="40% - Accent2 2" xfId="77"/>
    <cellStyle name="40% - Accent2 2 2" xfId="148"/>
    <cellStyle name="40% - Accent2 3" xfId="36"/>
    <cellStyle name="40% - Accent2 4" xfId="167"/>
    <cellStyle name="40% - Accent2 5" xfId="181"/>
    <cellStyle name="40% - Accent3" xfId="120" builtinId="39" customBuiltin="1"/>
    <cellStyle name="40% - Accent3 2" xfId="81"/>
    <cellStyle name="40% - Accent3 2 2" xfId="150"/>
    <cellStyle name="40% - Accent3 3" xfId="40"/>
    <cellStyle name="40% - Accent3 4" xfId="169"/>
    <cellStyle name="40% - Accent3 5" xfId="183"/>
    <cellStyle name="40% - Accent4" xfId="124" builtinId="43" customBuiltin="1"/>
    <cellStyle name="40% - Accent4 2" xfId="85"/>
    <cellStyle name="40% - Accent4 2 2" xfId="152"/>
    <cellStyle name="40% - Accent4 3" xfId="44"/>
    <cellStyle name="40% - Accent4 4" xfId="171"/>
    <cellStyle name="40% - Accent4 5" xfId="185"/>
    <cellStyle name="40% - Accent5" xfId="128" builtinId="47" customBuiltin="1"/>
    <cellStyle name="40% - Accent5 2" xfId="89"/>
    <cellStyle name="40% - Accent5 2 2" xfId="154"/>
    <cellStyle name="40% - Accent5 3" xfId="48"/>
    <cellStyle name="40% - Accent5 4" xfId="173"/>
    <cellStyle name="40% - Accent5 5" xfId="187"/>
    <cellStyle name="40% - Accent6" xfId="132" builtinId="51" customBuiltin="1"/>
    <cellStyle name="40% - Accent6 2" xfId="93"/>
    <cellStyle name="40% - Accent6 2 2" xfId="156"/>
    <cellStyle name="40% - Accent6 3" xfId="52"/>
    <cellStyle name="40% - Accent6 4" xfId="175"/>
    <cellStyle name="40% - Accent6 5" xfId="189"/>
    <cellStyle name="60% - Accent1" xfId="113" builtinId="32" customBuiltin="1"/>
    <cellStyle name="60% - Accent1 2" xfId="74"/>
    <cellStyle name="60% - Accent1 3" xfId="33"/>
    <cellStyle name="60% - Accent2" xfId="117" builtinId="36" customBuiltin="1"/>
    <cellStyle name="60% - Accent2 2" xfId="78"/>
    <cellStyle name="60% - Accent2 3" xfId="37"/>
    <cellStyle name="60% - Accent3" xfId="121" builtinId="40" customBuiltin="1"/>
    <cellStyle name="60% - Accent3 2" xfId="82"/>
    <cellStyle name="60% - Accent3 3" xfId="41"/>
    <cellStyle name="60% - Accent4" xfId="125" builtinId="44" customBuiltin="1"/>
    <cellStyle name="60% - Accent4 2" xfId="86"/>
    <cellStyle name="60% - Accent4 3" xfId="45"/>
    <cellStyle name="60% - Accent5" xfId="129" builtinId="48" customBuiltin="1"/>
    <cellStyle name="60% - Accent5 2" xfId="90"/>
    <cellStyle name="60% - Accent5 3" xfId="49"/>
    <cellStyle name="60% - Accent6" xfId="133" builtinId="52" customBuiltin="1"/>
    <cellStyle name="60% - Accent6 2" xfId="94"/>
    <cellStyle name="60% - Accent6 3" xfId="53"/>
    <cellStyle name="Accent1" xfId="110" builtinId="29" customBuiltin="1"/>
    <cellStyle name="Accent1 2" xfId="71"/>
    <cellStyle name="Accent1 3" xfId="30"/>
    <cellStyle name="Accent2" xfId="114" builtinId="33" customBuiltin="1"/>
    <cellStyle name="Accent2 2" xfId="75"/>
    <cellStyle name="Accent2 3" xfId="34"/>
    <cellStyle name="Accent3" xfId="118" builtinId="37" customBuiltin="1"/>
    <cellStyle name="Accent3 2" xfId="79"/>
    <cellStyle name="Accent3 3" xfId="38"/>
    <cellStyle name="Accent4" xfId="122" builtinId="41" customBuiltin="1"/>
    <cellStyle name="Accent4 2" xfId="83"/>
    <cellStyle name="Accent4 3" xfId="42"/>
    <cellStyle name="Accent5" xfId="126" builtinId="45" customBuiltin="1"/>
    <cellStyle name="Accent5 2" xfId="87"/>
    <cellStyle name="Accent5 3" xfId="46"/>
    <cellStyle name="Accent6" xfId="130" builtinId="49" customBuiltin="1"/>
    <cellStyle name="Accent6 2" xfId="91"/>
    <cellStyle name="Accent6 3" xfId="50"/>
    <cellStyle name="Bad" xfId="100" builtinId="27" customBuiltin="1"/>
    <cellStyle name="Bad 2" xfId="60"/>
    <cellStyle name="Bad 3" xfId="19"/>
    <cellStyle name="Calculation" xfId="104" builtinId="22" customBuiltin="1"/>
    <cellStyle name="Calculation 2" xfId="64"/>
    <cellStyle name="Calculation 3" xfId="23"/>
    <cellStyle name="Check Cell" xfId="106" builtinId="23" customBuiltin="1"/>
    <cellStyle name="Check Cell 2" xfId="66"/>
    <cellStyle name="Check Cell 3" xfId="25"/>
    <cellStyle name="Comma" xfId="1" builtinId="3"/>
    <cellStyle name="Comma 2" xfId="8"/>
    <cellStyle name="Comma 2 2" xfId="140"/>
    <cellStyle name="Comma 3" xfId="137"/>
    <cellStyle name="Comma 3 2" xfId="160"/>
    <cellStyle name="Comma 4" xfId="157"/>
    <cellStyle name="Currency 2" xfId="138"/>
    <cellStyle name="Currency 2 2" xfId="161"/>
    <cellStyle name="Currency 3" xfId="158"/>
    <cellStyle name="Explanatory Text" xfId="108" builtinId="53" customBuiltin="1"/>
    <cellStyle name="Explanatory Text 2" xfId="69"/>
    <cellStyle name="Explanatory Text 3" xfId="28"/>
    <cellStyle name="Good" xfId="99" builtinId="26" customBuiltin="1"/>
    <cellStyle name="Good 2" xfId="59"/>
    <cellStyle name="Good 3" xfId="18"/>
    <cellStyle name="Heading 1" xfId="95" builtinId="16" customBuiltin="1"/>
    <cellStyle name="Heading 1 2" xfId="55"/>
    <cellStyle name="Heading 1 3" xfId="14"/>
    <cellStyle name="Heading 2" xfId="96" builtinId="17" customBuiltin="1"/>
    <cellStyle name="Heading 2 2" xfId="56"/>
    <cellStyle name="Heading 2 3" xfId="15"/>
    <cellStyle name="Heading 3" xfId="97" builtinId="18" customBuiltin="1"/>
    <cellStyle name="Heading 3 2" xfId="57"/>
    <cellStyle name="Heading 3 3" xfId="16"/>
    <cellStyle name="Heading 4" xfId="98" builtinId="19" customBuiltin="1"/>
    <cellStyle name="Heading 4 2" xfId="58"/>
    <cellStyle name="Heading 4 3" xfId="17"/>
    <cellStyle name="Hyperlink" xfId="9" builtinId="8"/>
    <cellStyle name="Hyperlink 2" xfId="159"/>
    <cellStyle name="Input" xfId="102" builtinId="20" customBuiltin="1"/>
    <cellStyle name="Input 2" xfId="62"/>
    <cellStyle name="Input 3" xfId="21"/>
    <cellStyle name="Linked Cell" xfId="105" builtinId="24" customBuiltin="1"/>
    <cellStyle name="Linked Cell 2" xfId="65"/>
    <cellStyle name="Linked Cell 3" xfId="24"/>
    <cellStyle name="Neutral" xfId="101" builtinId="28" customBuiltin="1"/>
    <cellStyle name="Neutral 2" xfId="61"/>
    <cellStyle name="Neutral 3" xfId="20"/>
    <cellStyle name="Normal" xfId="0" builtinId="0"/>
    <cellStyle name="Normal 2" xfId="6"/>
    <cellStyle name="Normal 2 2" xfId="54"/>
    <cellStyle name="Normal 2 2 2" xfId="142"/>
    <cellStyle name="Normal 3" xfId="7"/>
    <cellStyle name="Normal 3 2" xfId="139"/>
    <cellStyle name="Normal 4" xfId="10"/>
    <cellStyle name="Normal 4 2" xfId="141"/>
    <cellStyle name="Normal 5" xfId="13"/>
    <cellStyle name="Normal 6" xfId="136"/>
    <cellStyle name="Normal 6 2" xfId="143"/>
    <cellStyle name="Normal 7" xfId="134"/>
    <cellStyle name="Normal 8" xfId="162"/>
    <cellStyle name="Normal 9" xfId="176"/>
    <cellStyle name="Normal_ademog07" xfId="11"/>
    <cellStyle name="Normal_causedth07" xfId="2"/>
    <cellStyle name="Normal_death2007formulas1" xfId="3"/>
    <cellStyle name="Normal_mortality2002" xfId="4"/>
    <cellStyle name="Normal_YPLL2007formulas1" xfId="5"/>
    <cellStyle name="Note 2" xfId="68"/>
    <cellStyle name="Note 2 2" xfId="144"/>
    <cellStyle name="Note 3" xfId="27"/>
    <cellStyle name="Note 4" xfId="135"/>
    <cellStyle name="Note 5" xfId="163"/>
    <cellStyle name="Note 6" xfId="177"/>
    <cellStyle name="Output" xfId="103" builtinId="21" customBuiltin="1"/>
    <cellStyle name="Output 2" xfId="63"/>
    <cellStyle name="Output 3" xfId="22"/>
    <cellStyle name="Title" xfId="12" builtinId="15" customBuiltin="1"/>
    <cellStyle name="Total" xfId="109" builtinId="25" customBuiltin="1"/>
    <cellStyle name="Total 2" xfId="70"/>
    <cellStyle name="Total 3" xfId="29"/>
    <cellStyle name="Warning Text" xfId="107" builtinId="11" customBuiltin="1"/>
    <cellStyle name="Warning Text 2" xfId="67"/>
    <cellStyle name="Warning Text 3" xfId="26"/>
  </cellStyles>
  <dxfs count="50">
    <dxf>
      <font>
        <b val="0"/>
        <i val="0"/>
        <strike val="0"/>
        <condense val="0"/>
        <extend val="0"/>
        <outline val="0"/>
        <shadow val="0"/>
        <u val="none"/>
        <vertAlign val="baseline"/>
        <sz val="11"/>
        <color auto="1"/>
        <name val="Tw Cen MT"/>
        <scheme val="none"/>
      </font>
      <numFmt numFmtId="165"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w Cen MT"/>
        <scheme val="none"/>
      </font>
      <numFmt numFmtId="165"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Tw Cen MT"/>
        <scheme val="none"/>
      </font>
      <numFmt numFmtId="0" formatCode="General"/>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auto="1"/>
        <name val="Tw Cen MT"/>
        <scheme val="none"/>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Tw Cen MT"/>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w Cen MT"/>
        <scheme val="none"/>
      </font>
      <numFmt numFmtId="3" formatCode="#,##0"/>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w Cen MT"/>
        <scheme val="none"/>
      </font>
      <numFmt numFmtId="0" formatCode="General"/>
      <fill>
        <patternFill patternType="none">
          <fgColor indexed="64"/>
          <bgColor indexed="65"/>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Tw Cen MT"/>
        <scheme val="none"/>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w Cen MT"/>
        <scheme val="none"/>
      </font>
      <numFmt numFmtId="30" formatCode="@"/>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Tw Cen MT"/>
        <scheme val="none"/>
      </font>
      <fill>
        <patternFill patternType="none">
          <fgColor indexed="64"/>
          <bgColor indexed="65"/>
        </patternFill>
      </fill>
      <alignment horizontal="center"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Tw Cen MT"/>
        <scheme val="none"/>
      </font>
      <fill>
        <patternFill patternType="solid">
          <fgColor indexed="64"/>
          <bgColor theme="8"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w Cen MT"/>
        <scheme val="none"/>
      </font>
      <numFmt numFmtId="165" formatCode="#,##0.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164" formatCode="0.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165" formatCode="#,##0.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numFmt numFmtId="3" formatCode="#,##0"/>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w Cen MT"/>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Tw Cen MT"/>
        <scheme val="none"/>
      </font>
      <fill>
        <patternFill patternType="none">
          <fgColor indexed="64"/>
          <bgColor indexed="65"/>
        </patternFill>
      </fill>
      <alignment horizontal="center"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Tw Cen MT"/>
        <scheme val="none"/>
      </font>
      <fill>
        <patternFill patternType="solid">
          <fgColor indexed="64"/>
          <bgColor theme="8"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26274</xdr:rowOff>
    </xdr:from>
    <xdr:to>
      <xdr:col>9</xdr:col>
      <xdr:colOff>432289</xdr:colOff>
      <xdr:row>93</xdr:row>
      <xdr:rowOff>65942</xdr:rowOff>
    </xdr:to>
    <xdr:sp macro="" textlink="">
      <xdr:nvSpPr>
        <xdr:cNvPr id="2" name="TextBox 1"/>
        <xdr:cNvSpPr txBox="1"/>
      </xdr:nvSpPr>
      <xdr:spPr>
        <a:xfrm>
          <a:off x="0" y="26274"/>
          <a:ext cx="5246077" cy="15030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Mortality Introduction</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mortality section of the Minnesota County Health Tables provides data on deaths to residents of Minnesota including number of deaths, crude death rates, age-adjusted death rates, age-specific death rates, the 15 leading causes of death and premature death rate by top 10 leading causes of death.  All data are for presented for the most current year with the exception of the premature deaths; due to small numbers of deaths a 5-year grouping is provided.  This introduction provides an overview of death (mortality) statistics, how deaths rates are calculated and how to use these statistics.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Crude Death Rate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crude death rate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is a good measure of the overall magnitude of mortality in a population. The crude rate is useful information for some purposes, such as planning for the delivery of health care services.  One should be cautious when comparing a crude death rate over time or to another county or Community Health Board (CHB) and be aware that differences in the crude rate may be due to an older populations.  </a:t>
          </a:r>
        </a:p>
        <a:p>
          <a:r>
            <a:rPr lang="en-US" sz="1100">
              <a:solidFill>
                <a:schemeClr val="dk1"/>
              </a:solidFill>
              <a:effectLst/>
              <a:latin typeface="+mn-lt"/>
              <a:ea typeface="+mn-ea"/>
              <a:cs typeface="+mn-cs"/>
            </a:rPr>
            <a:t>A crude death rate is simply the number of deaths divided by the total population, often multiplied by some constant so that the result is not a fraction (for death rates 100,000 is the most commonly used multiplier).  </a:t>
          </a:r>
        </a:p>
        <a:p>
          <a:r>
            <a:rPr lang="en-US" sz="1100">
              <a:solidFill>
                <a:schemeClr val="dk1"/>
              </a:solidFill>
              <a:effectLst/>
              <a:latin typeface="+mn-lt"/>
              <a:ea typeface="+mn-ea"/>
              <a:cs typeface="+mn-cs"/>
            </a:rPr>
            <a:t>Mortality Table 1 includes crude death rates for the state of Minnesota, its counties and community health boards.</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Age-specific death rates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An age-specific death rate is useful in understanding the influence each age group has on the overall crude death rate.  Mortality Table 3 shows age-specific death rates for the state of Minnesota, its counties and CHBs, using eight common age groupings.  Note that the death rate for ages 0-4 is substantially higher than the death rates for the other younger age groups (primarily due to a high death rate during infancy); only at ages 45-54 does the death rate exceed that for ages 0-4. It can be immediately seen that the death rates are many times higher in the oldest age groups. Therefore, county or CHB with an older population will automatically have a higher overall death rate just because of the age distribution. </a:t>
          </a:r>
        </a:p>
        <a:p>
          <a:r>
            <a:rPr lang="en-US" sz="1100">
              <a:solidFill>
                <a:schemeClr val="dk1"/>
              </a:solidFill>
              <a:effectLst/>
              <a:latin typeface="+mn-lt"/>
              <a:ea typeface="+mn-ea"/>
              <a:cs typeface="+mn-cs"/>
            </a:rPr>
            <a:t>An age-specific death rate is the number of deaths to an age group divided by the population for that age group, often multiplied by some constant so that the result is not a fraction (for death rates 100,000 is the most commonly used multiplier). </a:t>
          </a:r>
        </a:p>
        <a:p>
          <a:endParaRPr lang="en-US" sz="1100"/>
        </a:p>
        <a:p>
          <a:r>
            <a:rPr lang="en-US" sz="1100" b="1">
              <a:solidFill>
                <a:schemeClr val="dk1"/>
              </a:solidFill>
              <a:effectLst/>
              <a:latin typeface="+mn-lt"/>
              <a:ea typeface="+mn-ea"/>
              <a:cs typeface="+mn-cs"/>
            </a:rPr>
            <a:t>Premature Death Rate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Almost 4 out of every 10 deaths to Minnesota residents occur to people under 75 years of age. Thus, it is also important to investigate deaths to younger Minnesotans.  By examining premature deaths to younger persons, it may be possible to identify certain counties or CHBs were certain deaths that may be more prevalent among younger residents. </a:t>
          </a:r>
        </a:p>
        <a:p>
          <a:r>
            <a:rPr lang="en-US" sz="1100">
              <a:solidFill>
                <a:schemeClr val="dk1"/>
              </a:solidFill>
              <a:effectLst/>
              <a:latin typeface="+mn-lt"/>
              <a:ea typeface="+mn-ea"/>
              <a:cs typeface="+mn-cs"/>
            </a:rPr>
            <a:t>The premature death rate (PDR) for those under age 75 is the number of deaths to residents under age 75 per 100,000 persons age-adjusted to the 2000 U.S. standard population.  For more information on PDRs go to: Pennsylvania Department of Health, Tools of the Trade, Premature Mortality Rates </a:t>
          </a:r>
          <a:r>
            <a:rPr lang="en-US" sz="1100" u="sng">
              <a:solidFill>
                <a:schemeClr val="dk1"/>
              </a:solidFill>
              <a:effectLst/>
              <a:latin typeface="+mn-lt"/>
              <a:ea typeface="+mn-ea"/>
              <a:cs typeface="+mn-cs"/>
              <a:hlinkClick xmlns:r="http://schemas.openxmlformats.org/officeDocument/2006/relationships" r:id=""/>
            </a:rPr>
            <a:t>http://www.portal.state.pa.us/portal/server.pt?open=514&amp;objID=556449&amp;mode=2</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Tables 1 and 5 of the Minnesota County Health Tables include premature deaths to those under age 75, as well as a premature death rate (age-adjusted).</a:t>
          </a:r>
        </a:p>
        <a:p>
          <a:endParaRPr lang="en-US" sz="11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Age-adjusted Death Rates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Age adjusting rates is a way to make fairer comparisons between counties/CHBs with different age distributions. For example, a county having a higher percentage of elderly people may have a higher crude death than a county with a younger population merely because the elderly are more likely to die.  Age-adjusted death rates are used to eliminate this age bias in the makeup of the populations being compared, thereby providing a much more reliable rate for comparison purposes.  </a:t>
          </a:r>
        </a:p>
        <a:p>
          <a:r>
            <a:rPr lang="en-US" sz="1100">
              <a:solidFill>
                <a:schemeClr val="dk1"/>
              </a:solidFill>
              <a:effectLst/>
              <a:latin typeface="+mn-lt"/>
              <a:ea typeface="+mn-ea"/>
              <a:cs typeface="+mn-cs"/>
            </a:rPr>
            <a:t>The age-adjusted rates provided in Mortality Tables 1 and 5 are calculated using the direct method of age adjustment.  For more information on age adjusting death rates go to: Centers for Disease Control and Prevention, </a:t>
          </a:r>
          <a:r>
            <a:rPr lang="en-US" sz="1100" i="1">
              <a:solidFill>
                <a:schemeClr val="dk1"/>
              </a:solidFill>
              <a:effectLst/>
              <a:latin typeface="+mn-lt"/>
              <a:ea typeface="+mn-ea"/>
              <a:cs typeface="+mn-cs"/>
            </a:rPr>
            <a:t>Healthy People 2000 Statistical Notes, Direct Standardization (Age-Adjusted Death Rates)</a:t>
          </a:r>
          <a:endParaRPr lang="en-US" sz="1100">
            <a:solidFill>
              <a:schemeClr val="dk1"/>
            </a:solidFill>
            <a:effectLst/>
            <a:latin typeface="+mn-lt"/>
            <a:ea typeface="+mn-ea"/>
            <a:cs typeface="+mn-cs"/>
          </a:endParaRPr>
        </a:p>
        <a:p>
          <a:r>
            <a:rPr lang="en-US" sz="1100" u="sng">
              <a:solidFill>
                <a:schemeClr val="dk1"/>
              </a:solidFill>
              <a:effectLst/>
              <a:latin typeface="+mn-lt"/>
              <a:ea typeface="+mn-ea"/>
              <a:cs typeface="+mn-cs"/>
              <a:hlinkClick xmlns:r="http://schemas.openxmlformats.org/officeDocument/2006/relationships" r:id=""/>
            </a:rPr>
            <a:t>http://www.cdc.gov/nchs/data/statnt/statnt06rv.pdf</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Additional Resources for Minnesota Death Data</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Minnesota Vital Statistics Interactive Queries Website</a:t>
          </a:r>
        </a:p>
        <a:p>
          <a:r>
            <a:rPr lang="en-US" sz="1100">
              <a:solidFill>
                <a:schemeClr val="dk1"/>
              </a:solidFill>
              <a:effectLst/>
              <a:latin typeface="+mn-lt"/>
              <a:ea typeface="+mn-ea"/>
              <a:cs typeface="+mn-cs"/>
            </a:rPr>
            <a:t>A query system that includes deaths by county, age, cause, gender and race/ethnicity</a:t>
          </a:r>
        </a:p>
        <a:p>
          <a:r>
            <a:rPr lang="en-US" sz="1100" u="sng">
              <a:solidFill>
                <a:schemeClr val="dk1"/>
              </a:solidFill>
              <a:effectLst/>
              <a:latin typeface="+mn-lt"/>
              <a:ea typeface="+mn-ea"/>
              <a:cs typeface="+mn-cs"/>
              <a:hlinkClick xmlns:r="http://schemas.openxmlformats.org/officeDocument/2006/relationships" r:id=""/>
            </a:rPr>
            <a:t>https://pqc.health.state.mn.us/mhsq/index.jsp</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Minnesota Vital Statistics State, County, and Community Health Board Trend Reports</a:t>
          </a:r>
        </a:p>
        <a:p>
          <a:r>
            <a:rPr lang="en-US" sz="1100">
              <a:solidFill>
                <a:schemeClr val="dk1"/>
              </a:solidFill>
              <a:effectLst/>
              <a:latin typeface="+mn-lt"/>
              <a:ea typeface="+mn-ea"/>
              <a:cs typeface="+mn-cs"/>
            </a:rPr>
            <a:t>Reports include the 5-year rates for the cancer heart disease, stroke, and unintentional injury</a:t>
          </a:r>
        </a:p>
        <a:p>
          <a:r>
            <a:rPr lang="en-US" sz="1100" u="sng">
              <a:solidFill>
                <a:schemeClr val="dk1"/>
              </a:solidFill>
              <a:effectLst/>
              <a:latin typeface="+mn-lt"/>
              <a:ea typeface="+mn-ea"/>
              <a:cs typeface="+mn-cs"/>
              <a:hlinkClick xmlns:r="http://schemas.openxmlformats.org/officeDocument/2006/relationships" r:id=""/>
            </a:rPr>
            <a:t>http://www.health.state.mn.us/divs/chs/trends/index.html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Minnesota Injury Data Access System (MIDAS)</a:t>
          </a:r>
        </a:p>
        <a:p>
          <a:r>
            <a:rPr lang="en-US" sz="1100">
              <a:solidFill>
                <a:schemeClr val="dk1"/>
              </a:solidFill>
              <a:effectLst/>
              <a:latin typeface="+mn-lt"/>
              <a:ea typeface="+mn-ea"/>
              <a:cs typeface="+mn-cs"/>
            </a:rPr>
            <a:t>A query system of injury and violence data for Minnesotans by county, injury type, gender, outcome (fatal/non-fatal) </a:t>
          </a:r>
        </a:p>
        <a:p>
          <a:r>
            <a:rPr lang="en-US" sz="1100" u="sng">
              <a:solidFill>
                <a:schemeClr val="dk1"/>
              </a:solidFill>
              <a:effectLst/>
              <a:latin typeface="+mn-lt"/>
              <a:ea typeface="+mn-ea"/>
              <a:cs typeface="+mn-cs"/>
              <a:hlinkClick xmlns:r="http://schemas.openxmlformats.org/officeDocument/2006/relationships" r:id=""/>
            </a:rPr>
            <a:t>http://www.health.state.mn.us/injury/midas/ub92/</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CDC Wonder</a:t>
          </a:r>
        </a:p>
        <a:p>
          <a:r>
            <a:rPr lang="en-US" sz="1100">
              <a:solidFill>
                <a:schemeClr val="dk1"/>
              </a:solidFill>
              <a:effectLst/>
              <a:latin typeface="+mn-lt"/>
              <a:ea typeface="+mn-ea"/>
              <a:cs typeface="+mn-cs"/>
            </a:rPr>
            <a:t>WONDER online databases utilize a rich ad-hoc query system for the analysis of public health data</a:t>
          </a:r>
        </a:p>
        <a:p>
          <a:r>
            <a:rPr lang="en-US" sz="1100" u="sng">
              <a:solidFill>
                <a:schemeClr val="dk1"/>
              </a:solidFill>
              <a:effectLst/>
              <a:latin typeface="+mn-lt"/>
              <a:ea typeface="+mn-ea"/>
              <a:cs typeface="+mn-cs"/>
              <a:hlinkClick xmlns:r="http://schemas.openxmlformats.org/officeDocument/2006/relationships" r:id=""/>
            </a:rPr>
            <a:t>http://wonder.cdc.gov/</a:t>
          </a:r>
          <a:endParaRPr lang="en-US" sz="1100">
            <a:solidFill>
              <a:schemeClr val="dk1"/>
            </a:solidFill>
            <a:effectLst/>
            <a:latin typeface="+mn-lt"/>
            <a:ea typeface="+mn-ea"/>
            <a:cs typeface="+mn-cs"/>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rofiles/Morbidity/Formats/Canc_STD_BRFSS_Prvdr_TBISCI_LTer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untyHealthTables/2012MN_CO_Tables/dmorb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rofiles/MCH/Maternal%20and%20Child%20Healt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Morb1abc_Cancer"/>
      <sheetName val="Morb2_VaccinePrev"/>
      <sheetName val="Morb3a_NotifiableDis"/>
      <sheetName val="Morb3b_NotifiableDis"/>
      <sheetName val="Morb4ab_HCProvider"/>
      <sheetName val="Morb5ab_TBI_SCI"/>
      <sheetName val="TBI_SCI_defs"/>
      <sheetName val="Morb6abc_LongTerm"/>
      <sheetName val="Morb7_BRFSS"/>
      <sheetName val="Morb7_BRFSSdef"/>
      <sheetName val="Morb7_BRFSS2"/>
      <sheetName val="Introdu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years"/>
      <sheetName val="1_VacPrev"/>
      <sheetName val="2_STDs"/>
      <sheetName val="3_NotifDis"/>
      <sheetName val="4_HCProvider"/>
      <sheetName val="4_MV inj"/>
      <sheetName val="5_seatbelt"/>
      <sheetName val="678_Cancer"/>
      <sheetName val="910_TBI_SCI"/>
      <sheetName val="TBI_SCI_defs"/>
      <sheetName val="11_risks"/>
      <sheetName val="12_risks"/>
      <sheetName val="1112_defs"/>
    </sheetNames>
    <sheetDataSet>
      <sheetData sheetId="0"/>
      <sheetData sheetId="1">
        <row r="4">
          <cell r="A4" t="str">
            <v>**Includes number of cases diagnosed for the years 2006, 2007 and 2008.</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troduction"/>
      <sheetName val="Tbl_1"/>
      <sheetName val="Tbl_2"/>
      <sheetName val="Tbl_3"/>
      <sheetName val="Tbl_4"/>
      <sheetName val="Tbl_5"/>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6:F114" totalsRowShown="0" headerRowDxfId="49" dataDxfId="47" headerRowBorderDxfId="48" tableBorderDxfId="46">
  <tableColumns count="6">
    <tableColumn id="1" name="State/County/CHB" dataDxfId="45"/>
    <tableColumn id="2" name="Deaths" dataDxfId="44"/>
    <tableColumn id="3" name="Death _x000a_Rate" dataDxfId="43"/>
    <tableColumn id="4" name="Death _x000a_Rates" dataDxfId="42"/>
    <tableColumn id="5" name="Deathss" dataDxfId="41"/>
    <tableColumn id="6" name="Age Adj. Rate*" dataDxfId="40"/>
  </tableColumns>
  <tableStyleInfo showFirstColumn="0" showLastColumn="0" showRowStripes="1" showColumnStripes="0"/>
  <extLst>
    <ext xmlns:x14="http://schemas.microsoft.com/office/spreadsheetml/2009/9/main" uri="{504A1905-F514-4f6f-8877-14C23A59335A}">
      <x14:table altText="Summary of deaths to Minnesota residents" altTextSummary="Deaths, death rate, age adjusted death rate and premature death rates to those less than 75 years old."/>
    </ext>
  </extLst>
</table>
</file>

<file path=xl/tables/table2.xml><?xml version="1.0" encoding="utf-8"?>
<table xmlns="http://schemas.openxmlformats.org/spreadsheetml/2006/main" id="2" name="Table2" displayName="Table2" ref="A5:H113" totalsRowShown="0" headerRowDxfId="39" dataDxfId="37" headerRowBorderDxfId="38" tableBorderDxfId="36">
  <tableColumns count="8">
    <tableColumn id="1" name="State/County/CHB" dataDxfId="35"/>
    <tableColumn id="2" name="0-4" dataDxfId="34"/>
    <tableColumn id="3" name="5-14" dataDxfId="33"/>
    <tableColumn id="4" name="15-24" dataDxfId="32"/>
    <tableColumn id="5" name="25-44" dataDxfId="31"/>
    <tableColumn id="6" name="45-64" dataDxfId="30"/>
    <tableColumn id="8" name="65-74" dataDxfId="29"/>
    <tableColumn id="9" name="75+" dataDxfId="28"/>
  </tableColumns>
  <tableStyleInfo showFirstColumn="0" showLastColumn="0" showRowStripes="1" showColumnStripes="0"/>
  <extLst>
    <ext xmlns:x14="http://schemas.microsoft.com/office/spreadsheetml/2009/9/main" uri="{504A1905-F514-4f6f-8877-14C23A59335A}">
      <x14:table altText="Deaths by age group" altTextSummary="Deaths by age group"/>
    </ext>
  </extLst>
</table>
</file>

<file path=xl/tables/table3.xml><?xml version="1.0" encoding="utf-8"?>
<table xmlns="http://schemas.openxmlformats.org/spreadsheetml/2006/main" id="3" name="Table3" displayName="Table3" ref="B6:L21" totalsRowShown="0" headerRowDxfId="27" dataDxfId="25" headerRowBorderDxfId="26" tableBorderDxfId="24" totalsRowBorderDxfId="23" headerRowCellStyle="Normal_death2007formulas1" dataCellStyle="Normal_death2007formulas1">
  <tableColumns count="11">
    <tableColumn id="1" name="Cause" dataDxfId="22" dataCellStyle="Normal_death2007formulas1"/>
    <tableColumn id="2" name="Rank" dataDxfId="21"/>
    <tableColumn id="3" name="Number" dataDxfId="20">
      <calculatedColumnFormula>SUM(E7:L7)</calculatedColumnFormula>
    </tableColumn>
    <tableColumn id="4" name="0-4" dataDxfId="19" dataCellStyle="Normal_death2007formulas1"/>
    <tableColumn id="5" name="5-14" dataDxfId="18" dataCellStyle="Normal_death2007formulas1"/>
    <tableColumn id="6" name="15-24" dataDxfId="17" dataCellStyle="Normal_death2007formulas1"/>
    <tableColumn id="7" name="25-44" dataDxfId="16" dataCellStyle="Normal_death2007formulas1"/>
    <tableColumn id="8" name="45-54" dataDxfId="15" dataCellStyle="Normal_death2007formulas1"/>
    <tableColumn id="9" name="55-64" dataDxfId="14" dataCellStyle="Normal_death2007formulas1"/>
    <tableColumn id="10" name="65-74" dataDxfId="13" dataCellStyle="Normal_death2007formulas1"/>
    <tableColumn id="11" name="75+" dataDxfId="12" dataCellStyle="Normal_death2007formulas1"/>
  </tableColumns>
  <tableStyleInfo showFirstColumn="0" showLastColumn="0" showRowStripes="1" showColumnStripes="0"/>
  <extLst>
    <ext xmlns:x14="http://schemas.microsoft.com/office/spreadsheetml/2009/9/main" uri="{504A1905-F514-4f6f-8877-14C23A59335A}">
      <x14:table altText="fifteen leading causes of death by age group" altTextSummary="number of deaths by cause for all ages and by age group."/>
    </ext>
  </extLst>
</table>
</file>

<file path=xl/tables/table4.xml><?xml version="1.0" encoding="utf-8"?>
<table xmlns="http://schemas.openxmlformats.org/spreadsheetml/2006/main" id="4" name="Table4" displayName="Table4" ref="B8:H18" totalsRowShown="0" headerRowDxfId="11" dataDxfId="9" headerRowBorderDxfId="10" tableBorderDxfId="8" totalsRowBorderDxfId="7">
  <tableColumns count="7">
    <tableColumn id="1" name="Cause" dataDxfId="6" dataCellStyle="Normal_death2007formulas1"/>
    <tableColumn id="2" name="Rank" dataDxfId="5">
      <calculatedColumnFormula>RANK(E9,E$9:$E18,0)</calculatedColumnFormula>
    </tableColumn>
    <tableColumn id="3" name="Number" dataDxfId="4"/>
    <tableColumn id="4" name="Rate" dataDxfId="3"/>
    <tableColumn id="5" name="Rank2" dataDxfId="2">
      <calculatedColumnFormula>RANK(H9,$H$9:H18,0)</calculatedColumnFormula>
    </tableColumn>
    <tableColumn id="6" name="Number3" dataDxfId="1"/>
    <tableColumn id="7" name="Rate4" dataDxfId="0"/>
  </tableColumns>
  <tableStyleInfo showFirstColumn="0" showLastColumn="0" showRowStripes="1" showColumnStripes="0"/>
  <extLst>
    <ext xmlns:x14="http://schemas.microsoft.com/office/spreadsheetml/2009/9/main" uri="{504A1905-F514-4f6f-8877-14C23A59335A}">
      <x14:table altText="Premature deaths to the less than 75 years old" altTextSummary="deaths to the under 75 years old and rate compare to nubmer of deaths and overall rat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pqc.health.state.mn.us/mhsq/index.jsp"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pqc.health.state.mn.us/mhsq/index.jsp"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pqc.health.state.mn.us/mhsq/index.jsp"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pqc.health.state.mn.us/mhsq/index.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W111"/>
  <sheetViews>
    <sheetView zoomScaleNormal="100" workbookViewId="0">
      <pane xSplit="2" topLeftCell="DL1" activePane="topRight" state="frozen"/>
      <selection pane="topRight" activeCell="DN9" sqref="DN9"/>
    </sheetView>
  </sheetViews>
  <sheetFormatPr defaultRowHeight="12.75"/>
  <cols>
    <col min="1" max="1" width="9.33203125" style="9"/>
    <col min="2" max="2" width="29.83203125" style="9" customWidth="1"/>
    <col min="3" max="12" width="14.83203125" style="9" customWidth="1"/>
    <col min="13" max="20" width="12.83203125" style="9" customWidth="1"/>
    <col min="21" max="21" width="13" style="9" customWidth="1"/>
    <col min="22" max="22" width="7.83203125" style="9" customWidth="1"/>
    <col min="23" max="23" width="8" style="9" customWidth="1"/>
    <col min="24" max="24" width="7.5" style="9" customWidth="1"/>
    <col min="25" max="25" width="8.1640625" style="9" customWidth="1"/>
    <col min="26" max="26" width="7.83203125" style="9" customWidth="1"/>
    <col min="27" max="27" width="9" style="9" customWidth="1"/>
    <col min="28" max="28" width="7.6640625" style="9" customWidth="1"/>
    <col min="29" max="29" width="7.5" style="9" customWidth="1"/>
    <col min="30" max="30" width="7.6640625" style="9" customWidth="1"/>
    <col min="31" max="32" width="9" style="9" customWidth="1"/>
    <col min="33" max="33" width="10.5" style="9" customWidth="1"/>
    <col min="34" max="34" width="11" style="9" customWidth="1"/>
    <col min="35" max="37" width="9" style="9" customWidth="1"/>
    <col min="38" max="38" width="10.5" style="9" customWidth="1"/>
    <col min="39" max="39" width="11" style="9" customWidth="1"/>
    <col min="40" max="40" width="10.6640625" style="9" customWidth="1"/>
    <col min="41" max="41" width="9" style="9" customWidth="1"/>
    <col min="42" max="42" width="10.1640625" style="9" customWidth="1"/>
    <col min="43" max="50" width="9" style="9" customWidth="1"/>
    <col min="51" max="51" width="5.83203125" style="9" customWidth="1"/>
    <col min="52" max="52" width="5.6640625" style="9" customWidth="1"/>
    <col min="53" max="55" width="5.83203125" style="9" customWidth="1"/>
    <col min="56" max="62" width="8.83203125" style="9" customWidth="1"/>
    <col min="63" max="77" width="9.6640625" style="9" customWidth="1"/>
    <col min="78" max="80" width="9.33203125" style="9" customWidth="1"/>
    <col min="81" max="81" width="8.6640625" style="9" customWidth="1"/>
    <col min="82" max="82" width="8" style="9" customWidth="1"/>
    <col min="83" max="83" width="9" style="9" customWidth="1"/>
    <col min="84" max="84" width="9.6640625" style="9" customWidth="1"/>
    <col min="85" max="85" width="9.33203125" style="9" customWidth="1"/>
    <col min="86" max="86" width="10.5" style="9" customWidth="1"/>
    <col min="87" max="87" width="11.5" style="9" customWidth="1"/>
    <col min="88" max="88" width="10.5" style="9" customWidth="1"/>
    <col min="89" max="90" width="11.5" style="9" customWidth="1"/>
    <col min="91" max="118" width="9.33203125" style="9" customWidth="1"/>
    <col min="119" max="119" width="12.6640625" style="9" customWidth="1"/>
    <col min="120" max="123" width="9.33203125" style="9" customWidth="1"/>
    <col min="124" max="16384" width="9.33203125" style="9"/>
  </cols>
  <sheetData>
    <row r="1" spans="1:179" ht="30" customHeight="1">
      <c r="A1" s="10"/>
      <c r="B1" s="10"/>
      <c r="C1" s="31" t="s">
        <v>235</v>
      </c>
      <c r="D1" s="31"/>
      <c r="E1" s="31"/>
      <c r="F1" s="31"/>
      <c r="G1" s="31"/>
      <c r="H1" s="31"/>
      <c r="I1" s="31"/>
      <c r="J1" s="31"/>
      <c r="K1" s="43"/>
      <c r="L1" s="11"/>
      <c r="M1" s="11"/>
      <c r="N1" s="11"/>
      <c r="O1" s="11"/>
      <c r="P1" s="11"/>
      <c r="Q1" s="11"/>
      <c r="R1" s="178" t="s">
        <v>3</v>
      </c>
      <c r="S1" s="11"/>
      <c r="T1" s="11"/>
      <c r="U1" s="11"/>
      <c r="V1" s="11"/>
      <c r="W1" s="11"/>
      <c r="X1" s="11"/>
      <c r="Y1" s="11"/>
      <c r="Z1" s="11"/>
      <c r="AA1" s="11"/>
      <c r="AB1" s="11"/>
      <c r="AC1" s="11"/>
      <c r="AD1" s="11"/>
      <c r="AE1" s="11"/>
      <c r="AF1" s="11"/>
      <c r="AG1" s="11" t="s">
        <v>4</v>
      </c>
      <c r="AH1" s="11"/>
      <c r="AI1" s="11"/>
      <c r="AJ1" s="11"/>
      <c r="AK1" s="11"/>
      <c r="AL1" s="11"/>
      <c r="AM1" s="11"/>
      <c r="AN1" s="11"/>
      <c r="AO1" s="11"/>
      <c r="AP1" s="11"/>
      <c r="AQ1" s="11"/>
      <c r="AR1" s="11"/>
      <c r="AS1" s="11"/>
      <c r="AT1" s="11"/>
      <c r="AU1" s="11"/>
      <c r="AV1" s="11" t="s">
        <v>5</v>
      </c>
      <c r="AW1" s="11"/>
      <c r="AX1" s="11"/>
      <c r="AY1" s="11"/>
      <c r="AZ1" s="11"/>
      <c r="BA1" s="11"/>
      <c r="BB1" s="11"/>
      <c r="BC1" s="11"/>
      <c r="BD1" s="11"/>
      <c r="BE1" s="11"/>
      <c r="BF1" s="11"/>
      <c r="BG1" s="11"/>
      <c r="BH1" s="11"/>
      <c r="BI1" s="11"/>
      <c r="BJ1" s="11"/>
      <c r="BK1" s="11" t="s">
        <v>233</v>
      </c>
      <c r="BL1" s="11"/>
      <c r="BM1" s="11"/>
      <c r="BN1" s="11"/>
      <c r="BO1" s="11"/>
      <c r="BP1" s="11"/>
      <c r="BQ1" s="11"/>
      <c r="BR1" s="11"/>
      <c r="BS1" s="11"/>
      <c r="BT1" s="11"/>
      <c r="BU1" s="11"/>
      <c r="BV1" s="11"/>
      <c r="BW1" s="11"/>
      <c r="BX1" s="11"/>
      <c r="BY1" s="11"/>
      <c r="BZ1" s="11" t="s">
        <v>234</v>
      </c>
      <c r="CA1" s="11"/>
      <c r="CB1" s="11"/>
      <c r="CC1" s="11"/>
      <c r="CD1" s="11"/>
      <c r="CE1" s="11"/>
      <c r="CF1" s="11"/>
      <c r="CG1" s="11"/>
      <c r="CH1" s="11"/>
      <c r="CI1" s="11"/>
      <c r="CJ1" s="11"/>
      <c r="CK1" s="11"/>
      <c r="CL1" s="11"/>
      <c r="CM1" s="11"/>
      <c r="CN1" s="11"/>
      <c r="CO1" s="11" t="s">
        <v>6</v>
      </c>
      <c r="CP1" s="11"/>
      <c r="CQ1" s="11"/>
      <c r="CR1" s="11"/>
      <c r="CS1" s="11"/>
      <c r="CT1" s="11"/>
      <c r="CU1" s="11"/>
      <c r="CV1" s="11"/>
      <c r="CW1" s="11"/>
      <c r="CX1" s="11"/>
      <c r="CY1" s="11"/>
      <c r="CZ1" s="11"/>
      <c r="DA1" s="11"/>
      <c r="DB1" s="11"/>
      <c r="DC1" s="11"/>
      <c r="DD1" s="11" t="s">
        <v>7</v>
      </c>
      <c r="DE1" s="11"/>
      <c r="DF1" s="11"/>
      <c r="DG1" s="11"/>
      <c r="DH1" s="11"/>
      <c r="DI1" s="11"/>
      <c r="DJ1" s="11"/>
      <c r="DK1" s="11"/>
      <c r="DL1" s="11"/>
      <c r="DM1" s="11"/>
      <c r="DN1" s="11"/>
      <c r="DO1" s="11"/>
      <c r="DP1" s="11"/>
      <c r="DQ1" s="11"/>
      <c r="DR1" s="11"/>
      <c r="DS1" s="182" t="s">
        <v>8</v>
      </c>
      <c r="DT1" s="182" t="s">
        <v>11</v>
      </c>
      <c r="DU1" s="182" t="s">
        <v>349</v>
      </c>
      <c r="DV1" s="182" t="s">
        <v>350</v>
      </c>
      <c r="DW1" s="182" t="s">
        <v>14</v>
      </c>
      <c r="DX1" s="182" t="s">
        <v>351</v>
      </c>
      <c r="DY1" s="182" t="s">
        <v>352</v>
      </c>
      <c r="DZ1" s="182" t="s">
        <v>354</v>
      </c>
      <c r="EA1" s="182" t="s">
        <v>15</v>
      </c>
      <c r="EB1" s="182" t="s">
        <v>353</v>
      </c>
      <c r="ED1" s="11"/>
      <c r="EE1" s="12"/>
      <c r="EF1" s="12"/>
      <c r="EG1" s="12"/>
      <c r="EH1" s="12"/>
      <c r="EI1" s="198"/>
      <c r="EJ1" s="198"/>
      <c r="EK1" s="198"/>
      <c r="EL1" s="198"/>
      <c r="EM1" s="198"/>
      <c r="EN1" s="198"/>
      <c r="EO1" s="198"/>
      <c r="EP1" s="198"/>
      <c r="EQ1" s="198"/>
      <c r="ER1" s="198"/>
      <c r="ES1" s="198"/>
      <c r="ET1" s="198"/>
      <c r="EU1" s="198"/>
      <c r="EV1" s="198"/>
      <c r="EW1" s="198"/>
      <c r="EX1" s="198"/>
      <c r="EY1" s="198"/>
      <c r="EZ1" s="198"/>
      <c r="FA1" s="198"/>
    </row>
    <row r="2" spans="1:179" ht="15">
      <c r="A2" s="10" t="s">
        <v>133</v>
      </c>
      <c r="B2" s="10" t="s">
        <v>193</v>
      </c>
      <c r="C2" s="192" t="s">
        <v>362</v>
      </c>
      <c r="D2" s="192" t="s">
        <v>363</v>
      </c>
      <c r="E2" s="192" t="s">
        <v>8</v>
      </c>
      <c r="F2" s="192" t="s">
        <v>364</v>
      </c>
      <c r="G2" s="192" t="s">
        <v>9</v>
      </c>
      <c r="H2" s="192" t="s">
        <v>10</v>
      </c>
      <c r="I2" s="192" t="s">
        <v>365</v>
      </c>
      <c r="J2" s="192" t="s">
        <v>366</v>
      </c>
      <c r="K2" s="192" t="s">
        <v>367</v>
      </c>
      <c r="L2" s="192" t="s">
        <v>368</v>
      </c>
      <c r="M2" s="192" t="s">
        <v>369</v>
      </c>
      <c r="N2" s="192" t="s">
        <v>370</v>
      </c>
      <c r="O2" s="192" t="s">
        <v>14</v>
      </c>
      <c r="P2" s="192" t="s">
        <v>15</v>
      </c>
      <c r="Q2" s="192" t="s">
        <v>371</v>
      </c>
      <c r="R2" s="192" t="s">
        <v>362</v>
      </c>
      <c r="S2" s="192" t="s">
        <v>363</v>
      </c>
      <c r="T2" s="192" t="s">
        <v>8</v>
      </c>
      <c r="U2" s="192" t="s">
        <v>364</v>
      </c>
      <c r="V2" s="192" t="s">
        <v>9</v>
      </c>
      <c r="W2" s="192" t="s">
        <v>10</v>
      </c>
      <c r="X2" s="192" t="s">
        <v>365</v>
      </c>
      <c r="Y2" s="192" t="s">
        <v>366</v>
      </c>
      <c r="Z2" s="192" t="s">
        <v>367</v>
      </c>
      <c r="AA2" s="192" t="s">
        <v>368</v>
      </c>
      <c r="AB2" s="192" t="s">
        <v>369</v>
      </c>
      <c r="AC2" s="192" t="s">
        <v>370</v>
      </c>
      <c r="AD2" s="192" t="s">
        <v>14</v>
      </c>
      <c r="AE2" s="192" t="s">
        <v>15</v>
      </c>
      <c r="AF2" s="192" t="s">
        <v>371</v>
      </c>
      <c r="AG2" s="192" t="s">
        <v>362</v>
      </c>
      <c r="AH2" s="192" t="s">
        <v>363</v>
      </c>
      <c r="AI2" s="192" t="s">
        <v>8</v>
      </c>
      <c r="AJ2" s="192" t="s">
        <v>364</v>
      </c>
      <c r="AK2" s="192" t="s">
        <v>9</v>
      </c>
      <c r="AL2" s="192" t="s">
        <v>10</v>
      </c>
      <c r="AM2" s="192" t="s">
        <v>365</v>
      </c>
      <c r="AN2" s="192" t="s">
        <v>366</v>
      </c>
      <c r="AO2" s="192" t="s">
        <v>367</v>
      </c>
      <c r="AP2" s="192" t="s">
        <v>368</v>
      </c>
      <c r="AQ2" s="192" t="s">
        <v>369</v>
      </c>
      <c r="AR2" s="192" t="s">
        <v>370</v>
      </c>
      <c r="AS2" s="192" t="s">
        <v>14</v>
      </c>
      <c r="AT2" s="192" t="s">
        <v>15</v>
      </c>
      <c r="AU2" s="192" t="s">
        <v>371</v>
      </c>
      <c r="AV2" s="192" t="s">
        <v>362</v>
      </c>
      <c r="AW2" s="192" t="s">
        <v>363</v>
      </c>
      <c r="AX2" s="192" t="s">
        <v>8</v>
      </c>
      <c r="AY2" s="192" t="s">
        <v>364</v>
      </c>
      <c r="AZ2" s="192" t="s">
        <v>9</v>
      </c>
      <c r="BA2" s="192" t="s">
        <v>10</v>
      </c>
      <c r="BB2" s="192" t="s">
        <v>365</v>
      </c>
      <c r="BC2" s="192" t="s">
        <v>366</v>
      </c>
      <c r="BD2" s="192" t="s">
        <v>367</v>
      </c>
      <c r="BE2" s="192" t="s">
        <v>368</v>
      </c>
      <c r="BF2" s="192" t="s">
        <v>369</v>
      </c>
      <c r="BG2" s="192" t="s">
        <v>370</v>
      </c>
      <c r="BH2" s="192" t="s">
        <v>14</v>
      </c>
      <c r="BI2" s="192" t="s">
        <v>15</v>
      </c>
      <c r="BJ2" s="192" t="s">
        <v>371</v>
      </c>
      <c r="BK2" s="192" t="s">
        <v>362</v>
      </c>
      <c r="BL2" s="192" t="s">
        <v>363</v>
      </c>
      <c r="BM2" s="192" t="s">
        <v>8</v>
      </c>
      <c r="BN2" s="192" t="s">
        <v>364</v>
      </c>
      <c r="BO2" s="192" t="s">
        <v>9</v>
      </c>
      <c r="BP2" s="192" t="s">
        <v>10</v>
      </c>
      <c r="BQ2" s="192" t="s">
        <v>365</v>
      </c>
      <c r="BR2" s="192" t="s">
        <v>366</v>
      </c>
      <c r="BS2" s="192" t="s">
        <v>367</v>
      </c>
      <c r="BT2" s="192" t="s">
        <v>368</v>
      </c>
      <c r="BU2" s="192" t="s">
        <v>369</v>
      </c>
      <c r="BV2" s="192" t="s">
        <v>370</v>
      </c>
      <c r="BW2" s="192" t="s">
        <v>14</v>
      </c>
      <c r="BX2" s="192" t="s">
        <v>15</v>
      </c>
      <c r="BY2" s="192" t="s">
        <v>371</v>
      </c>
      <c r="BZ2" s="192" t="s">
        <v>362</v>
      </c>
      <c r="CA2" s="192" t="s">
        <v>363</v>
      </c>
      <c r="CB2" s="192" t="s">
        <v>8</v>
      </c>
      <c r="CC2" s="192" t="s">
        <v>364</v>
      </c>
      <c r="CD2" s="192" t="s">
        <v>9</v>
      </c>
      <c r="CE2" s="192" t="s">
        <v>10</v>
      </c>
      <c r="CF2" s="192" t="s">
        <v>365</v>
      </c>
      <c r="CG2" s="192" t="s">
        <v>366</v>
      </c>
      <c r="CH2" s="192" t="s">
        <v>367</v>
      </c>
      <c r="CI2" s="192" t="s">
        <v>368</v>
      </c>
      <c r="CJ2" s="192" t="s">
        <v>369</v>
      </c>
      <c r="CK2" s="192" t="s">
        <v>370</v>
      </c>
      <c r="CL2" s="192" t="s">
        <v>14</v>
      </c>
      <c r="CM2" s="192" t="s">
        <v>15</v>
      </c>
      <c r="CN2" s="192" t="s">
        <v>371</v>
      </c>
      <c r="CO2" s="192" t="s">
        <v>362</v>
      </c>
      <c r="CP2" s="192" t="s">
        <v>363</v>
      </c>
      <c r="CQ2" s="192" t="s">
        <v>8</v>
      </c>
      <c r="CR2" s="192" t="s">
        <v>364</v>
      </c>
      <c r="CS2" s="192" t="s">
        <v>9</v>
      </c>
      <c r="CT2" s="192" t="s">
        <v>10</v>
      </c>
      <c r="CU2" s="192" t="s">
        <v>365</v>
      </c>
      <c r="CV2" s="192" t="s">
        <v>366</v>
      </c>
      <c r="CW2" s="192" t="s">
        <v>367</v>
      </c>
      <c r="CX2" s="192" t="s">
        <v>368</v>
      </c>
      <c r="CY2" s="192" t="s">
        <v>369</v>
      </c>
      <c r="CZ2" s="192" t="s">
        <v>370</v>
      </c>
      <c r="DA2" s="192" t="s">
        <v>14</v>
      </c>
      <c r="DB2" s="192" t="s">
        <v>15</v>
      </c>
      <c r="DC2" s="192" t="s">
        <v>371</v>
      </c>
      <c r="DD2" s="192" t="s">
        <v>362</v>
      </c>
      <c r="DE2" s="192" t="s">
        <v>363</v>
      </c>
      <c r="DF2" s="192" t="s">
        <v>8</v>
      </c>
      <c r="DG2" s="192" t="s">
        <v>364</v>
      </c>
      <c r="DH2" s="192" t="s">
        <v>9</v>
      </c>
      <c r="DI2" s="192" t="s">
        <v>10</v>
      </c>
      <c r="DJ2" s="192" t="s">
        <v>365</v>
      </c>
      <c r="DK2" s="192" t="s">
        <v>366</v>
      </c>
      <c r="DL2" s="192" t="s">
        <v>367</v>
      </c>
      <c r="DM2" s="192" t="s">
        <v>368</v>
      </c>
      <c r="DN2" s="192" t="s">
        <v>369</v>
      </c>
      <c r="DO2" s="192" t="s">
        <v>370</v>
      </c>
      <c r="DP2" s="192" t="s">
        <v>14</v>
      </c>
      <c r="DQ2" s="192" t="s">
        <v>15</v>
      </c>
      <c r="DR2" s="192" t="s">
        <v>371</v>
      </c>
      <c r="DS2" s="62"/>
      <c r="DT2" s="62"/>
      <c r="DU2" s="62"/>
      <c r="DV2" s="62"/>
      <c r="DW2" s="62"/>
      <c r="DX2" s="62"/>
      <c r="DY2" s="62"/>
      <c r="DZ2" s="62"/>
      <c r="EA2" s="62"/>
      <c r="EB2" s="62"/>
      <c r="EC2" s="62"/>
      <c r="ED2" s="62"/>
      <c r="EE2" s="62"/>
      <c r="EF2" s="62"/>
      <c r="EG2" s="62"/>
      <c r="EH2" s="10"/>
      <c r="EI2" s="10"/>
      <c r="EJ2" s="10"/>
      <c r="EK2" s="10"/>
      <c r="EL2" s="10"/>
      <c r="EM2" s="10"/>
      <c r="EN2" s="10"/>
      <c r="EO2" s="10"/>
      <c r="EP2" s="10"/>
      <c r="EQ2" s="10"/>
      <c r="ER2" s="10"/>
      <c r="ES2" s="10"/>
      <c r="ET2" s="10"/>
      <c r="EU2" s="10"/>
      <c r="EV2" s="10"/>
      <c r="EW2" s="10"/>
      <c r="EX2" s="10"/>
      <c r="EY2" s="10"/>
      <c r="EZ2" s="10"/>
    </row>
    <row r="3" spans="1:179" s="184" customFormat="1" ht="15">
      <c r="A3" s="184">
        <v>0</v>
      </c>
      <c r="B3" s="184" t="s">
        <v>135</v>
      </c>
      <c r="C3" s="191">
        <v>0</v>
      </c>
      <c r="D3" s="191">
        <v>1</v>
      </c>
      <c r="E3" s="191">
        <v>4</v>
      </c>
      <c r="F3" s="191">
        <v>6</v>
      </c>
      <c r="G3" s="191">
        <v>0</v>
      </c>
      <c r="H3" s="191">
        <v>0</v>
      </c>
      <c r="I3" s="191">
        <v>5</v>
      </c>
      <c r="J3" s="191">
        <v>0</v>
      </c>
      <c r="K3" s="191">
        <v>0</v>
      </c>
      <c r="L3" s="191">
        <v>0</v>
      </c>
      <c r="M3" s="191">
        <v>9</v>
      </c>
      <c r="N3" s="191">
        <v>2</v>
      </c>
      <c r="O3" s="191">
        <v>0</v>
      </c>
      <c r="P3" s="191">
        <v>0</v>
      </c>
      <c r="Q3" s="191">
        <v>23</v>
      </c>
      <c r="R3" s="191">
        <v>0</v>
      </c>
      <c r="S3" s="191">
        <v>0</v>
      </c>
      <c r="T3" s="191">
        <v>18</v>
      </c>
      <c r="U3" s="191">
        <v>0</v>
      </c>
      <c r="V3" s="191">
        <v>0</v>
      </c>
      <c r="W3" s="191">
        <v>0</v>
      </c>
      <c r="X3" s="191">
        <v>4</v>
      </c>
      <c r="Y3" s="191">
        <v>0</v>
      </c>
      <c r="Z3" s="191">
        <v>0</v>
      </c>
      <c r="AA3" s="191">
        <v>0</v>
      </c>
      <c r="AB3" s="191">
        <v>0</v>
      </c>
      <c r="AC3" s="191">
        <v>1</v>
      </c>
      <c r="AD3" s="191">
        <v>1</v>
      </c>
      <c r="AE3" s="191">
        <v>13</v>
      </c>
      <c r="AF3" s="191">
        <v>21</v>
      </c>
      <c r="AG3" s="191">
        <v>0</v>
      </c>
      <c r="AH3" s="191">
        <v>1</v>
      </c>
      <c r="AI3" s="191">
        <v>18</v>
      </c>
      <c r="AJ3" s="191">
        <v>2</v>
      </c>
      <c r="AK3" s="191">
        <v>0</v>
      </c>
      <c r="AL3" s="191">
        <v>3</v>
      </c>
      <c r="AM3" s="191">
        <v>17</v>
      </c>
      <c r="AN3" s="191">
        <v>1</v>
      </c>
      <c r="AO3" s="191">
        <v>0</v>
      </c>
      <c r="AP3" s="191">
        <v>0</v>
      </c>
      <c r="AQ3" s="191">
        <v>5</v>
      </c>
      <c r="AR3" s="191">
        <v>3</v>
      </c>
      <c r="AS3" s="191">
        <v>5</v>
      </c>
      <c r="AT3" s="191">
        <v>105</v>
      </c>
      <c r="AU3" s="191">
        <v>150</v>
      </c>
      <c r="AV3" s="191">
        <v>0</v>
      </c>
      <c r="AW3" s="191">
        <v>3</v>
      </c>
      <c r="AX3" s="191">
        <v>190</v>
      </c>
      <c r="AY3" s="191">
        <v>15</v>
      </c>
      <c r="AZ3" s="191">
        <v>44</v>
      </c>
      <c r="BA3" s="191">
        <v>30</v>
      </c>
      <c r="BB3" s="191">
        <v>146</v>
      </c>
      <c r="BC3" s="191">
        <v>2</v>
      </c>
      <c r="BD3" s="191">
        <v>13</v>
      </c>
      <c r="BE3" s="191">
        <v>0</v>
      </c>
      <c r="BF3" s="191">
        <v>14</v>
      </c>
      <c r="BG3" s="191">
        <v>9</v>
      </c>
      <c r="BH3" s="191">
        <v>30</v>
      </c>
      <c r="BI3" s="191">
        <v>211</v>
      </c>
      <c r="BJ3" s="191">
        <v>386</v>
      </c>
      <c r="BK3" s="191">
        <v>3</v>
      </c>
      <c r="BL3" s="191">
        <v>8</v>
      </c>
      <c r="BM3" s="191">
        <v>673</v>
      </c>
      <c r="BN3" s="191">
        <v>39</v>
      </c>
      <c r="BO3" s="191">
        <v>121</v>
      </c>
      <c r="BP3" s="191">
        <v>68</v>
      </c>
      <c r="BQ3" s="191">
        <v>366</v>
      </c>
      <c r="BR3" s="191">
        <v>13</v>
      </c>
      <c r="BS3" s="191">
        <v>10</v>
      </c>
      <c r="BT3" s="191">
        <v>1</v>
      </c>
      <c r="BU3" s="191">
        <v>33</v>
      </c>
      <c r="BV3" s="191">
        <v>19</v>
      </c>
      <c r="BW3" s="191">
        <v>65</v>
      </c>
      <c r="BX3" s="191">
        <v>131</v>
      </c>
      <c r="BY3" s="191">
        <v>272</v>
      </c>
      <c r="BZ3" s="191">
        <v>16</v>
      </c>
      <c r="CA3" s="191">
        <v>21</v>
      </c>
      <c r="CB3" s="191">
        <v>1681</v>
      </c>
      <c r="CC3" s="191">
        <v>205</v>
      </c>
      <c r="CD3" s="191">
        <v>179</v>
      </c>
      <c r="CE3" s="191">
        <v>168</v>
      </c>
      <c r="CF3" s="191">
        <v>758</v>
      </c>
      <c r="CG3" s="191">
        <v>42</v>
      </c>
      <c r="CH3" s="191">
        <v>51</v>
      </c>
      <c r="CI3" s="191">
        <v>11</v>
      </c>
      <c r="CJ3" s="191">
        <v>40</v>
      </c>
      <c r="CK3" s="191">
        <v>53</v>
      </c>
      <c r="CL3" s="191">
        <v>111</v>
      </c>
      <c r="CM3" s="191">
        <v>135</v>
      </c>
      <c r="CN3" s="191">
        <v>248</v>
      </c>
      <c r="CO3" s="191">
        <v>56</v>
      </c>
      <c r="CP3" s="191">
        <v>48</v>
      </c>
      <c r="CQ3" s="191">
        <v>2353</v>
      </c>
      <c r="CR3" s="191">
        <v>514</v>
      </c>
      <c r="CS3" s="191">
        <v>86</v>
      </c>
      <c r="CT3" s="191">
        <v>255</v>
      </c>
      <c r="CU3" s="191">
        <v>949</v>
      </c>
      <c r="CV3" s="191">
        <v>71</v>
      </c>
      <c r="CW3" s="191">
        <v>87</v>
      </c>
      <c r="CX3" s="191">
        <v>58</v>
      </c>
      <c r="CY3" s="191">
        <v>68</v>
      </c>
      <c r="CZ3" s="191">
        <v>80</v>
      </c>
      <c r="DA3" s="191">
        <v>268</v>
      </c>
      <c r="DB3" s="191">
        <v>51</v>
      </c>
      <c r="DC3" s="191">
        <v>241</v>
      </c>
      <c r="DD3" s="191">
        <v>1548</v>
      </c>
      <c r="DE3" s="191">
        <v>222</v>
      </c>
      <c r="DF3" s="191">
        <v>4687</v>
      </c>
      <c r="DG3" s="191">
        <v>1482</v>
      </c>
      <c r="DH3" s="191">
        <v>70</v>
      </c>
      <c r="DI3" s="191">
        <v>660</v>
      </c>
      <c r="DJ3" s="191">
        <v>5326</v>
      </c>
      <c r="DK3" s="191">
        <v>339</v>
      </c>
      <c r="DL3" s="191">
        <v>511</v>
      </c>
      <c r="DM3" s="191">
        <v>496</v>
      </c>
      <c r="DN3" s="191">
        <v>459</v>
      </c>
      <c r="DO3" s="191">
        <v>241</v>
      </c>
      <c r="DP3" s="191">
        <v>1692</v>
      </c>
      <c r="DQ3" s="191">
        <v>37</v>
      </c>
      <c r="DR3" s="191">
        <v>1147</v>
      </c>
      <c r="DS3" s="191">
        <f>E3+T3+AI3+AX3+BM3+CB3+CQ3+DF3</f>
        <v>9624</v>
      </c>
      <c r="DT3" s="191">
        <f>I3+X3+AM3+BB3+BQ3+CF3+CU3+DJ3</f>
        <v>7571</v>
      </c>
      <c r="DU3" s="191">
        <f>Q3+AF3+AU3+BJ3+BY3+CN3+DC3+DR3</f>
        <v>2488</v>
      </c>
      <c r="DV3" s="191">
        <f>F3+U3+AJ3+AY3+BN3+CC3+CR3+DG3</f>
        <v>2263</v>
      </c>
      <c r="DW3" s="191">
        <f>O3+AD3+AS3+BH3+BW3+CL3+DA3+DP3</f>
        <v>2172</v>
      </c>
      <c r="DX3" s="191">
        <f>C3+R3+AG3+AV3+BK3+BZ3+CO3+DD3</f>
        <v>1623</v>
      </c>
      <c r="DY3" s="191">
        <f>H3+W3+AL3+BA3+BP3+CE3+CT3+DI3</f>
        <v>1184</v>
      </c>
      <c r="DZ3" s="191">
        <f>M3+AB3+AQ3+BF3+BU3+CJ3+CY3+DN3</f>
        <v>628</v>
      </c>
      <c r="EA3" s="191">
        <f>P3+AE3+AT3+BI3+BX3+CM3+DB3+DQ3</f>
        <v>683</v>
      </c>
      <c r="EB3" s="191">
        <f>K3+Z3+AO3+BD3+BS3+CH3+CW3+DL3</f>
        <v>672</v>
      </c>
      <c r="EC3" s="191"/>
      <c r="ED3" s="191"/>
      <c r="EE3" s="191"/>
      <c r="EF3" s="191"/>
      <c r="EG3" s="191"/>
      <c r="EH3" s="191"/>
      <c r="EI3" s="191"/>
      <c r="EJ3" s="191"/>
      <c r="EK3" s="191"/>
      <c r="EL3" s="191"/>
      <c r="EM3" s="191"/>
      <c r="EN3" s="191"/>
      <c r="EO3" s="191"/>
      <c r="EP3" s="191"/>
      <c r="EQ3" s="191"/>
      <c r="ER3" s="191"/>
      <c r="ES3" s="191"/>
      <c r="ET3" s="191"/>
      <c r="EU3" s="191"/>
      <c r="EV3" s="191"/>
      <c r="EW3" s="191"/>
      <c r="EX3" s="191"/>
      <c r="EY3" s="191"/>
      <c r="EZ3" s="191"/>
      <c r="FA3" s="191"/>
      <c r="FB3" s="191"/>
      <c r="FC3" s="191"/>
      <c r="FD3" s="191"/>
      <c r="FE3" s="191"/>
      <c r="FF3" s="191"/>
      <c r="FG3" s="191"/>
      <c r="FH3" s="191"/>
      <c r="FI3" s="191"/>
      <c r="FJ3" s="191"/>
      <c r="FK3" s="191"/>
      <c r="FL3" s="191"/>
      <c r="FM3" s="191"/>
    </row>
    <row r="4" spans="1:179" ht="15">
      <c r="A4" s="9">
        <v>1</v>
      </c>
      <c r="B4" s="9" t="s">
        <v>139</v>
      </c>
      <c r="C4" s="190">
        <v>0</v>
      </c>
      <c r="D4" s="190">
        <v>0</v>
      </c>
      <c r="E4" s="190">
        <v>0</v>
      </c>
      <c r="F4" s="190">
        <v>2</v>
      </c>
      <c r="G4" s="190">
        <v>0</v>
      </c>
      <c r="H4" s="190">
        <v>0</v>
      </c>
      <c r="I4" s="190">
        <v>0</v>
      </c>
      <c r="J4" s="190">
        <v>0</v>
      </c>
      <c r="K4" s="190">
        <v>0</v>
      </c>
      <c r="L4" s="190">
        <v>0</v>
      </c>
      <c r="M4" s="190">
        <v>0</v>
      </c>
      <c r="N4" s="190">
        <v>0</v>
      </c>
      <c r="O4" s="190">
        <v>0</v>
      </c>
      <c r="P4" s="190">
        <v>0</v>
      </c>
      <c r="Q4" s="190">
        <v>0</v>
      </c>
      <c r="R4" s="190">
        <v>0</v>
      </c>
      <c r="S4" s="190">
        <v>0</v>
      </c>
      <c r="T4" s="190">
        <v>0</v>
      </c>
      <c r="U4" s="190">
        <v>0</v>
      </c>
      <c r="V4" s="190">
        <v>0</v>
      </c>
      <c r="W4" s="190">
        <v>0</v>
      </c>
      <c r="X4" s="190">
        <v>0</v>
      </c>
      <c r="Y4" s="190">
        <v>0</v>
      </c>
      <c r="Z4" s="190">
        <v>0</v>
      </c>
      <c r="AA4" s="190">
        <v>0</v>
      </c>
      <c r="AB4" s="190">
        <v>0</v>
      </c>
      <c r="AC4" s="190">
        <v>0</v>
      </c>
      <c r="AD4" s="190">
        <v>0</v>
      </c>
      <c r="AE4" s="190">
        <v>0</v>
      </c>
      <c r="AF4" s="190">
        <v>0</v>
      </c>
      <c r="AG4" s="190">
        <v>0</v>
      </c>
      <c r="AH4" s="190">
        <v>0</v>
      </c>
      <c r="AI4" s="190">
        <v>0</v>
      </c>
      <c r="AJ4" s="190">
        <v>0</v>
      </c>
      <c r="AK4" s="195">
        <v>0</v>
      </c>
      <c r="AL4" s="195">
        <v>0</v>
      </c>
      <c r="AM4" s="190">
        <v>0</v>
      </c>
      <c r="AN4" s="190">
        <v>0</v>
      </c>
      <c r="AO4" s="190">
        <v>0</v>
      </c>
      <c r="AP4" s="190">
        <v>0</v>
      </c>
      <c r="AQ4" s="190">
        <v>0</v>
      </c>
      <c r="AR4" s="190">
        <v>0</v>
      </c>
      <c r="AS4" s="190">
        <v>0</v>
      </c>
      <c r="AT4" s="190">
        <v>0</v>
      </c>
      <c r="AU4" s="190">
        <v>1</v>
      </c>
      <c r="AV4" s="190">
        <v>0</v>
      </c>
      <c r="AW4" s="190">
        <v>0</v>
      </c>
      <c r="AX4" s="190">
        <v>0</v>
      </c>
      <c r="AY4" s="190">
        <v>0</v>
      </c>
      <c r="AZ4" s="190">
        <v>0</v>
      </c>
      <c r="BA4" s="190">
        <v>0</v>
      </c>
      <c r="BB4" s="190">
        <v>0</v>
      </c>
      <c r="BC4" s="190">
        <v>0</v>
      </c>
      <c r="BD4" s="190">
        <v>0</v>
      </c>
      <c r="BE4" s="190">
        <v>0</v>
      </c>
      <c r="BF4" s="190">
        <v>0</v>
      </c>
      <c r="BG4" s="190">
        <v>0</v>
      </c>
      <c r="BH4" s="190">
        <v>0</v>
      </c>
      <c r="BI4" s="190">
        <v>0</v>
      </c>
      <c r="BJ4" s="190">
        <v>2</v>
      </c>
      <c r="BK4" s="190">
        <v>0</v>
      </c>
      <c r="BL4" s="190">
        <v>0</v>
      </c>
      <c r="BM4" s="190">
        <v>2</v>
      </c>
      <c r="BN4" s="190">
        <v>0</v>
      </c>
      <c r="BO4" s="190">
        <v>1</v>
      </c>
      <c r="BP4" s="190">
        <v>1</v>
      </c>
      <c r="BQ4" s="190">
        <v>1</v>
      </c>
      <c r="BR4" s="190">
        <v>0</v>
      </c>
      <c r="BS4" s="190">
        <v>0</v>
      </c>
      <c r="BT4" s="190">
        <v>0</v>
      </c>
      <c r="BU4" s="190">
        <v>1</v>
      </c>
      <c r="BV4" s="190">
        <v>0</v>
      </c>
      <c r="BW4" s="190">
        <v>0</v>
      </c>
      <c r="BX4" s="190">
        <v>1</v>
      </c>
      <c r="BY4" s="190">
        <v>1</v>
      </c>
      <c r="BZ4" s="190">
        <v>0</v>
      </c>
      <c r="CA4" s="190">
        <v>0</v>
      </c>
      <c r="CB4" s="190">
        <v>11</v>
      </c>
      <c r="CC4" s="190">
        <v>3</v>
      </c>
      <c r="CD4" s="190">
        <v>0</v>
      </c>
      <c r="CE4" s="190">
        <v>0</v>
      </c>
      <c r="CF4" s="190">
        <v>3</v>
      </c>
      <c r="CG4" s="190">
        <v>0</v>
      </c>
      <c r="CH4" s="190">
        <v>0</v>
      </c>
      <c r="CI4" s="190">
        <v>0</v>
      </c>
      <c r="CJ4" s="190">
        <v>0</v>
      </c>
      <c r="CK4" s="190">
        <v>0</v>
      </c>
      <c r="CL4" s="190">
        <v>0</v>
      </c>
      <c r="CM4" s="190">
        <v>0</v>
      </c>
      <c r="CN4" s="190">
        <v>4</v>
      </c>
      <c r="CO4" s="190">
        <v>0</v>
      </c>
      <c r="CP4" s="190">
        <v>0</v>
      </c>
      <c r="CQ4" s="190">
        <v>20</v>
      </c>
      <c r="CR4" s="190">
        <v>6</v>
      </c>
      <c r="CS4" s="190">
        <v>1</v>
      </c>
      <c r="CT4" s="190">
        <v>3</v>
      </c>
      <c r="CU4" s="190">
        <v>5</v>
      </c>
      <c r="CV4" s="190">
        <v>2</v>
      </c>
      <c r="CW4" s="190">
        <v>1</v>
      </c>
      <c r="CX4" s="190">
        <v>0</v>
      </c>
      <c r="CY4" s="190">
        <v>0</v>
      </c>
      <c r="CZ4" s="190">
        <v>6</v>
      </c>
      <c r="DA4" s="190">
        <v>3</v>
      </c>
      <c r="DB4" s="190">
        <v>0</v>
      </c>
      <c r="DC4" s="190">
        <v>2</v>
      </c>
      <c r="DD4" s="190">
        <v>2</v>
      </c>
      <c r="DE4" s="190">
        <v>2</v>
      </c>
      <c r="DF4" s="194">
        <v>34</v>
      </c>
      <c r="DG4">
        <v>5</v>
      </c>
      <c r="DH4" s="190">
        <v>0</v>
      </c>
      <c r="DI4" s="190">
        <v>4</v>
      </c>
      <c r="DJ4" s="190">
        <v>32</v>
      </c>
      <c r="DK4" s="190">
        <v>1</v>
      </c>
      <c r="DL4" s="190">
        <v>5</v>
      </c>
      <c r="DM4" s="190">
        <v>3</v>
      </c>
      <c r="DN4" s="190">
        <v>2</v>
      </c>
      <c r="DO4" s="190">
        <v>5</v>
      </c>
      <c r="DP4" s="190">
        <v>11</v>
      </c>
      <c r="DQ4" s="190">
        <v>0</v>
      </c>
      <c r="DR4" s="190">
        <v>4</v>
      </c>
      <c r="DS4" s="195">
        <f t="shared" ref="DS4:DS67" si="0">E4+T4+AI4+AX4+BM4+CB4+CQ4+DF4</f>
        <v>67</v>
      </c>
      <c r="DT4" s="195">
        <f t="shared" ref="DT4:DT67" si="1">I4+X4+AM4+BB4+BQ4+CF4+CU4+DJ4</f>
        <v>41</v>
      </c>
      <c r="DU4" s="195">
        <f t="shared" ref="DU4:DU67" si="2">Q4+AF4+AU4+BJ4+BY4+CN4+DC4+DR4</f>
        <v>14</v>
      </c>
      <c r="DV4" s="195">
        <f t="shared" ref="DV4:DV67" si="3">F4+U4+AJ4+AY4+BN4+CC4+CR4+DG4</f>
        <v>16</v>
      </c>
      <c r="DW4" s="195">
        <f t="shared" ref="DW4:DW67" si="4">O4+AD4+AS4+BH4+BW4+CL4+DA4+DP4</f>
        <v>14</v>
      </c>
      <c r="DX4" s="195">
        <f t="shared" ref="DX4:DX67" si="5">C4+R4+AG4+AV4+BK4+BZ4+CO4+DD4</f>
        <v>2</v>
      </c>
      <c r="DY4" s="195">
        <f t="shared" ref="DY4:DY67" si="6">H4+W4+AL4+BA4+BP4+CE4+CT4+DI4</f>
        <v>8</v>
      </c>
      <c r="DZ4" s="195">
        <f t="shared" ref="DZ4:DZ67" si="7">M4+AB4+AQ4+BF4+BU4+CJ4+CY4+DN4</f>
        <v>3</v>
      </c>
      <c r="EA4" s="195">
        <f t="shared" ref="EA4:EA67" si="8">P4+AE4+AT4+BI4+BX4+CM4+DB4+DQ4</f>
        <v>1</v>
      </c>
      <c r="EB4" s="195">
        <f t="shared" ref="EB4:EB67" si="9">K4+Z4+AO4+BD4+BS4+CH4+CW4+DL4</f>
        <v>6</v>
      </c>
      <c r="EC4" s="189"/>
      <c r="ED4" s="189"/>
      <c r="EE4" s="189"/>
      <c r="EF4" s="189"/>
      <c r="EG4" s="189"/>
      <c r="EH4" s="189"/>
      <c r="EI4" s="189"/>
      <c r="EJ4" s="189"/>
      <c r="EK4" s="189"/>
      <c r="EL4" s="189"/>
      <c r="EM4" s="189"/>
      <c r="EN4" s="189"/>
      <c r="EO4" s="189"/>
      <c r="EP4" s="189"/>
      <c r="EQ4" s="189"/>
      <c r="ER4" s="189"/>
      <c r="ES4" s="189"/>
      <c r="ET4" s="189"/>
      <c r="EU4" s="189"/>
      <c r="EV4" s="189"/>
      <c r="EW4" s="189"/>
      <c r="EX4" s="189"/>
      <c r="EY4" s="189"/>
      <c r="EZ4" s="189"/>
      <c r="FA4" s="189"/>
      <c r="FB4" s="189"/>
      <c r="FC4" s="189"/>
      <c r="FD4" s="189"/>
      <c r="FE4" s="189"/>
      <c r="FF4" s="189"/>
      <c r="FG4" s="189"/>
      <c r="FH4" s="189"/>
      <c r="FI4" s="189"/>
      <c r="FJ4" s="189"/>
      <c r="FK4" s="189"/>
      <c r="FL4" s="189"/>
      <c r="FM4" s="189"/>
    </row>
    <row r="5" spans="1:179" ht="13.5" customHeight="1">
      <c r="A5" s="9">
        <v>2</v>
      </c>
      <c r="B5" s="9" t="s">
        <v>140</v>
      </c>
      <c r="C5" s="190">
        <v>0</v>
      </c>
      <c r="D5" s="190">
        <v>0</v>
      </c>
      <c r="E5" s="190">
        <v>0</v>
      </c>
      <c r="F5" s="190">
        <v>0</v>
      </c>
      <c r="G5" s="190">
        <v>0</v>
      </c>
      <c r="H5" s="190">
        <v>0</v>
      </c>
      <c r="I5" s="190">
        <v>0</v>
      </c>
      <c r="J5" s="190">
        <v>0</v>
      </c>
      <c r="K5" s="190">
        <v>0</v>
      </c>
      <c r="L5" s="190">
        <v>0</v>
      </c>
      <c r="M5" s="190">
        <v>0</v>
      </c>
      <c r="N5" s="190">
        <v>0</v>
      </c>
      <c r="O5" s="190">
        <v>0</v>
      </c>
      <c r="P5" s="190">
        <v>0</v>
      </c>
      <c r="Q5" s="190">
        <v>0</v>
      </c>
      <c r="R5" s="190">
        <v>0</v>
      </c>
      <c r="S5" s="190">
        <v>0</v>
      </c>
      <c r="T5" s="190">
        <v>0</v>
      </c>
      <c r="U5" s="190">
        <v>0</v>
      </c>
      <c r="V5" s="190">
        <v>0</v>
      </c>
      <c r="W5" s="190">
        <v>0</v>
      </c>
      <c r="X5" s="190">
        <v>0</v>
      </c>
      <c r="Y5" s="190">
        <v>0</v>
      </c>
      <c r="Z5" s="190">
        <v>0</v>
      </c>
      <c r="AA5" s="190">
        <v>0</v>
      </c>
      <c r="AB5" s="190">
        <v>0</v>
      </c>
      <c r="AC5" s="190">
        <v>0</v>
      </c>
      <c r="AD5" s="190">
        <v>0</v>
      </c>
      <c r="AE5" s="190">
        <v>0</v>
      </c>
      <c r="AF5" s="190">
        <v>0</v>
      </c>
      <c r="AG5" s="190">
        <v>0</v>
      </c>
      <c r="AH5" s="190">
        <v>0</v>
      </c>
      <c r="AI5" s="190">
        <v>2</v>
      </c>
      <c r="AJ5" s="190">
        <v>0</v>
      </c>
      <c r="AK5" s="195">
        <v>0</v>
      </c>
      <c r="AL5" s="195">
        <v>0</v>
      </c>
      <c r="AM5" s="190">
        <v>1</v>
      </c>
      <c r="AN5" s="190">
        <v>0</v>
      </c>
      <c r="AO5" s="190">
        <v>0</v>
      </c>
      <c r="AP5" s="190">
        <v>0</v>
      </c>
      <c r="AQ5" s="190">
        <v>0</v>
      </c>
      <c r="AR5" s="190">
        <v>1</v>
      </c>
      <c r="AS5" s="190">
        <v>1</v>
      </c>
      <c r="AT5" s="190">
        <v>12</v>
      </c>
      <c r="AU5" s="190">
        <v>8</v>
      </c>
      <c r="AV5" s="190">
        <v>0</v>
      </c>
      <c r="AW5" s="190">
        <v>0</v>
      </c>
      <c r="AX5" s="190">
        <v>16</v>
      </c>
      <c r="AY5" s="190">
        <v>2</v>
      </c>
      <c r="AZ5" s="190">
        <v>1</v>
      </c>
      <c r="BA5" s="190">
        <v>2</v>
      </c>
      <c r="BB5" s="190">
        <v>12</v>
      </c>
      <c r="BC5" s="190">
        <v>0</v>
      </c>
      <c r="BD5" s="190">
        <v>0</v>
      </c>
      <c r="BE5" s="190">
        <v>0</v>
      </c>
      <c r="BF5" s="190">
        <v>1</v>
      </c>
      <c r="BG5" s="190">
        <v>1</v>
      </c>
      <c r="BH5" s="190">
        <v>3</v>
      </c>
      <c r="BI5" s="190">
        <v>12</v>
      </c>
      <c r="BJ5" s="190">
        <v>31</v>
      </c>
      <c r="BK5" s="190">
        <v>0</v>
      </c>
      <c r="BL5" s="190">
        <v>0</v>
      </c>
      <c r="BM5" s="190">
        <v>38</v>
      </c>
      <c r="BN5" s="190">
        <v>4</v>
      </c>
      <c r="BO5" s="190">
        <v>4</v>
      </c>
      <c r="BP5" s="190">
        <v>4</v>
      </c>
      <c r="BQ5" s="190">
        <v>15</v>
      </c>
      <c r="BR5" s="190">
        <v>1</v>
      </c>
      <c r="BS5" s="190">
        <v>0</v>
      </c>
      <c r="BT5" s="190">
        <v>0</v>
      </c>
      <c r="BU5" s="190">
        <v>1</v>
      </c>
      <c r="BV5" s="190">
        <v>1</v>
      </c>
      <c r="BW5" s="190">
        <v>8</v>
      </c>
      <c r="BX5" s="190">
        <v>5</v>
      </c>
      <c r="BY5" s="190">
        <v>10</v>
      </c>
      <c r="BZ5" s="190">
        <v>1</v>
      </c>
      <c r="CA5" s="190">
        <v>1</v>
      </c>
      <c r="CB5" s="190">
        <v>113</v>
      </c>
      <c r="CC5" s="190">
        <v>13</v>
      </c>
      <c r="CD5" s="190">
        <v>9</v>
      </c>
      <c r="CE5" s="190">
        <v>8</v>
      </c>
      <c r="CF5" s="190">
        <v>32</v>
      </c>
      <c r="CG5" s="190">
        <v>3</v>
      </c>
      <c r="CH5" s="190">
        <v>1</v>
      </c>
      <c r="CI5" s="190">
        <v>1</v>
      </c>
      <c r="CJ5" s="190">
        <v>5</v>
      </c>
      <c r="CK5" s="190">
        <v>3</v>
      </c>
      <c r="CL5" s="190">
        <v>6</v>
      </c>
      <c r="CM5" s="190">
        <v>11</v>
      </c>
      <c r="CN5" s="190">
        <v>10</v>
      </c>
      <c r="CO5" s="190">
        <v>2</v>
      </c>
      <c r="CP5" s="190">
        <v>1</v>
      </c>
      <c r="CQ5" s="190">
        <v>160</v>
      </c>
      <c r="CR5" s="190">
        <v>38</v>
      </c>
      <c r="CS5" s="190">
        <v>7</v>
      </c>
      <c r="CT5" s="190">
        <v>12</v>
      </c>
      <c r="CU5" s="190">
        <v>37</v>
      </c>
      <c r="CV5" s="190">
        <v>4</v>
      </c>
      <c r="CW5" s="190">
        <v>5</v>
      </c>
      <c r="CX5" s="190">
        <v>1</v>
      </c>
      <c r="CY5" s="190">
        <v>8</v>
      </c>
      <c r="CZ5" s="190">
        <v>0</v>
      </c>
      <c r="DA5" s="190">
        <v>14</v>
      </c>
      <c r="DB5" s="190">
        <v>3</v>
      </c>
      <c r="DC5" s="190">
        <v>11</v>
      </c>
      <c r="DD5" s="190">
        <v>60</v>
      </c>
      <c r="DE5" s="190">
        <v>7</v>
      </c>
      <c r="DF5" s="194">
        <v>199</v>
      </c>
      <c r="DG5">
        <v>67</v>
      </c>
      <c r="DH5" s="190">
        <v>4</v>
      </c>
      <c r="DI5" s="190">
        <v>22</v>
      </c>
      <c r="DJ5" s="190">
        <v>204</v>
      </c>
      <c r="DK5" s="190">
        <v>7</v>
      </c>
      <c r="DL5" s="190">
        <v>23</v>
      </c>
      <c r="DM5" s="190">
        <v>23</v>
      </c>
      <c r="DN5" s="190">
        <v>10</v>
      </c>
      <c r="DO5" s="190">
        <v>11</v>
      </c>
      <c r="DP5" s="190">
        <v>50</v>
      </c>
      <c r="DQ5" s="190">
        <v>0</v>
      </c>
      <c r="DR5" s="190">
        <v>45</v>
      </c>
      <c r="DS5" s="195">
        <f t="shared" si="0"/>
        <v>528</v>
      </c>
      <c r="DT5" s="195">
        <f t="shared" si="1"/>
        <v>301</v>
      </c>
      <c r="DU5" s="195">
        <f t="shared" si="2"/>
        <v>115</v>
      </c>
      <c r="DV5" s="195">
        <f t="shared" si="3"/>
        <v>124</v>
      </c>
      <c r="DW5" s="195">
        <f t="shared" si="4"/>
        <v>82</v>
      </c>
      <c r="DX5" s="195">
        <f t="shared" si="5"/>
        <v>63</v>
      </c>
      <c r="DY5" s="195">
        <f t="shared" si="6"/>
        <v>48</v>
      </c>
      <c r="DZ5" s="195">
        <f t="shared" si="7"/>
        <v>25</v>
      </c>
      <c r="EA5" s="195">
        <f t="shared" si="8"/>
        <v>43</v>
      </c>
      <c r="EB5" s="195">
        <f t="shared" si="9"/>
        <v>29</v>
      </c>
      <c r="EC5" s="189"/>
      <c r="ED5" s="189"/>
      <c r="EE5" s="189"/>
      <c r="EF5" s="189"/>
      <c r="EG5" s="189"/>
      <c r="EH5" s="189"/>
      <c r="EI5" s="189"/>
      <c r="EJ5" s="189"/>
      <c r="EK5" s="189"/>
      <c r="EL5" s="189"/>
      <c r="EM5" s="189"/>
      <c r="EN5" s="189"/>
      <c r="EO5" s="189"/>
      <c r="EP5" s="189"/>
      <c r="EQ5" s="189"/>
      <c r="ER5" s="189"/>
      <c r="ES5" s="189"/>
      <c r="ET5" s="189"/>
      <c r="EU5" s="189"/>
      <c r="EV5" s="189"/>
      <c r="EW5" s="189"/>
      <c r="EX5" s="189"/>
      <c r="EY5" s="189"/>
      <c r="EZ5" s="189"/>
      <c r="FA5" s="189"/>
      <c r="FB5" s="189"/>
      <c r="FC5" s="189"/>
      <c r="FD5" s="189"/>
      <c r="FE5" s="189"/>
      <c r="FF5" s="189"/>
      <c r="FG5" s="189"/>
      <c r="FH5" s="189"/>
      <c r="FI5" s="189"/>
      <c r="FJ5" s="189"/>
      <c r="FK5" s="189"/>
      <c r="FL5" s="189"/>
      <c r="FM5" s="189"/>
    </row>
    <row r="6" spans="1:179" ht="15">
      <c r="A6" s="9">
        <v>3</v>
      </c>
      <c r="B6" s="9" t="s">
        <v>141</v>
      </c>
      <c r="C6" s="190">
        <v>0</v>
      </c>
      <c r="D6" s="190">
        <v>0</v>
      </c>
      <c r="E6" s="190">
        <v>0</v>
      </c>
      <c r="F6" s="190">
        <v>0</v>
      </c>
      <c r="G6" s="190">
        <v>0</v>
      </c>
      <c r="H6" s="190">
        <v>0</v>
      </c>
      <c r="I6" s="190">
        <v>0</v>
      </c>
      <c r="J6" s="190">
        <v>0</v>
      </c>
      <c r="K6" s="190">
        <v>0</v>
      </c>
      <c r="L6" s="190">
        <v>0</v>
      </c>
      <c r="M6" s="190">
        <v>0</v>
      </c>
      <c r="N6" s="190">
        <v>0</v>
      </c>
      <c r="O6" s="190">
        <v>0</v>
      </c>
      <c r="P6" s="190">
        <v>0</v>
      </c>
      <c r="Q6" s="190">
        <v>0</v>
      </c>
      <c r="R6" s="190">
        <v>0</v>
      </c>
      <c r="S6" s="190">
        <v>0</v>
      </c>
      <c r="T6" s="190">
        <v>0</v>
      </c>
      <c r="U6" s="190">
        <v>0</v>
      </c>
      <c r="V6" s="190">
        <v>0</v>
      </c>
      <c r="W6" s="190">
        <v>0</v>
      </c>
      <c r="X6" s="190">
        <v>0</v>
      </c>
      <c r="Y6" s="190">
        <v>0</v>
      </c>
      <c r="Z6" s="190">
        <v>0</v>
      </c>
      <c r="AA6" s="190">
        <v>0</v>
      </c>
      <c r="AB6" s="190">
        <v>0</v>
      </c>
      <c r="AC6" s="190">
        <v>0</v>
      </c>
      <c r="AD6" s="190">
        <v>0</v>
      </c>
      <c r="AE6" s="190">
        <v>0</v>
      </c>
      <c r="AF6" s="190">
        <v>1</v>
      </c>
      <c r="AG6" s="190">
        <v>0</v>
      </c>
      <c r="AH6" s="190">
        <v>0</v>
      </c>
      <c r="AI6" s="190">
        <v>0</v>
      </c>
      <c r="AJ6" s="190">
        <v>0</v>
      </c>
      <c r="AK6" s="195">
        <v>0</v>
      </c>
      <c r="AL6" s="195">
        <v>0</v>
      </c>
      <c r="AM6" s="190">
        <v>0</v>
      </c>
      <c r="AN6" s="190">
        <v>0</v>
      </c>
      <c r="AO6" s="190">
        <v>0</v>
      </c>
      <c r="AP6" s="190">
        <v>0</v>
      </c>
      <c r="AQ6" s="190">
        <v>0</v>
      </c>
      <c r="AR6" s="190">
        <v>0</v>
      </c>
      <c r="AS6" s="190">
        <v>0</v>
      </c>
      <c r="AT6" s="190">
        <v>1</v>
      </c>
      <c r="AU6" s="190">
        <v>0</v>
      </c>
      <c r="AV6" s="190">
        <v>0</v>
      </c>
      <c r="AW6" s="190">
        <v>0</v>
      </c>
      <c r="AX6" s="190">
        <v>0</v>
      </c>
      <c r="AY6" s="190">
        <v>1</v>
      </c>
      <c r="AZ6" s="190">
        <v>0</v>
      </c>
      <c r="BA6" s="190">
        <v>0</v>
      </c>
      <c r="BB6" s="190">
        <v>0</v>
      </c>
      <c r="BC6" s="190">
        <v>0</v>
      </c>
      <c r="BD6" s="190">
        <v>1</v>
      </c>
      <c r="BE6" s="190">
        <v>0</v>
      </c>
      <c r="BF6" s="190">
        <v>0</v>
      </c>
      <c r="BG6" s="190">
        <v>0</v>
      </c>
      <c r="BH6" s="190">
        <v>0</v>
      </c>
      <c r="BI6" s="190">
        <v>2</v>
      </c>
      <c r="BJ6" s="190">
        <v>2</v>
      </c>
      <c r="BK6" s="190">
        <v>0</v>
      </c>
      <c r="BL6" s="190">
        <v>0</v>
      </c>
      <c r="BM6" s="190">
        <v>4</v>
      </c>
      <c r="BN6" s="190">
        <v>0</v>
      </c>
      <c r="BO6" s="190">
        <v>0</v>
      </c>
      <c r="BP6" s="190">
        <v>1</v>
      </c>
      <c r="BQ6" s="190">
        <v>5</v>
      </c>
      <c r="BR6" s="190">
        <v>0</v>
      </c>
      <c r="BS6" s="190">
        <v>0</v>
      </c>
      <c r="BT6" s="190">
        <v>0</v>
      </c>
      <c r="BU6" s="190">
        <v>0</v>
      </c>
      <c r="BV6" s="190">
        <v>0</v>
      </c>
      <c r="BW6" s="190">
        <v>1</v>
      </c>
      <c r="BX6" s="190">
        <v>1</v>
      </c>
      <c r="BY6" s="190">
        <v>0</v>
      </c>
      <c r="BZ6" s="190">
        <v>0</v>
      </c>
      <c r="CA6" s="190">
        <v>0</v>
      </c>
      <c r="CB6" s="190">
        <v>16</v>
      </c>
      <c r="CC6" s="190">
        <v>5</v>
      </c>
      <c r="CD6" s="190">
        <v>0</v>
      </c>
      <c r="CE6" s="190">
        <v>1</v>
      </c>
      <c r="CF6" s="190">
        <v>8</v>
      </c>
      <c r="CG6" s="190">
        <v>0</v>
      </c>
      <c r="CH6" s="190">
        <v>0</v>
      </c>
      <c r="CI6" s="190">
        <v>0</v>
      </c>
      <c r="CJ6" s="190">
        <v>1</v>
      </c>
      <c r="CK6" s="190">
        <v>0</v>
      </c>
      <c r="CL6" s="190">
        <v>1</v>
      </c>
      <c r="CM6" s="190">
        <v>1</v>
      </c>
      <c r="CN6" s="190">
        <v>1</v>
      </c>
      <c r="CO6" s="190">
        <v>0</v>
      </c>
      <c r="CP6" s="190">
        <v>0</v>
      </c>
      <c r="CQ6" s="190">
        <v>12</v>
      </c>
      <c r="CR6" s="190">
        <v>5</v>
      </c>
      <c r="CS6" s="190">
        <v>0</v>
      </c>
      <c r="CT6" s="190">
        <v>1</v>
      </c>
      <c r="CU6" s="190">
        <v>13</v>
      </c>
      <c r="CV6" s="190">
        <v>1</v>
      </c>
      <c r="CW6" s="190">
        <v>0</v>
      </c>
      <c r="CX6" s="190">
        <v>2</v>
      </c>
      <c r="CY6" s="190">
        <v>1</v>
      </c>
      <c r="CZ6" s="190">
        <v>0</v>
      </c>
      <c r="DA6" s="190">
        <v>4</v>
      </c>
      <c r="DB6" s="190">
        <v>0</v>
      </c>
      <c r="DC6" s="190">
        <v>2</v>
      </c>
      <c r="DD6" s="190">
        <v>9</v>
      </c>
      <c r="DE6" s="190">
        <v>1</v>
      </c>
      <c r="DF6" s="194">
        <v>45</v>
      </c>
      <c r="DG6">
        <v>6</v>
      </c>
      <c r="DH6" s="190">
        <v>0</v>
      </c>
      <c r="DI6" s="190">
        <v>7</v>
      </c>
      <c r="DJ6" s="190">
        <v>45</v>
      </c>
      <c r="DK6" s="190">
        <v>5</v>
      </c>
      <c r="DL6" s="190">
        <v>4</v>
      </c>
      <c r="DM6" s="190">
        <v>3</v>
      </c>
      <c r="DN6" s="190">
        <v>2</v>
      </c>
      <c r="DO6" s="190">
        <v>1</v>
      </c>
      <c r="DP6" s="190">
        <v>9</v>
      </c>
      <c r="DQ6" s="190">
        <v>0</v>
      </c>
      <c r="DR6" s="190">
        <v>3</v>
      </c>
      <c r="DS6" s="195">
        <f t="shared" si="0"/>
        <v>77</v>
      </c>
      <c r="DT6" s="195">
        <f t="shared" si="1"/>
        <v>71</v>
      </c>
      <c r="DU6" s="195">
        <f t="shared" si="2"/>
        <v>9</v>
      </c>
      <c r="DV6" s="195">
        <f t="shared" si="3"/>
        <v>17</v>
      </c>
      <c r="DW6" s="195">
        <f t="shared" si="4"/>
        <v>15</v>
      </c>
      <c r="DX6" s="195">
        <f t="shared" si="5"/>
        <v>9</v>
      </c>
      <c r="DY6" s="195">
        <f t="shared" si="6"/>
        <v>10</v>
      </c>
      <c r="DZ6" s="195">
        <f t="shared" si="7"/>
        <v>4</v>
      </c>
      <c r="EA6" s="195">
        <f t="shared" si="8"/>
        <v>5</v>
      </c>
      <c r="EB6" s="195">
        <f t="shared" si="9"/>
        <v>5</v>
      </c>
      <c r="EC6" s="189"/>
      <c r="ED6" s="189"/>
      <c r="EE6" s="189"/>
      <c r="EF6" s="189"/>
      <c r="EG6" s="189"/>
      <c r="EH6" s="189"/>
      <c r="EI6" s="189"/>
      <c r="EJ6" s="189"/>
      <c r="EK6" s="189"/>
      <c r="EL6" s="189"/>
      <c r="EM6" s="189"/>
      <c r="EN6" s="189"/>
      <c r="EO6" s="189"/>
      <c r="EP6" s="189"/>
      <c r="EQ6" s="189"/>
      <c r="ER6" s="189"/>
      <c r="ES6" s="189"/>
      <c r="ET6" s="189"/>
      <c r="EU6" s="189"/>
      <c r="EV6" s="189"/>
      <c r="EW6" s="189"/>
      <c r="EX6" s="189"/>
      <c r="EY6" s="189"/>
      <c r="EZ6" s="189"/>
      <c r="FA6" s="189"/>
      <c r="FB6" s="189"/>
      <c r="FC6" s="189"/>
      <c r="FD6" s="189"/>
      <c r="FE6" s="189"/>
      <c r="FF6" s="189"/>
      <c r="FG6" s="189"/>
      <c r="FH6" s="189"/>
      <c r="FI6" s="189"/>
      <c r="FJ6" s="189"/>
      <c r="FK6" s="189"/>
      <c r="FL6" s="189"/>
      <c r="FM6" s="189"/>
      <c r="FN6" s="17"/>
      <c r="FO6" s="17"/>
      <c r="FP6" s="17"/>
      <c r="FQ6" s="17"/>
      <c r="FR6" s="17"/>
      <c r="FS6" s="17"/>
      <c r="FT6" s="17"/>
      <c r="FU6" s="17"/>
      <c r="FV6" s="17"/>
      <c r="FW6" s="17"/>
    </row>
    <row r="7" spans="1:179" ht="15">
      <c r="A7" s="9">
        <v>4</v>
      </c>
      <c r="B7" s="9" t="s">
        <v>142</v>
      </c>
      <c r="C7" s="190">
        <v>0</v>
      </c>
      <c r="D7" s="190">
        <v>0</v>
      </c>
      <c r="E7" s="190">
        <v>0</v>
      </c>
      <c r="F7" s="190">
        <v>1</v>
      </c>
      <c r="G7" s="190">
        <v>0</v>
      </c>
      <c r="H7" s="190">
        <v>0</v>
      </c>
      <c r="I7" s="190">
        <v>0</v>
      </c>
      <c r="J7" s="190">
        <v>0</v>
      </c>
      <c r="K7" s="190">
        <v>0</v>
      </c>
      <c r="L7" s="190">
        <v>0</v>
      </c>
      <c r="M7" s="190">
        <v>0</v>
      </c>
      <c r="N7" s="190">
        <v>0</v>
      </c>
      <c r="O7" s="190">
        <v>0</v>
      </c>
      <c r="P7" s="190">
        <v>0</v>
      </c>
      <c r="Q7" s="190">
        <v>1</v>
      </c>
      <c r="R7" s="190">
        <v>0</v>
      </c>
      <c r="S7" s="190">
        <v>0</v>
      </c>
      <c r="T7" s="190">
        <v>0</v>
      </c>
      <c r="U7" s="190">
        <v>0</v>
      </c>
      <c r="V7" s="190">
        <v>0</v>
      </c>
      <c r="W7" s="190">
        <v>0</v>
      </c>
      <c r="X7" s="190">
        <v>0</v>
      </c>
      <c r="Y7" s="190">
        <v>0</v>
      </c>
      <c r="Z7" s="190">
        <v>0</v>
      </c>
      <c r="AA7" s="190">
        <v>0</v>
      </c>
      <c r="AB7" s="190">
        <v>0</v>
      </c>
      <c r="AC7" s="190">
        <v>0</v>
      </c>
      <c r="AD7" s="190">
        <v>0</v>
      </c>
      <c r="AE7" s="190">
        <v>3</v>
      </c>
      <c r="AF7" s="190">
        <v>2</v>
      </c>
      <c r="AG7" s="190">
        <v>0</v>
      </c>
      <c r="AH7" s="190">
        <v>0</v>
      </c>
      <c r="AI7" s="190">
        <v>0</v>
      </c>
      <c r="AJ7" s="190">
        <v>0</v>
      </c>
      <c r="AK7" s="195">
        <v>0</v>
      </c>
      <c r="AL7" s="195">
        <v>0</v>
      </c>
      <c r="AM7" s="190">
        <v>0</v>
      </c>
      <c r="AN7" s="190">
        <v>0</v>
      </c>
      <c r="AO7" s="190">
        <v>0</v>
      </c>
      <c r="AP7" s="190">
        <v>0</v>
      </c>
      <c r="AQ7" s="190">
        <v>0</v>
      </c>
      <c r="AR7" s="190">
        <v>0</v>
      </c>
      <c r="AS7" s="190">
        <v>0</v>
      </c>
      <c r="AT7" s="190">
        <v>3</v>
      </c>
      <c r="AU7" s="190">
        <v>2</v>
      </c>
      <c r="AV7" s="190">
        <v>0</v>
      </c>
      <c r="AW7" s="190">
        <v>0</v>
      </c>
      <c r="AX7" s="190">
        <v>1</v>
      </c>
      <c r="AY7" s="190">
        <v>0</v>
      </c>
      <c r="AZ7" s="190">
        <v>1</v>
      </c>
      <c r="BA7" s="190">
        <v>1</v>
      </c>
      <c r="BB7" s="190">
        <v>1</v>
      </c>
      <c r="BC7" s="190">
        <v>0</v>
      </c>
      <c r="BD7" s="190">
        <v>0</v>
      </c>
      <c r="BE7" s="190">
        <v>0</v>
      </c>
      <c r="BF7" s="190">
        <v>1</v>
      </c>
      <c r="BG7" s="190">
        <v>1</v>
      </c>
      <c r="BH7" s="190">
        <v>0</v>
      </c>
      <c r="BI7" s="190">
        <v>3</v>
      </c>
      <c r="BJ7" s="190">
        <v>3</v>
      </c>
      <c r="BK7" s="190">
        <v>0</v>
      </c>
      <c r="BL7" s="190">
        <v>0</v>
      </c>
      <c r="BM7" s="190">
        <v>6</v>
      </c>
      <c r="BN7" s="190">
        <v>1</v>
      </c>
      <c r="BO7" s="190">
        <v>0</v>
      </c>
      <c r="BP7" s="190">
        <v>2</v>
      </c>
      <c r="BQ7" s="190">
        <v>5</v>
      </c>
      <c r="BR7" s="190">
        <v>1</v>
      </c>
      <c r="BS7" s="190">
        <v>0</v>
      </c>
      <c r="BT7" s="190">
        <v>0</v>
      </c>
      <c r="BU7" s="190">
        <v>1</v>
      </c>
      <c r="BV7" s="190">
        <v>0</v>
      </c>
      <c r="BW7" s="190">
        <v>1</v>
      </c>
      <c r="BX7" s="190">
        <v>0</v>
      </c>
      <c r="BY7" s="190">
        <v>3</v>
      </c>
      <c r="BZ7" s="190">
        <v>0</v>
      </c>
      <c r="CA7" s="190">
        <v>0</v>
      </c>
      <c r="CB7" s="190">
        <v>18</v>
      </c>
      <c r="CC7" s="190">
        <v>5</v>
      </c>
      <c r="CD7" s="190">
        <v>6</v>
      </c>
      <c r="CE7" s="190">
        <v>2</v>
      </c>
      <c r="CF7" s="190">
        <v>5</v>
      </c>
      <c r="CG7" s="190">
        <v>0</v>
      </c>
      <c r="CH7" s="190">
        <v>2</v>
      </c>
      <c r="CI7" s="190">
        <v>0</v>
      </c>
      <c r="CJ7" s="190">
        <v>1</v>
      </c>
      <c r="CK7" s="190">
        <v>1</v>
      </c>
      <c r="CL7" s="190">
        <v>0</v>
      </c>
      <c r="CM7" s="190">
        <v>1</v>
      </c>
      <c r="CN7" s="190">
        <v>2</v>
      </c>
      <c r="CO7" s="190">
        <v>1</v>
      </c>
      <c r="CP7" s="190">
        <v>0</v>
      </c>
      <c r="CQ7" s="190">
        <v>24</v>
      </c>
      <c r="CR7" s="190">
        <v>5</v>
      </c>
      <c r="CS7" s="190">
        <v>0</v>
      </c>
      <c r="CT7" s="190">
        <v>4</v>
      </c>
      <c r="CU7" s="190">
        <v>7</v>
      </c>
      <c r="CV7" s="190">
        <v>0</v>
      </c>
      <c r="CW7" s="190">
        <v>0</v>
      </c>
      <c r="CX7" s="190">
        <v>0</v>
      </c>
      <c r="CY7" s="190">
        <v>1</v>
      </c>
      <c r="CZ7" s="190">
        <v>2</v>
      </c>
      <c r="DA7" s="190">
        <v>4</v>
      </c>
      <c r="DB7" s="190">
        <v>1</v>
      </c>
      <c r="DC7" s="190">
        <v>1</v>
      </c>
      <c r="DD7" s="190">
        <v>21</v>
      </c>
      <c r="DE7" s="190">
        <v>2</v>
      </c>
      <c r="DF7" s="194">
        <v>35</v>
      </c>
      <c r="DG7">
        <v>11</v>
      </c>
      <c r="DH7" s="190">
        <v>1</v>
      </c>
      <c r="DI7" s="190">
        <v>13</v>
      </c>
      <c r="DJ7" s="190">
        <v>33</v>
      </c>
      <c r="DK7" s="190">
        <v>6</v>
      </c>
      <c r="DL7" s="190">
        <v>2</v>
      </c>
      <c r="DM7" s="190">
        <v>2</v>
      </c>
      <c r="DN7" s="190">
        <v>9</v>
      </c>
      <c r="DO7" s="190">
        <v>0</v>
      </c>
      <c r="DP7" s="190">
        <v>11</v>
      </c>
      <c r="DQ7" s="190">
        <v>0</v>
      </c>
      <c r="DR7" s="190">
        <v>3</v>
      </c>
      <c r="DS7" s="195">
        <f t="shared" si="0"/>
        <v>84</v>
      </c>
      <c r="DT7" s="195">
        <f t="shared" si="1"/>
        <v>51</v>
      </c>
      <c r="DU7" s="195">
        <f t="shared" si="2"/>
        <v>17</v>
      </c>
      <c r="DV7" s="195">
        <f t="shared" si="3"/>
        <v>23</v>
      </c>
      <c r="DW7" s="195">
        <f t="shared" si="4"/>
        <v>16</v>
      </c>
      <c r="DX7" s="195">
        <f t="shared" si="5"/>
        <v>22</v>
      </c>
      <c r="DY7" s="195">
        <f t="shared" si="6"/>
        <v>22</v>
      </c>
      <c r="DZ7" s="195">
        <f t="shared" si="7"/>
        <v>13</v>
      </c>
      <c r="EA7" s="195">
        <f t="shared" si="8"/>
        <v>11</v>
      </c>
      <c r="EB7" s="195">
        <f t="shared" si="9"/>
        <v>4</v>
      </c>
      <c r="EC7" s="189"/>
      <c r="ED7" s="189"/>
      <c r="EE7" s="189"/>
      <c r="EF7" s="189"/>
      <c r="EG7" s="189"/>
      <c r="EH7" s="189"/>
      <c r="EI7" s="189"/>
      <c r="EJ7" s="189"/>
      <c r="EK7" s="189"/>
      <c r="EL7" s="189"/>
      <c r="EM7" s="189"/>
      <c r="EN7" s="189"/>
      <c r="EO7" s="189"/>
      <c r="EP7" s="189"/>
      <c r="EQ7" s="189"/>
      <c r="ER7" s="189"/>
      <c r="ES7" s="189"/>
      <c r="ET7" s="189"/>
      <c r="EU7" s="189"/>
      <c r="EV7" s="189"/>
      <c r="EW7" s="189"/>
      <c r="EX7" s="189"/>
      <c r="EY7" s="189"/>
      <c r="EZ7" s="189"/>
      <c r="FA7" s="189"/>
      <c r="FB7" s="189"/>
      <c r="FC7" s="189"/>
      <c r="FD7" s="189"/>
      <c r="FE7" s="189"/>
      <c r="FF7" s="189"/>
      <c r="FG7" s="189"/>
      <c r="FH7" s="189"/>
      <c r="FI7" s="189"/>
      <c r="FJ7" s="189"/>
      <c r="FK7" s="189"/>
      <c r="FL7" s="189"/>
      <c r="FM7" s="189"/>
      <c r="FN7" s="17"/>
      <c r="FO7" s="17"/>
      <c r="FP7" s="17"/>
      <c r="FQ7" s="17"/>
      <c r="FR7" s="17"/>
      <c r="FS7" s="17"/>
      <c r="FT7" s="17"/>
      <c r="FU7" s="17"/>
      <c r="FV7" s="17"/>
      <c r="FW7" s="17"/>
    </row>
    <row r="8" spans="1:179" ht="15">
      <c r="A8" s="9">
        <v>5</v>
      </c>
      <c r="B8" s="9" t="s">
        <v>143</v>
      </c>
      <c r="C8" s="190">
        <v>0</v>
      </c>
      <c r="D8" s="190">
        <v>0</v>
      </c>
      <c r="E8" s="190">
        <v>0</v>
      </c>
      <c r="F8" s="190">
        <v>0</v>
      </c>
      <c r="G8" s="190">
        <v>0</v>
      </c>
      <c r="H8" s="190">
        <v>0</v>
      </c>
      <c r="I8" s="190">
        <v>1</v>
      </c>
      <c r="J8" s="190">
        <v>0</v>
      </c>
      <c r="K8" s="190">
        <v>0</v>
      </c>
      <c r="L8" s="190">
        <v>0</v>
      </c>
      <c r="M8" s="190">
        <v>0</v>
      </c>
      <c r="N8" s="190">
        <v>0</v>
      </c>
      <c r="O8" s="190">
        <v>0</v>
      </c>
      <c r="P8" s="190">
        <v>0</v>
      </c>
      <c r="Q8" s="190">
        <v>0</v>
      </c>
      <c r="R8" s="190">
        <v>0</v>
      </c>
      <c r="S8" s="190">
        <v>0</v>
      </c>
      <c r="T8" s="190">
        <v>0</v>
      </c>
      <c r="U8" s="190">
        <v>0</v>
      </c>
      <c r="V8" s="190">
        <v>0</v>
      </c>
      <c r="W8" s="190">
        <v>0</v>
      </c>
      <c r="X8" s="190">
        <v>0</v>
      </c>
      <c r="Y8" s="190">
        <v>0</v>
      </c>
      <c r="Z8" s="190">
        <v>0</v>
      </c>
      <c r="AA8" s="190">
        <v>0</v>
      </c>
      <c r="AB8" s="190">
        <v>0</v>
      </c>
      <c r="AC8" s="190">
        <v>0</v>
      </c>
      <c r="AD8" s="190">
        <v>0</v>
      </c>
      <c r="AE8" s="190">
        <v>0</v>
      </c>
      <c r="AF8" s="190">
        <v>0</v>
      </c>
      <c r="AG8" s="190">
        <v>0</v>
      </c>
      <c r="AH8" s="190">
        <v>0</v>
      </c>
      <c r="AI8" s="190">
        <v>0</v>
      </c>
      <c r="AJ8" s="190">
        <v>0</v>
      </c>
      <c r="AK8" s="195">
        <v>0</v>
      </c>
      <c r="AL8" s="195">
        <v>0</v>
      </c>
      <c r="AM8" s="190">
        <v>0</v>
      </c>
      <c r="AN8" s="190">
        <v>0</v>
      </c>
      <c r="AO8" s="190">
        <v>0</v>
      </c>
      <c r="AP8" s="190">
        <v>0</v>
      </c>
      <c r="AQ8" s="190">
        <v>0</v>
      </c>
      <c r="AR8" s="190">
        <v>0</v>
      </c>
      <c r="AS8" s="190">
        <v>0</v>
      </c>
      <c r="AT8" s="190">
        <v>1</v>
      </c>
      <c r="AU8" s="190">
        <v>1</v>
      </c>
      <c r="AV8" s="190">
        <v>0</v>
      </c>
      <c r="AW8" s="190">
        <v>0</v>
      </c>
      <c r="AX8" s="190">
        <v>1</v>
      </c>
      <c r="AY8" s="190">
        <v>0</v>
      </c>
      <c r="AZ8" s="190">
        <v>0</v>
      </c>
      <c r="BA8" s="190">
        <v>0</v>
      </c>
      <c r="BB8" s="190">
        <v>0</v>
      </c>
      <c r="BC8" s="190">
        <v>0</v>
      </c>
      <c r="BD8" s="190">
        <v>0</v>
      </c>
      <c r="BE8" s="190">
        <v>0</v>
      </c>
      <c r="BF8" s="190">
        <v>0</v>
      </c>
      <c r="BG8" s="190">
        <v>0</v>
      </c>
      <c r="BH8" s="190">
        <v>1</v>
      </c>
      <c r="BI8" s="190">
        <v>2</v>
      </c>
      <c r="BJ8" s="190">
        <v>3</v>
      </c>
      <c r="BK8" s="190">
        <v>0</v>
      </c>
      <c r="BL8" s="190">
        <v>0</v>
      </c>
      <c r="BM8" s="190">
        <v>7</v>
      </c>
      <c r="BN8" s="190">
        <v>0</v>
      </c>
      <c r="BO8" s="190">
        <v>0</v>
      </c>
      <c r="BP8" s="190">
        <v>0</v>
      </c>
      <c r="BQ8" s="190">
        <v>4</v>
      </c>
      <c r="BR8" s="190">
        <v>0</v>
      </c>
      <c r="BS8" s="190">
        <v>0</v>
      </c>
      <c r="BT8" s="190">
        <v>0</v>
      </c>
      <c r="BU8" s="190">
        <v>0</v>
      </c>
      <c r="BV8" s="190">
        <v>0</v>
      </c>
      <c r="BW8" s="190">
        <v>1</v>
      </c>
      <c r="BX8" s="190">
        <v>1</v>
      </c>
      <c r="BY8" s="190">
        <v>2</v>
      </c>
      <c r="BZ8" s="190">
        <v>0</v>
      </c>
      <c r="CA8" s="190">
        <v>1</v>
      </c>
      <c r="CB8" s="190">
        <v>11</v>
      </c>
      <c r="CC8" s="190">
        <v>0</v>
      </c>
      <c r="CD8" s="190">
        <v>1</v>
      </c>
      <c r="CE8" s="190">
        <v>2</v>
      </c>
      <c r="CF8" s="190">
        <v>7</v>
      </c>
      <c r="CG8" s="190">
        <v>0</v>
      </c>
      <c r="CH8" s="190">
        <v>0</v>
      </c>
      <c r="CI8" s="190">
        <v>0</v>
      </c>
      <c r="CJ8" s="190">
        <v>0</v>
      </c>
      <c r="CK8" s="190">
        <v>0</v>
      </c>
      <c r="CL8" s="190">
        <v>0</v>
      </c>
      <c r="CM8" s="190">
        <v>1</v>
      </c>
      <c r="CN8" s="190">
        <v>1</v>
      </c>
      <c r="CO8" s="190">
        <v>1</v>
      </c>
      <c r="CP8" s="190">
        <v>0</v>
      </c>
      <c r="CQ8" s="190">
        <v>12</v>
      </c>
      <c r="CR8" s="190">
        <v>2</v>
      </c>
      <c r="CS8" s="190">
        <v>1</v>
      </c>
      <c r="CT8" s="190">
        <v>3</v>
      </c>
      <c r="CU8" s="190">
        <v>5</v>
      </c>
      <c r="CV8" s="190">
        <v>0</v>
      </c>
      <c r="CW8" s="190">
        <v>0</v>
      </c>
      <c r="CX8" s="190">
        <v>1</v>
      </c>
      <c r="CY8" s="190">
        <v>1</v>
      </c>
      <c r="CZ8" s="190">
        <v>2</v>
      </c>
      <c r="DA8" s="190">
        <v>2</v>
      </c>
      <c r="DB8" s="190">
        <v>0</v>
      </c>
      <c r="DC8" s="190">
        <v>2</v>
      </c>
      <c r="DD8" s="190">
        <v>27</v>
      </c>
      <c r="DE8" s="190">
        <v>0</v>
      </c>
      <c r="DF8" s="194">
        <v>25</v>
      </c>
      <c r="DG8">
        <v>5</v>
      </c>
      <c r="DH8" s="190">
        <v>0</v>
      </c>
      <c r="DI8" s="190">
        <v>15</v>
      </c>
      <c r="DJ8" s="190">
        <v>55</v>
      </c>
      <c r="DK8" s="190">
        <v>3</v>
      </c>
      <c r="DL8" s="190">
        <v>0</v>
      </c>
      <c r="DM8" s="190">
        <v>7</v>
      </c>
      <c r="DN8" s="190">
        <v>8</v>
      </c>
      <c r="DO8" s="190">
        <v>2</v>
      </c>
      <c r="DP8" s="190">
        <v>14</v>
      </c>
      <c r="DQ8" s="190">
        <v>0</v>
      </c>
      <c r="DR8" s="190">
        <v>6</v>
      </c>
      <c r="DS8" s="195">
        <f t="shared" si="0"/>
        <v>56</v>
      </c>
      <c r="DT8" s="195">
        <f t="shared" si="1"/>
        <v>72</v>
      </c>
      <c r="DU8" s="195">
        <f t="shared" si="2"/>
        <v>15</v>
      </c>
      <c r="DV8" s="195">
        <f t="shared" si="3"/>
        <v>7</v>
      </c>
      <c r="DW8" s="195">
        <f t="shared" si="4"/>
        <v>18</v>
      </c>
      <c r="DX8" s="195">
        <f t="shared" si="5"/>
        <v>28</v>
      </c>
      <c r="DY8" s="195">
        <f t="shared" si="6"/>
        <v>20</v>
      </c>
      <c r="DZ8" s="195">
        <f t="shared" si="7"/>
        <v>9</v>
      </c>
      <c r="EA8" s="195">
        <f t="shared" si="8"/>
        <v>5</v>
      </c>
      <c r="EB8" s="195">
        <f t="shared" si="9"/>
        <v>0</v>
      </c>
      <c r="EC8" s="189"/>
      <c r="ED8" s="189"/>
      <c r="EE8" s="189"/>
      <c r="EF8" s="189"/>
      <c r="EG8" s="189"/>
      <c r="EH8" s="189"/>
      <c r="EI8" s="189"/>
      <c r="EJ8" s="189"/>
      <c r="EK8" s="189"/>
      <c r="EL8" s="189"/>
      <c r="EM8" s="189"/>
      <c r="EN8" s="189"/>
      <c r="EO8" s="189"/>
      <c r="EP8" s="189"/>
      <c r="EQ8" s="189"/>
      <c r="ER8" s="189"/>
      <c r="ES8" s="189"/>
      <c r="ET8" s="189"/>
      <c r="EU8" s="189"/>
      <c r="EV8" s="189"/>
      <c r="EW8" s="189"/>
      <c r="EX8" s="189"/>
      <c r="EY8" s="189"/>
      <c r="EZ8" s="189"/>
      <c r="FA8" s="189"/>
      <c r="FB8" s="189"/>
      <c r="FC8" s="189"/>
      <c r="FD8" s="189"/>
      <c r="FE8" s="189"/>
      <c r="FF8" s="189"/>
      <c r="FG8" s="189"/>
      <c r="FH8" s="189"/>
      <c r="FI8" s="189"/>
      <c r="FJ8" s="189"/>
      <c r="FK8" s="189"/>
      <c r="FL8" s="189"/>
      <c r="FM8" s="189"/>
      <c r="FN8" s="17"/>
      <c r="FO8" s="17"/>
      <c r="FP8" s="17"/>
      <c r="FQ8" s="17"/>
      <c r="FR8" s="17"/>
      <c r="FS8" s="17"/>
      <c r="FT8" s="17"/>
      <c r="FU8" s="17"/>
      <c r="FV8" s="17"/>
      <c r="FW8" s="17"/>
    </row>
    <row r="9" spans="1:179" ht="15">
      <c r="A9" s="9">
        <v>6</v>
      </c>
      <c r="B9" s="9" t="s">
        <v>144</v>
      </c>
      <c r="C9" s="190">
        <v>0</v>
      </c>
      <c r="D9" s="190">
        <v>0</v>
      </c>
      <c r="E9" s="190">
        <v>0</v>
      </c>
      <c r="F9" s="190">
        <v>0</v>
      </c>
      <c r="G9" s="190">
        <v>0</v>
      </c>
      <c r="H9" s="190">
        <v>0</v>
      </c>
      <c r="I9" s="190">
        <v>0</v>
      </c>
      <c r="J9" s="190">
        <v>0</v>
      </c>
      <c r="K9" s="190">
        <v>0</v>
      </c>
      <c r="L9" s="190">
        <v>0</v>
      </c>
      <c r="M9" s="190">
        <v>0</v>
      </c>
      <c r="N9" s="190">
        <v>0</v>
      </c>
      <c r="O9" s="190">
        <v>0</v>
      </c>
      <c r="P9" s="190">
        <v>0</v>
      </c>
      <c r="Q9" s="190">
        <v>0</v>
      </c>
      <c r="R9" s="190">
        <v>0</v>
      </c>
      <c r="S9" s="190">
        <v>0</v>
      </c>
      <c r="T9" s="190">
        <v>0</v>
      </c>
      <c r="U9" s="190">
        <v>0</v>
      </c>
      <c r="V9" s="190">
        <v>0</v>
      </c>
      <c r="W9" s="190">
        <v>0</v>
      </c>
      <c r="X9" s="190">
        <v>0</v>
      </c>
      <c r="Y9" s="190">
        <v>0</v>
      </c>
      <c r="Z9" s="190">
        <v>0</v>
      </c>
      <c r="AA9" s="190">
        <v>0</v>
      </c>
      <c r="AB9" s="190">
        <v>0</v>
      </c>
      <c r="AC9" s="190">
        <v>0</v>
      </c>
      <c r="AD9" s="190">
        <v>0</v>
      </c>
      <c r="AE9" s="190">
        <v>0</v>
      </c>
      <c r="AF9" s="190">
        <v>0</v>
      </c>
      <c r="AG9" s="190">
        <v>0</v>
      </c>
      <c r="AH9" s="190">
        <v>0</v>
      </c>
      <c r="AI9" s="190">
        <v>0</v>
      </c>
      <c r="AJ9" s="190">
        <v>0</v>
      </c>
      <c r="AK9" s="195">
        <v>0</v>
      </c>
      <c r="AL9" s="195">
        <v>0</v>
      </c>
      <c r="AM9" s="190">
        <v>0</v>
      </c>
      <c r="AN9" s="190">
        <v>0</v>
      </c>
      <c r="AO9" s="190">
        <v>0</v>
      </c>
      <c r="AP9" s="190">
        <v>0</v>
      </c>
      <c r="AQ9" s="190">
        <v>0</v>
      </c>
      <c r="AR9" s="190">
        <v>0</v>
      </c>
      <c r="AS9" s="190">
        <v>0</v>
      </c>
      <c r="AT9" s="190">
        <v>0</v>
      </c>
      <c r="AU9" s="190">
        <v>0</v>
      </c>
      <c r="AV9" s="190">
        <v>0</v>
      </c>
      <c r="AW9" s="190">
        <v>0</v>
      </c>
      <c r="AX9" s="190">
        <v>0</v>
      </c>
      <c r="AY9" s="190">
        <v>0</v>
      </c>
      <c r="AZ9" s="190">
        <v>0</v>
      </c>
      <c r="BA9" s="190">
        <v>0</v>
      </c>
      <c r="BB9" s="190">
        <v>0</v>
      </c>
      <c r="BC9" s="190">
        <v>0</v>
      </c>
      <c r="BD9" s="190">
        <v>0</v>
      </c>
      <c r="BE9" s="190">
        <v>0</v>
      </c>
      <c r="BF9" s="190">
        <v>0</v>
      </c>
      <c r="BG9" s="190">
        <v>0</v>
      </c>
      <c r="BH9" s="190">
        <v>0</v>
      </c>
      <c r="BI9" s="190">
        <v>0</v>
      </c>
      <c r="BJ9" s="190">
        <v>1</v>
      </c>
      <c r="BK9" s="190">
        <v>0</v>
      </c>
      <c r="BL9" s="190">
        <v>0</v>
      </c>
      <c r="BM9" s="190">
        <v>0</v>
      </c>
      <c r="BN9" s="190">
        <v>0</v>
      </c>
      <c r="BO9" s="190">
        <v>0</v>
      </c>
      <c r="BP9" s="190">
        <v>0</v>
      </c>
      <c r="BQ9" s="190">
        <v>0</v>
      </c>
      <c r="BR9" s="190">
        <v>0</v>
      </c>
      <c r="BS9" s="190">
        <v>0</v>
      </c>
      <c r="BT9" s="190">
        <v>0</v>
      </c>
      <c r="BU9" s="190">
        <v>0</v>
      </c>
      <c r="BV9" s="190">
        <v>0</v>
      </c>
      <c r="BW9" s="190">
        <v>0</v>
      </c>
      <c r="BX9" s="190">
        <v>0</v>
      </c>
      <c r="BY9" s="190">
        <v>1</v>
      </c>
      <c r="BZ9" s="190">
        <v>0</v>
      </c>
      <c r="CA9" s="190">
        <v>0</v>
      </c>
      <c r="CB9" s="190">
        <v>1</v>
      </c>
      <c r="CC9" s="190">
        <v>0</v>
      </c>
      <c r="CD9" s="190">
        <v>0</v>
      </c>
      <c r="CE9" s="190">
        <v>0</v>
      </c>
      <c r="CF9" s="190">
        <v>0</v>
      </c>
      <c r="CG9" s="190">
        <v>0</v>
      </c>
      <c r="CH9" s="190">
        <v>0</v>
      </c>
      <c r="CI9" s="190">
        <v>0</v>
      </c>
      <c r="CJ9" s="190">
        <v>0</v>
      </c>
      <c r="CK9" s="190">
        <v>0</v>
      </c>
      <c r="CL9" s="190">
        <v>0</v>
      </c>
      <c r="CM9" s="190">
        <v>0</v>
      </c>
      <c r="CN9" s="190">
        <v>0</v>
      </c>
      <c r="CO9" s="190">
        <v>0</v>
      </c>
      <c r="CP9" s="190">
        <v>0</v>
      </c>
      <c r="CQ9" s="190">
        <v>1</v>
      </c>
      <c r="CR9" s="190">
        <v>0</v>
      </c>
      <c r="CS9" s="190">
        <v>0</v>
      </c>
      <c r="CT9" s="190">
        <v>0</v>
      </c>
      <c r="CU9" s="190">
        <v>2</v>
      </c>
      <c r="CV9" s="190">
        <v>0</v>
      </c>
      <c r="CW9" s="190">
        <v>0</v>
      </c>
      <c r="CX9" s="190">
        <v>0</v>
      </c>
      <c r="CY9" s="190">
        <v>0</v>
      </c>
      <c r="CZ9" s="190">
        <v>1</v>
      </c>
      <c r="DA9" s="190">
        <v>2</v>
      </c>
      <c r="DB9" s="190">
        <v>0</v>
      </c>
      <c r="DC9" s="190">
        <v>1</v>
      </c>
      <c r="DD9" s="190">
        <v>2</v>
      </c>
      <c r="DE9" s="190">
        <v>1</v>
      </c>
      <c r="DF9" s="194">
        <v>15</v>
      </c>
      <c r="DG9">
        <v>3</v>
      </c>
      <c r="DH9" s="190">
        <v>0</v>
      </c>
      <c r="DI9" s="190">
        <v>3</v>
      </c>
      <c r="DJ9" s="190">
        <v>12</v>
      </c>
      <c r="DK9" s="190">
        <v>1</v>
      </c>
      <c r="DL9" s="190">
        <v>1</v>
      </c>
      <c r="DM9" s="190">
        <v>0</v>
      </c>
      <c r="DN9" s="190">
        <v>2</v>
      </c>
      <c r="DO9" s="190">
        <v>1</v>
      </c>
      <c r="DP9" s="190">
        <v>6</v>
      </c>
      <c r="DQ9" s="190">
        <v>1</v>
      </c>
      <c r="DR9" s="190">
        <v>1</v>
      </c>
      <c r="DS9" s="195">
        <f t="shared" si="0"/>
        <v>17</v>
      </c>
      <c r="DT9" s="195">
        <f t="shared" si="1"/>
        <v>14</v>
      </c>
      <c r="DU9" s="195">
        <f t="shared" si="2"/>
        <v>4</v>
      </c>
      <c r="DV9" s="195">
        <f t="shared" si="3"/>
        <v>3</v>
      </c>
      <c r="DW9" s="195">
        <f t="shared" si="4"/>
        <v>8</v>
      </c>
      <c r="DX9" s="195">
        <f t="shared" si="5"/>
        <v>2</v>
      </c>
      <c r="DY9" s="195">
        <f t="shared" si="6"/>
        <v>3</v>
      </c>
      <c r="DZ9" s="195">
        <f t="shared" si="7"/>
        <v>2</v>
      </c>
      <c r="EA9" s="195">
        <f t="shared" si="8"/>
        <v>1</v>
      </c>
      <c r="EB9" s="195">
        <f t="shared" si="9"/>
        <v>1</v>
      </c>
      <c r="EC9" s="189"/>
      <c r="ED9" s="189"/>
      <c r="EE9" s="189"/>
      <c r="EF9" s="189"/>
      <c r="EG9" s="189"/>
      <c r="EH9" s="189"/>
      <c r="EI9" s="189"/>
      <c r="EJ9" s="189"/>
      <c r="EK9" s="189"/>
      <c r="EL9" s="189"/>
      <c r="EM9" s="189"/>
      <c r="EN9" s="189"/>
      <c r="EO9" s="189"/>
      <c r="EP9" s="189"/>
      <c r="EQ9" s="189"/>
      <c r="ER9" s="189"/>
      <c r="ES9" s="189"/>
      <c r="ET9" s="189"/>
      <c r="EU9" s="189"/>
      <c r="EV9" s="189"/>
      <c r="EW9" s="189"/>
      <c r="EX9" s="189"/>
      <c r="EY9" s="189"/>
      <c r="EZ9" s="189"/>
      <c r="FA9" s="189"/>
      <c r="FB9" s="189"/>
      <c r="FC9" s="189"/>
      <c r="FD9" s="189"/>
      <c r="FE9" s="189"/>
      <c r="FF9" s="189"/>
      <c r="FG9" s="189"/>
      <c r="FH9" s="189"/>
      <c r="FI9" s="189"/>
      <c r="FJ9" s="189"/>
      <c r="FK9" s="189"/>
      <c r="FL9" s="189"/>
      <c r="FM9" s="189"/>
      <c r="FN9" s="17"/>
      <c r="FO9" s="17"/>
      <c r="FP9" s="17"/>
      <c r="FQ9" s="17"/>
      <c r="FR9" s="17"/>
      <c r="FS9" s="17"/>
      <c r="FT9" s="17"/>
      <c r="FU9" s="17"/>
      <c r="FV9" s="17"/>
      <c r="FW9" s="17"/>
    </row>
    <row r="10" spans="1:179" ht="21" customHeight="1">
      <c r="A10" s="9">
        <v>7</v>
      </c>
      <c r="B10" s="9" t="s">
        <v>145</v>
      </c>
      <c r="C10" s="190">
        <v>0</v>
      </c>
      <c r="D10" s="190">
        <v>0</v>
      </c>
      <c r="E10" s="190">
        <v>0</v>
      </c>
      <c r="F10" s="190">
        <v>0</v>
      </c>
      <c r="G10" s="190">
        <v>0</v>
      </c>
      <c r="H10" s="190">
        <v>0</v>
      </c>
      <c r="I10" s="190">
        <v>0</v>
      </c>
      <c r="J10" s="190">
        <v>0</v>
      </c>
      <c r="K10" s="190">
        <v>0</v>
      </c>
      <c r="L10" s="190">
        <v>0</v>
      </c>
      <c r="M10" s="190">
        <v>0</v>
      </c>
      <c r="N10" s="190">
        <v>0</v>
      </c>
      <c r="O10" s="190">
        <v>0</v>
      </c>
      <c r="P10" s="190">
        <v>0</v>
      </c>
      <c r="Q10" s="190">
        <v>0</v>
      </c>
      <c r="R10" s="190">
        <v>0</v>
      </c>
      <c r="S10" s="190">
        <v>0</v>
      </c>
      <c r="T10" s="190">
        <v>0</v>
      </c>
      <c r="U10" s="190">
        <v>0</v>
      </c>
      <c r="V10" s="190">
        <v>0</v>
      </c>
      <c r="W10" s="190">
        <v>0</v>
      </c>
      <c r="X10" s="190">
        <v>0</v>
      </c>
      <c r="Y10" s="190">
        <v>0</v>
      </c>
      <c r="Z10" s="190">
        <v>0</v>
      </c>
      <c r="AA10" s="190">
        <v>0</v>
      </c>
      <c r="AB10" s="190">
        <v>0</v>
      </c>
      <c r="AC10" s="190">
        <v>0</v>
      </c>
      <c r="AD10" s="190">
        <v>0</v>
      </c>
      <c r="AE10" s="190">
        <v>0</v>
      </c>
      <c r="AF10" s="190">
        <v>0</v>
      </c>
      <c r="AG10" s="190">
        <v>0</v>
      </c>
      <c r="AH10" s="190">
        <v>0</v>
      </c>
      <c r="AI10" s="190">
        <v>0</v>
      </c>
      <c r="AJ10" s="190">
        <v>0</v>
      </c>
      <c r="AK10" s="195">
        <v>0</v>
      </c>
      <c r="AL10" s="195">
        <v>0</v>
      </c>
      <c r="AM10" s="190">
        <v>0</v>
      </c>
      <c r="AN10" s="190">
        <v>0</v>
      </c>
      <c r="AO10" s="190">
        <v>0</v>
      </c>
      <c r="AP10" s="190">
        <v>0</v>
      </c>
      <c r="AQ10" s="190">
        <v>0</v>
      </c>
      <c r="AR10" s="190">
        <v>0</v>
      </c>
      <c r="AS10" s="190">
        <v>0</v>
      </c>
      <c r="AT10" s="190">
        <v>1</v>
      </c>
      <c r="AU10" s="190">
        <v>3</v>
      </c>
      <c r="AV10" s="190">
        <v>0</v>
      </c>
      <c r="AW10" s="190">
        <v>0</v>
      </c>
      <c r="AX10" s="190">
        <v>1</v>
      </c>
      <c r="AY10" s="190">
        <v>1</v>
      </c>
      <c r="AZ10" s="190">
        <v>0</v>
      </c>
      <c r="BA10" s="190">
        <v>0</v>
      </c>
      <c r="BB10" s="190">
        <v>4</v>
      </c>
      <c r="BC10" s="190">
        <v>0</v>
      </c>
      <c r="BD10" s="190">
        <v>1</v>
      </c>
      <c r="BE10" s="190">
        <v>0</v>
      </c>
      <c r="BF10" s="190">
        <v>0</v>
      </c>
      <c r="BG10" s="190">
        <v>0</v>
      </c>
      <c r="BH10" s="190">
        <v>0</v>
      </c>
      <c r="BI10" s="190">
        <v>2</v>
      </c>
      <c r="BJ10" s="190">
        <v>4</v>
      </c>
      <c r="BK10" s="190">
        <v>0</v>
      </c>
      <c r="BL10" s="190">
        <v>1</v>
      </c>
      <c r="BM10" s="190">
        <v>6</v>
      </c>
      <c r="BN10" s="190">
        <v>0</v>
      </c>
      <c r="BO10" s="190">
        <v>0</v>
      </c>
      <c r="BP10" s="190">
        <v>0</v>
      </c>
      <c r="BQ10" s="190">
        <v>5</v>
      </c>
      <c r="BR10" s="190">
        <v>0</v>
      </c>
      <c r="BS10" s="190">
        <v>0</v>
      </c>
      <c r="BT10" s="190">
        <v>0</v>
      </c>
      <c r="BU10" s="190">
        <v>0</v>
      </c>
      <c r="BV10" s="190">
        <v>1</v>
      </c>
      <c r="BW10" s="190">
        <v>0</v>
      </c>
      <c r="BX10" s="190">
        <v>3</v>
      </c>
      <c r="BY10" s="190">
        <v>2</v>
      </c>
      <c r="BZ10" s="190">
        <v>0</v>
      </c>
      <c r="CA10" s="190">
        <v>0</v>
      </c>
      <c r="CB10" s="190">
        <v>19</v>
      </c>
      <c r="CC10" s="190">
        <v>2</v>
      </c>
      <c r="CD10" s="190">
        <v>0</v>
      </c>
      <c r="CE10" s="190">
        <v>0</v>
      </c>
      <c r="CF10" s="190">
        <v>4</v>
      </c>
      <c r="CG10" s="190">
        <v>0</v>
      </c>
      <c r="CH10" s="190">
        <v>0</v>
      </c>
      <c r="CI10" s="190">
        <v>0</v>
      </c>
      <c r="CJ10" s="190">
        <v>0</v>
      </c>
      <c r="CK10" s="190">
        <v>0</v>
      </c>
      <c r="CL10" s="190">
        <v>1</v>
      </c>
      <c r="CM10" s="190">
        <v>1</v>
      </c>
      <c r="CN10" s="190">
        <v>2</v>
      </c>
      <c r="CO10" s="190">
        <v>0</v>
      </c>
      <c r="CP10" s="190">
        <v>2</v>
      </c>
      <c r="CQ10" s="190">
        <v>20</v>
      </c>
      <c r="CR10" s="190">
        <v>8</v>
      </c>
      <c r="CS10" s="190">
        <v>2</v>
      </c>
      <c r="CT10" s="190">
        <v>3</v>
      </c>
      <c r="CU10" s="190">
        <v>8</v>
      </c>
      <c r="CV10" s="190">
        <v>0</v>
      </c>
      <c r="CW10" s="190">
        <v>1</v>
      </c>
      <c r="CX10" s="190">
        <v>0</v>
      </c>
      <c r="CY10" s="190">
        <v>0</v>
      </c>
      <c r="CZ10" s="190">
        <v>0</v>
      </c>
      <c r="DA10" s="190">
        <v>2</v>
      </c>
      <c r="DB10" s="190">
        <v>0</v>
      </c>
      <c r="DC10" s="190">
        <v>2</v>
      </c>
      <c r="DD10" s="190">
        <v>22</v>
      </c>
      <c r="DE10" s="190">
        <v>5</v>
      </c>
      <c r="DF10" s="194">
        <v>57</v>
      </c>
      <c r="DG10">
        <v>21</v>
      </c>
      <c r="DH10" s="190">
        <v>1</v>
      </c>
      <c r="DI10" s="190">
        <v>8</v>
      </c>
      <c r="DJ10" s="190">
        <v>64</v>
      </c>
      <c r="DK10" s="190">
        <v>0</v>
      </c>
      <c r="DL10" s="190">
        <v>8</v>
      </c>
      <c r="DM10" s="190">
        <v>5</v>
      </c>
      <c r="DN10" s="190">
        <v>4</v>
      </c>
      <c r="DO10" s="190">
        <v>0</v>
      </c>
      <c r="DP10" s="190">
        <v>24</v>
      </c>
      <c r="DQ10" s="190">
        <v>0</v>
      </c>
      <c r="DR10" s="190">
        <v>5</v>
      </c>
      <c r="DS10" s="195">
        <f t="shared" si="0"/>
        <v>103</v>
      </c>
      <c r="DT10" s="195">
        <f t="shared" si="1"/>
        <v>85</v>
      </c>
      <c r="DU10" s="195">
        <f t="shared" si="2"/>
        <v>18</v>
      </c>
      <c r="DV10" s="195">
        <f t="shared" si="3"/>
        <v>32</v>
      </c>
      <c r="DW10" s="195">
        <f t="shared" si="4"/>
        <v>27</v>
      </c>
      <c r="DX10" s="195">
        <f t="shared" si="5"/>
        <v>22</v>
      </c>
      <c r="DY10" s="195">
        <f t="shared" si="6"/>
        <v>11</v>
      </c>
      <c r="DZ10" s="195">
        <f t="shared" si="7"/>
        <v>4</v>
      </c>
      <c r="EA10" s="195">
        <f t="shared" si="8"/>
        <v>7</v>
      </c>
      <c r="EB10" s="195">
        <f t="shared" si="9"/>
        <v>10</v>
      </c>
      <c r="EC10" s="189"/>
      <c r="ED10" s="189"/>
      <c r="EE10" s="189"/>
      <c r="EF10" s="189"/>
      <c r="EG10" s="189"/>
      <c r="EH10" s="189"/>
      <c r="EI10" s="189"/>
      <c r="EJ10" s="189"/>
      <c r="EK10" s="189"/>
      <c r="EL10" s="189"/>
      <c r="EM10" s="189"/>
      <c r="EN10" s="189"/>
      <c r="EO10" s="189"/>
      <c r="EP10" s="189"/>
      <c r="EQ10" s="189"/>
      <c r="ER10" s="189"/>
      <c r="ES10" s="189"/>
      <c r="ET10" s="189"/>
      <c r="EU10" s="189"/>
      <c r="EV10" s="189"/>
      <c r="EW10" s="189"/>
      <c r="EX10" s="189"/>
      <c r="EY10" s="189"/>
      <c r="EZ10" s="189"/>
      <c r="FA10" s="189"/>
      <c r="FB10" s="189"/>
      <c r="FC10" s="189"/>
      <c r="FD10" s="189"/>
      <c r="FE10" s="189"/>
      <c r="FF10" s="189"/>
      <c r="FG10" s="189"/>
      <c r="FH10" s="189"/>
      <c r="FI10" s="189"/>
      <c r="FJ10" s="189"/>
      <c r="FK10" s="189"/>
      <c r="FL10" s="189"/>
      <c r="FM10" s="189"/>
      <c r="FN10" s="17"/>
      <c r="FO10" s="17"/>
      <c r="FP10" s="17"/>
      <c r="FQ10" s="17"/>
      <c r="FR10" s="17"/>
      <c r="FS10" s="17"/>
      <c r="FT10" s="17"/>
      <c r="FU10" s="17"/>
      <c r="FV10" s="17"/>
      <c r="FW10" s="17"/>
    </row>
    <row r="11" spans="1:179" ht="15">
      <c r="A11" s="9">
        <v>8</v>
      </c>
      <c r="B11" s="9" t="s">
        <v>146</v>
      </c>
      <c r="C11" s="190">
        <v>0</v>
      </c>
      <c r="D11" s="190">
        <v>0</v>
      </c>
      <c r="E11" s="190">
        <v>0</v>
      </c>
      <c r="F11" s="190">
        <v>0</v>
      </c>
      <c r="G11" s="190">
        <v>0</v>
      </c>
      <c r="H11" s="190">
        <v>0</v>
      </c>
      <c r="I11" s="190">
        <v>0</v>
      </c>
      <c r="J11" s="190">
        <v>0</v>
      </c>
      <c r="K11" s="190">
        <v>0</v>
      </c>
      <c r="L11" s="190">
        <v>0</v>
      </c>
      <c r="M11" s="190">
        <v>0</v>
      </c>
      <c r="N11" s="190">
        <v>0</v>
      </c>
      <c r="O11" s="190">
        <v>0</v>
      </c>
      <c r="P11" s="190">
        <v>0</v>
      </c>
      <c r="Q11" s="190">
        <v>0</v>
      </c>
      <c r="R11" s="190">
        <v>0</v>
      </c>
      <c r="S11" s="190">
        <v>0</v>
      </c>
      <c r="T11" s="190">
        <v>0</v>
      </c>
      <c r="U11" s="190">
        <v>0</v>
      </c>
      <c r="V11" s="190">
        <v>0</v>
      </c>
      <c r="W11" s="190">
        <v>0</v>
      </c>
      <c r="X11" s="190">
        <v>0</v>
      </c>
      <c r="Y11" s="190">
        <v>0</v>
      </c>
      <c r="Z11" s="190">
        <v>0</v>
      </c>
      <c r="AA11" s="190">
        <v>0</v>
      </c>
      <c r="AB11" s="190">
        <v>0</v>
      </c>
      <c r="AC11" s="190">
        <v>0</v>
      </c>
      <c r="AD11" s="190">
        <v>0</v>
      </c>
      <c r="AE11" s="190">
        <v>0</v>
      </c>
      <c r="AF11" s="190">
        <v>0</v>
      </c>
      <c r="AG11" s="190">
        <v>0</v>
      </c>
      <c r="AH11" s="190">
        <v>0</v>
      </c>
      <c r="AI11" s="190">
        <v>0</v>
      </c>
      <c r="AJ11" s="190">
        <v>0</v>
      </c>
      <c r="AK11" s="195">
        <v>0</v>
      </c>
      <c r="AL11" s="195">
        <v>0</v>
      </c>
      <c r="AM11" s="190">
        <v>0</v>
      </c>
      <c r="AN11" s="190">
        <v>0</v>
      </c>
      <c r="AO11" s="190">
        <v>0</v>
      </c>
      <c r="AP11" s="190">
        <v>0</v>
      </c>
      <c r="AQ11" s="190">
        <v>0</v>
      </c>
      <c r="AR11" s="190">
        <v>0</v>
      </c>
      <c r="AS11" s="190">
        <v>0</v>
      </c>
      <c r="AT11" s="190">
        <v>1</v>
      </c>
      <c r="AU11" s="190">
        <v>3</v>
      </c>
      <c r="AV11" s="190">
        <v>0</v>
      </c>
      <c r="AW11" s="190">
        <v>0</v>
      </c>
      <c r="AX11" s="190">
        <v>0</v>
      </c>
      <c r="AY11" s="190">
        <v>0</v>
      </c>
      <c r="AZ11" s="190">
        <v>0</v>
      </c>
      <c r="BA11" s="190">
        <v>0</v>
      </c>
      <c r="BB11" s="190">
        <v>1</v>
      </c>
      <c r="BC11" s="190">
        <v>0</v>
      </c>
      <c r="BD11" s="190">
        <v>0</v>
      </c>
      <c r="BE11" s="190">
        <v>0</v>
      </c>
      <c r="BF11" s="190">
        <v>0</v>
      </c>
      <c r="BG11" s="190">
        <v>0</v>
      </c>
      <c r="BH11" s="190">
        <v>0</v>
      </c>
      <c r="BI11" s="190">
        <v>2</v>
      </c>
      <c r="BJ11" s="190">
        <v>2</v>
      </c>
      <c r="BK11" s="190">
        <v>0</v>
      </c>
      <c r="BL11" s="190">
        <v>1</v>
      </c>
      <c r="BM11" s="190">
        <v>2</v>
      </c>
      <c r="BN11" s="190">
        <v>1</v>
      </c>
      <c r="BO11" s="190">
        <v>1</v>
      </c>
      <c r="BP11" s="190">
        <v>0</v>
      </c>
      <c r="BQ11" s="190">
        <v>1</v>
      </c>
      <c r="BR11" s="190">
        <v>0</v>
      </c>
      <c r="BS11" s="190">
        <v>0</v>
      </c>
      <c r="BT11" s="190">
        <v>0</v>
      </c>
      <c r="BU11" s="190">
        <v>0</v>
      </c>
      <c r="BV11" s="190">
        <v>0</v>
      </c>
      <c r="BW11" s="190">
        <v>0</v>
      </c>
      <c r="BX11" s="190">
        <v>1</v>
      </c>
      <c r="BY11" s="190">
        <v>3</v>
      </c>
      <c r="BZ11" s="190">
        <v>1</v>
      </c>
      <c r="CA11" s="190">
        <v>0</v>
      </c>
      <c r="CB11" s="190">
        <v>11</v>
      </c>
      <c r="CC11" s="190">
        <v>1</v>
      </c>
      <c r="CD11" s="190">
        <v>0</v>
      </c>
      <c r="CE11" s="190">
        <v>1</v>
      </c>
      <c r="CF11" s="190">
        <v>4</v>
      </c>
      <c r="CG11" s="190">
        <v>0</v>
      </c>
      <c r="CH11" s="190">
        <v>0</v>
      </c>
      <c r="CI11" s="190">
        <v>0</v>
      </c>
      <c r="CJ11" s="190">
        <v>0</v>
      </c>
      <c r="CK11" s="190">
        <v>0</v>
      </c>
      <c r="CL11" s="190">
        <v>1</v>
      </c>
      <c r="CM11" s="190">
        <v>2</v>
      </c>
      <c r="CN11" s="190">
        <v>1</v>
      </c>
      <c r="CO11" s="190">
        <v>0</v>
      </c>
      <c r="CP11" s="190">
        <v>0</v>
      </c>
      <c r="CQ11" s="190">
        <v>12</v>
      </c>
      <c r="CR11" s="190">
        <v>3</v>
      </c>
      <c r="CS11" s="190">
        <v>0</v>
      </c>
      <c r="CT11" s="190">
        <v>2</v>
      </c>
      <c r="CU11" s="190">
        <v>4</v>
      </c>
      <c r="CV11" s="190">
        <v>0</v>
      </c>
      <c r="CW11" s="190">
        <v>0</v>
      </c>
      <c r="CX11" s="190">
        <v>0</v>
      </c>
      <c r="CY11" s="190">
        <v>1</v>
      </c>
      <c r="CZ11" s="190">
        <v>0</v>
      </c>
      <c r="DA11" s="190">
        <v>1</v>
      </c>
      <c r="DB11" s="190">
        <v>0</v>
      </c>
      <c r="DC11" s="190">
        <v>2</v>
      </c>
      <c r="DD11" s="190">
        <v>6</v>
      </c>
      <c r="DE11" s="190">
        <v>2</v>
      </c>
      <c r="DF11" s="194">
        <v>42</v>
      </c>
      <c r="DG11">
        <v>17</v>
      </c>
      <c r="DH11" s="190">
        <v>1</v>
      </c>
      <c r="DI11" s="190">
        <v>7</v>
      </c>
      <c r="DJ11" s="190">
        <v>55</v>
      </c>
      <c r="DK11" s="190">
        <v>9</v>
      </c>
      <c r="DL11" s="190">
        <v>7</v>
      </c>
      <c r="DM11" s="190">
        <v>5</v>
      </c>
      <c r="DN11" s="190">
        <v>3</v>
      </c>
      <c r="DO11" s="190">
        <v>2</v>
      </c>
      <c r="DP11" s="190">
        <v>16</v>
      </c>
      <c r="DQ11" s="190">
        <v>0</v>
      </c>
      <c r="DR11" s="190">
        <v>5</v>
      </c>
      <c r="DS11" s="195">
        <f t="shared" si="0"/>
        <v>67</v>
      </c>
      <c r="DT11" s="195">
        <f t="shared" si="1"/>
        <v>65</v>
      </c>
      <c r="DU11" s="195">
        <f t="shared" si="2"/>
        <v>16</v>
      </c>
      <c r="DV11" s="195">
        <f t="shared" si="3"/>
        <v>22</v>
      </c>
      <c r="DW11" s="195">
        <f t="shared" si="4"/>
        <v>18</v>
      </c>
      <c r="DX11" s="195">
        <f t="shared" si="5"/>
        <v>7</v>
      </c>
      <c r="DY11" s="195">
        <f t="shared" si="6"/>
        <v>10</v>
      </c>
      <c r="DZ11" s="195">
        <f t="shared" si="7"/>
        <v>4</v>
      </c>
      <c r="EA11" s="195">
        <f t="shared" si="8"/>
        <v>6</v>
      </c>
      <c r="EB11" s="195">
        <f t="shared" si="9"/>
        <v>7</v>
      </c>
      <c r="EC11" s="189"/>
      <c r="ED11" s="189"/>
      <c r="EE11" s="189"/>
      <c r="EF11" s="189"/>
      <c r="EG11" s="189"/>
      <c r="EH11" s="189"/>
      <c r="EI11" s="189"/>
      <c r="EJ11" s="189"/>
      <c r="EK11" s="189"/>
      <c r="EL11" s="189"/>
      <c r="EM11" s="189"/>
      <c r="EN11" s="189"/>
      <c r="EO11" s="189"/>
      <c r="EP11" s="189"/>
      <c r="EQ11" s="189"/>
      <c r="ER11" s="189"/>
      <c r="ES11" s="189"/>
      <c r="ET11" s="189"/>
      <c r="EU11" s="189"/>
      <c r="EV11" s="189"/>
      <c r="EW11" s="189"/>
      <c r="EX11" s="189"/>
      <c r="EY11" s="189"/>
      <c r="EZ11" s="189"/>
      <c r="FA11" s="189"/>
      <c r="FB11" s="189"/>
      <c r="FC11" s="189"/>
      <c r="FD11" s="189"/>
      <c r="FE11" s="189"/>
      <c r="FF11" s="189"/>
      <c r="FG11" s="189"/>
      <c r="FH11" s="189"/>
      <c r="FI11" s="189"/>
      <c r="FJ11" s="189"/>
      <c r="FK11" s="189"/>
      <c r="FL11" s="189"/>
      <c r="FM11" s="189"/>
      <c r="FN11" s="17"/>
      <c r="FO11" s="17"/>
      <c r="FP11" s="17"/>
      <c r="FQ11" s="17"/>
      <c r="FR11" s="17"/>
      <c r="FS11" s="17"/>
      <c r="FT11" s="17"/>
      <c r="FU11" s="17"/>
      <c r="FV11" s="17"/>
      <c r="FW11" s="17"/>
    </row>
    <row r="12" spans="1:179" ht="15">
      <c r="A12" s="9">
        <v>9</v>
      </c>
      <c r="B12" s="9" t="s">
        <v>147</v>
      </c>
      <c r="C12" s="190">
        <v>0</v>
      </c>
      <c r="D12" s="190">
        <v>0</v>
      </c>
      <c r="E12" s="190">
        <v>0</v>
      </c>
      <c r="F12" s="190">
        <v>0</v>
      </c>
      <c r="G12" s="190">
        <v>0</v>
      </c>
      <c r="H12" s="190">
        <v>0</v>
      </c>
      <c r="I12" s="190">
        <v>0</v>
      </c>
      <c r="J12" s="190">
        <v>0</v>
      </c>
      <c r="K12" s="190">
        <v>0</v>
      </c>
      <c r="L12" s="190">
        <v>0</v>
      </c>
      <c r="M12" s="190">
        <v>0</v>
      </c>
      <c r="N12" s="190">
        <v>0</v>
      </c>
      <c r="O12" s="190">
        <v>0</v>
      </c>
      <c r="P12" s="190">
        <v>0</v>
      </c>
      <c r="Q12" s="190">
        <v>0</v>
      </c>
      <c r="R12" s="190">
        <v>0</v>
      </c>
      <c r="S12" s="190">
        <v>0</v>
      </c>
      <c r="T12" s="190">
        <v>0</v>
      </c>
      <c r="U12" s="190">
        <v>0</v>
      </c>
      <c r="V12" s="190">
        <v>0</v>
      </c>
      <c r="W12" s="190">
        <v>0</v>
      </c>
      <c r="X12" s="190">
        <v>0</v>
      </c>
      <c r="Y12" s="190">
        <v>0</v>
      </c>
      <c r="Z12" s="190">
        <v>0</v>
      </c>
      <c r="AA12" s="190">
        <v>0</v>
      </c>
      <c r="AB12" s="190">
        <v>0</v>
      </c>
      <c r="AC12" s="190">
        <v>0</v>
      </c>
      <c r="AD12" s="190">
        <v>0</v>
      </c>
      <c r="AE12" s="190">
        <v>0</v>
      </c>
      <c r="AF12" s="190">
        <v>0</v>
      </c>
      <c r="AG12" s="190">
        <v>0</v>
      </c>
      <c r="AH12" s="190">
        <v>0</v>
      </c>
      <c r="AI12" s="190">
        <v>1</v>
      </c>
      <c r="AJ12" s="190">
        <v>0</v>
      </c>
      <c r="AK12" s="195">
        <v>0</v>
      </c>
      <c r="AL12" s="195">
        <v>0</v>
      </c>
      <c r="AM12" s="190">
        <v>1</v>
      </c>
      <c r="AN12" s="190">
        <v>0</v>
      </c>
      <c r="AO12" s="190">
        <v>0</v>
      </c>
      <c r="AP12" s="190">
        <v>0</v>
      </c>
      <c r="AQ12" s="190">
        <v>0</v>
      </c>
      <c r="AR12" s="190">
        <v>0</v>
      </c>
      <c r="AS12" s="190">
        <v>0</v>
      </c>
      <c r="AT12" s="190">
        <v>2</v>
      </c>
      <c r="AU12" s="190">
        <v>0</v>
      </c>
      <c r="AV12" s="190">
        <v>0</v>
      </c>
      <c r="AW12" s="190">
        <v>0</v>
      </c>
      <c r="AX12" s="190">
        <v>1</v>
      </c>
      <c r="AY12" s="190">
        <v>0</v>
      </c>
      <c r="AZ12" s="190">
        <v>0</v>
      </c>
      <c r="BA12" s="190">
        <v>0</v>
      </c>
      <c r="BB12" s="190">
        <v>1</v>
      </c>
      <c r="BC12" s="190">
        <v>0</v>
      </c>
      <c r="BD12" s="190">
        <v>0</v>
      </c>
      <c r="BE12" s="190">
        <v>0</v>
      </c>
      <c r="BF12" s="190">
        <v>0</v>
      </c>
      <c r="BG12" s="190">
        <v>0</v>
      </c>
      <c r="BH12" s="190">
        <v>0</v>
      </c>
      <c r="BI12" s="190">
        <v>1</v>
      </c>
      <c r="BJ12" s="190">
        <v>8</v>
      </c>
      <c r="BK12" s="190">
        <v>0</v>
      </c>
      <c r="BL12" s="190">
        <v>0</v>
      </c>
      <c r="BM12" s="190">
        <v>6</v>
      </c>
      <c r="BN12" s="190">
        <v>0</v>
      </c>
      <c r="BO12" s="190">
        <v>0</v>
      </c>
      <c r="BP12" s="190">
        <v>1</v>
      </c>
      <c r="BQ12" s="190">
        <v>3</v>
      </c>
      <c r="BR12" s="190">
        <v>0</v>
      </c>
      <c r="BS12" s="190">
        <v>0</v>
      </c>
      <c r="BT12" s="190">
        <v>0</v>
      </c>
      <c r="BU12" s="190">
        <v>0</v>
      </c>
      <c r="BV12" s="190">
        <v>0</v>
      </c>
      <c r="BW12" s="190">
        <v>0</v>
      </c>
      <c r="BX12" s="190">
        <v>2</v>
      </c>
      <c r="BY12" s="190">
        <v>1</v>
      </c>
      <c r="BZ12" s="190">
        <v>0</v>
      </c>
      <c r="CA12" s="190">
        <v>0</v>
      </c>
      <c r="CB12" s="190">
        <v>16</v>
      </c>
      <c r="CC12" s="190">
        <v>3</v>
      </c>
      <c r="CD12" s="190">
        <v>3</v>
      </c>
      <c r="CE12" s="190">
        <v>7</v>
      </c>
      <c r="CF12" s="190">
        <v>13</v>
      </c>
      <c r="CG12" s="190">
        <v>0</v>
      </c>
      <c r="CH12" s="190">
        <v>1</v>
      </c>
      <c r="CI12" s="190">
        <v>0</v>
      </c>
      <c r="CJ12" s="190">
        <v>0</v>
      </c>
      <c r="CK12" s="190">
        <v>0</v>
      </c>
      <c r="CL12" s="190">
        <v>1</v>
      </c>
      <c r="CM12" s="190">
        <v>1</v>
      </c>
      <c r="CN12" s="190">
        <v>2</v>
      </c>
      <c r="CO12" s="190">
        <v>0</v>
      </c>
      <c r="CP12" s="190">
        <v>1</v>
      </c>
      <c r="CQ12" s="190">
        <v>20</v>
      </c>
      <c r="CR12" s="190">
        <v>4</v>
      </c>
      <c r="CS12" s="190">
        <v>3</v>
      </c>
      <c r="CT12" s="190">
        <v>6</v>
      </c>
      <c r="CU12" s="190">
        <v>8</v>
      </c>
      <c r="CV12" s="190">
        <v>0</v>
      </c>
      <c r="CW12" s="190">
        <v>1</v>
      </c>
      <c r="CX12" s="190">
        <v>0</v>
      </c>
      <c r="CY12" s="190">
        <v>2</v>
      </c>
      <c r="CZ12" s="190">
        <v>0</v>
      </c>
      <c r="DA12" s="190">
        <v>6</v>
      </c>
      <c r="DB12" s="190">
        <v>1</v>
      </c>
      <c r="DC12" s="190">
        <v>0</v>
      </c>
      <c r="DD12" s="190">
        <v>5</v>
      </c>
      <c r="DE12" s="190">
        <v>1</v>
      </c>
      <c r="DF12" s="194">
        <v>52</v>
      </c>
      <c r="DG12">
        <v>16</v>
      </c>
      <c r="DH12" s="190">
        <v>0</v>
      </c>
      <c r="DI12" s="190">
        <v>5</v>
      </c>
      <c r="DJ12" s="190">
        <v>56</v>
      </c>
      <c r="DK12" s="190">
        <v>2</v>
      </c>
      <c r="DL12" s="190">
        <v>5</v>
      </c>
      <c r="DM12" s="190">
        <v>2</v>
      </c>
      <c r="DN12" s="190">
        <v>6</v>
      </c>
      <c r="DO12" s="190">
        <v>0</v>
      </c>
      <c r="DP12" s="190">
        <v>10</v>
      </c>
      <c r="DQ12" s="190">
        <v>0</v>
      </c>
      <c r="DR12" s="190">
        <v>8</v>
      </c>
      <c r="DS12" s="195">
        <f t="shared" si="0"/>
        <v>96</v>
      </c>
      <c r="DT12" s="195">
        <f t="shared" si="1"/>
        <v>82</v>
      </c>
      <c r="DU12" s="195">
        <f t="shared" si="2"/>
        <v>19</v>
      </c>
      <c r="DV12" s="195">
        <f t="shared" si="3"/>
        <v>23</v>
      </c>
      <c r="DW12" s="195">
        <f t="shared" si="4"/>
        <v>17</v>
      </c>
      <c r="DX12" s="195">
        <f t="shared" si="5"/>
        <v>5</v>
      </c>
      <c r="DY12" s="195">
        <f t="shared" si="6"/>
        <v>19</v>
      </c>
      <c r="DZ12" s="195">
        <f t="shared" si="7"/>
        <v>8</v>
      </c>
      <c r="EA12" s="195">
        <f t="shared" si="8"/>
        <v>7</v>
      </c>
      <c r="EB12" s="195">
        <f t="shared" si="9"/>
        <v>7</v>
      </c>
      <c r="EC12" s="189"/>
      <c r="ED12" s="189"/>
      <c r="EE12" s="189"/>
      <c r="EF12" s="189"/>
      <c r="EG12" s="189"/>
      <c r="EH12" s="189"/>
      <c r="EI12" s="189"/>
      <c r="EJ12" s="189"/>
      <c r="EK12" s="189"/>
      <c r="EL12" s="189"/>
      <c r="EM12" s="189"/>
      <c r="EN12" s="189"/>
      <c r="EO12" s="189"/>
      <c r="EP12" s="189"/>
      <c r="EQ12" s="189"/>
      <c r="ER12" s="189"/>
      <c r="ES12" s="189"/>
      <c r="ET12" s="189"/>
      <c r="EU12" s="189"/>
      <c r="EV12" s="189"/>
      <c r="EW12" s="189"/>
      <c r="EX12" s="189"/>
      <c r="EY12" s="189"/>
      <c r="EZ12" s="189"/>
      <c r="FA12" s="189"/>
      <c r="FB12" s="189"/>
      <c r="FC12" s="189"/>
      <c r="FD12" s="189"/>
      <c r="FE12" s="189"/>
      <c r="FF12" s="189"/>
      <c r="FG12" s="189"/>
      <c r="FH12" s="189"/>
      <c r="FI12" s="189"/>
      <c r="FJ12" s="189"/>
      <c r="FK12" s="189"/>
      <c r="FL12" s="189"/>
      <c r="FM12" s="189"/>
    </row>
    <row r="13" spans="1:179" ht="15">
      <c r="A13" s="9">
        <v>10</v>
      </c>
      <c r="B13" s="9" t="s">
        <v>148</v>
      </c>
      <c r="C13" s="190">
        <v>0</v>
      </c>
      <c r="D13" s="190">
        <v>0</v>
      </c>
      <c r="E13" s="190">
        <v>0</v>
      </c>
      <c r="F13" s="190">
        <v>0</v>
      </c>
      <c r="G13" s="190">
        <v>0</v>
      </c>
      <c r="H13" s="190">
        <v>0</v>
      </c>
      <c r="I13" s="190">
        <v>0</v>
      </c>
      <c r="J13" s="190">
        <v>0</v>
      </c>
      <c r="K13" s="190">
        <v>0</v>
      </c>
      <c r="L13" s="190">
        <v>0</v>
      </c>
      <c r="M13" s="190">
        <v>0</v>
      </c>
      <c r="N13" s="190">
        <v>0</v>
      </c>
      <c r="O13" s="190">
        <v>0</v>
      </c>
      <c r="P13" s="190">
        <v>0</v>
      </c>
      <c r="Q13" s="190">
        <v>0</v>
      </c>
      <c r="R13" s="190">
        <v>0</v>
      </c>
      <c r="S13" s="190">
        <v>0</v>
      </c>
      <c r="T13" s="190">
        <v>0</v>
      </c>
      <c r="U13" s="190">
        <v>0</v>
      </c>
      <c r="V13" s="190">
        <v>0</v>
      </c>
      <c r="W13" s="190">
        <v>0</v>
      </c>
      <c r="X13" s="190">
        <v>0</v>
      </c>
      <c r="Y13" s="190">
        <v>0</v>
      </c>
      <c r="Z13" s="190">
        <v>0</v>
      </c>
      <c r="AA13" s="190">
        <v>0</v>
      </c>
      <c r="AB13" s="190">
        <v>0</v>
      </c>
      <c r="AC13" s="190">
        <v>0</v>
      </c>
      <c r="AD13" s="190">
        <v>0</v>
      </c>
      <c r="AE13" s="190">
        <v>0</v>
      </c>
      <c r="AF13" s="190">
        <v>1</v>
      </c>
      <c r="AG13" s="190">
        <v>0</v>
      </c>
      <c r="AH13" s="190">
        <v>0</v>
      </c>
      <c r="AI13" s="190">
        <v>0</v>
      </c>
      <c r="AJ13" s="190">
        <v>0</v>
      </c>
      <c r="AK13" s="195">
        <v>0</v>
      </c>
      <c r="AL13" s="195">
        <v>0</v>
      </c>
      <c r="AM13" s="190">
        <v>1</v>
      </c>
      <c r="AN13" s="190">
        <v>0</v>
      </c>
      <c r="AO13" s="190">
        <v>0</v>
      </c>
      <c r="AP13" s="190">
        <v>0</v>
      </c>
      <c r="AQ13" s="190">
        <v>0</v>
      </c>
      <c r="AR13" s="190">
        <v>0</v>
      </c>
      <c r="AS13" s="190">
        <v>0</v>
      </c>
      <c r="AT13" s="190">
        <v>1</v>
      </c>
      <c r="AU13" s="190">
        <v>1</v>
      </c>
      <c r="AV13" s="190">
        <v>0</v>
      </c>
      <c r="AW13" s="190">
        <v>0</v>
      </c>
      <c r="AX13" s="190">
        <v>4</v>
      </c>
      <c r="AY13" s="190">
        <v>0</v>
      </c>
      <c r="AZ13" s="190">
        <v>1</v>
      </c>
      <c r="BA13" s="190">
        <v>0</v>
      </c>
      <c r="BB13" s="190">
        <v>1</v>
      </c>
      <c r="BC13" s="190">
        <v>0</v>
      </c>
      <c r="BD13" s="190">
        <v>0</v>
      </c>
      <c r="BE13" s="190">
        <v>0</v>
      </c>
      <c r="BF13" s="190">
        <v>0</v>
      </c>
      <c r="BG13" s="190">
        <v>0</v>
      </c>
      <c r="BH13" s="190">
        <v>0</v>
      </c>
      <c r="BI13" s="190">
        <v>1</v>
      </c>
      <c r="BJ13" s="190">
        <v>7</v>
      </c>
      <c r="BK13" s="190">
        <v>0</v>
      </c>
      <c r="BL13" s="190">
        <v>0</v>
      </c>
      <c r="BM13" s="190">
        <v>11</v>
      </c>
      <c r="BN13" s="190">
        <v>0</v>
      </c>
      <c r="BO13" s="190">
        <v>1</v>
      </c>
      <c r="BP13" s="190">
        <v>0</v>
      </c>
      <c r="BQ13" s="190">
        <v>6</v>
      </c>
      <c r="BR13" s="190">
        <v>1</v>
      </c>
      <c r="BS13" s="190">
        <v>0</v>
      </c>
      <c r="BT13" s="190">
        <v>0</v>
      </c>
      <c r="BU13" s="190">
        <v>0</v>
      </c>
      <c r="BV13" s="190">
        <v>1</v>
      </c>
      <c r="BW13" s="190">
        <v>0</v>
      </c>
      <c r="BX13" s="190">
        <v>1</v>
      </c>
      <c r="BY13" s="190">
        <v>1</v>
      </c>
      <c r="BZ13" s="190">
        <v>0</v>
      </c>
      <c r="CA13" s="190">
        <v>0</v>
      </c>
      <c r="CB13" s="190">
        <v>16</v>
      </c>
      <c r="CC13" s="190">
        <v>1</v>
      </c>
      <c r="CD13" s="190">
        <v>1</v>
      </c>
      <c r="CE13" s="190">
        <v>1</v>
      </c>
      <c r="CF13" s="190">
        <v>7</v>
      </c>
      <c r="CG13" s="190">
        <v>0</v>
      </c>
      <c r="CH13" s="190">
        <v>0</v>
      </c>
      <c r="CI13" s="190">
        <v>0</v>
      </c>
      <c r="CJ13" s="190">
        <v>0</v>
      </c>
      <c r="CK13" s="190">
        <v>1</v>
      </c>
      <c r="CL13" s="190">
        <v>2</v>
      </c>
      <c r="CM13" s="190">
        <v>6</v>
      </c>
      <c r="CN13" s="190">
        <v>2</v>
      </c>
      <c r="CO13" s="190">
        <v>1</v>
      </c>
      <c r="CP13" s="190">
        <v>0</v>
      </c>
      <c r="CQ13" s="190">
        <v>24</v>
      </c>
      <c r="CR13" s="190">
        <v>4</v>
      </c>
      <c r="CS13" s="190">
        <v>1</v>
      </c>
      <c r="CT13" s="190">
        <v>0</v>
      </c>
      <c r="CU13" s="190">
        <v>7</v>
      </c>
      <c r="CV13" s="190">
        <v>1</v>
      </c>
      <c r="CW13" s="190">
        <v>2</v>
      </c>
      <c r="CX13" s="190">
        <v>0</v>
      </c>
      <c r="CY13" s="190">
        <v>2</v>
      </c>
      <c r="CZ13" s="190">
        <v>1</v>
      </c>
      <c r="DA13" s="190">
        <v>4</v>
      </c>
      <c r="DB13" s="190">
        <v>1</v>
      </c>
      <c r="DC13" s="190">
        <v>3</v>
      </c>
      <c r="DD13" s="190">
        <v>9</v>
      </c>
      <c r="DE13" s="190">
        <v>4</v>
      </c>
      <c r="DF13" s="194">
        <v>51</v>
      </c>
      <c r="DG13">
        <v>15</v>
      </c>
      <c r="DH13" s="190">
        <v>1</v>
      </c>
      <c r="DI13" s="190">
        <v>4</v>
      </c>
      <c r="DJ13" s="190">
        <v>58</v>
      </c>
      <c r="DK13" s="190">
        <v>4</v>
      </c>
      <c r="DL13" s="190">
        <v>5</v>
      </c>
      <c r="DM13" s="190">
        <v>6</v>
      </c>
      <c r="DN13" s="190">
        <v>9</v>
      </c>
      <c r="DO13" s="190">
        <v>5</v>
      </c>
      <c r="DP13" s="190">
        <v>15</v>
      </c>
      <c r="DQ13" s="190">
        <v>0</v>
      </c>
      <c r="DR13" s="190">
        <v>16</v>
      </c>
      <c r="DS13" s="195">
        <f t="shared" si="0"/>
        <v>106</v>
      </c>
      <c r="DT13" s="195">
        <f t="shared" si="1"/>
        <v>80</v>
      </c>
      <c r="DU13" s="195">
        <f t="shared" si="2"/>
        <v>31</v>
      </c>
      <c r="DV13" s="195">
        <f t="shared" si="3"/>
        <v>20</v>
      </c>
      <c r="DW13" s="195">
        <f t="shared" si="4"/>
        <v>21</v>
      </c>
      <c r="DX13" s="195">
        <f t="shared" si="5"/>
        <v>10</v>
      </c>
      <c r="DY13" s="195">
        <f t="shared" si="6"/>
        <v>5</v>
      </c>
      <c r="DZ13" s="195">
        <f t="shared" si="7"/>
        <v>11</v>
      </c>
      <c r="EA13" s="195">
        <f t="shared" si="8"/>
        <v>10</v>
      </c>
      <c r="EB13" s="195">
        <f t="shared" si="9"/>
        <v>7</v>
      </c>
      <c r="EC13" s="189"/>
      <c r="ED13" s="189"/>
      <c r="EE13" s="189"/>
      <c r="EF13" s="189"/>
      <c r="EG13" s="189"/>
      <c r="EH13" s="189"/>
      <c r="EI13" s="189"/>
      <c r="EJ13" s="189"/>
      <c r="EK13" s="189"/>
      <c r="EL13" s="189"/>
      <c r="EM13" s="189"/>
      <c r="EN13" s="189"/>
      <c r="EO13" s="189"/>
      <c r="EP13" s="189"/>
      <c r="EQ13" s="189"/>
      <c r="ER13" s="189"/>
      <c r="ES13" s="189"/>
      <c r="ET13" s="189"/>
      <c r="EU13" s="189"/>
      <c r="EV13" s="189"/>
      <c r="EW13" s="189"/>
      <c r="EX13" s="189"/>
      <c r="EY13" s="189"/>
      <c r="EZ13" s="189"/>
      <c r="FA13" s="189"/>
      <c r="FB13" s="189"/>
      <c r="FC13" s="189"/>
      <c r="FD13" s="189"/>
      <c r="FE13" s="189"/>
      <c r="FF13" s="189"/>
      <c r="FG13" s="189"/>
      <c r="FH13" s="189"/>
      <c r="FI13" s="189"/>
      <c r="FJ13" s="189"/>
      <c r="FK13" s="189"/>
      <c r="FL13" s="189"/>
      <c r="FM13" s="189"/>
    </row>
    <row r="14" spans="1:179" ht="15">
      <c r="A14" s="9">
        <v>11</v>
      </c>
      <c r="B14" s="9" t="s">
        <v>149</v>
      </c>
      <c r="C14" s="190">
        <v>0</v>
      </c>
      <c r="D14" s="190">
        <v>0</v>
      </c>
      <c r="E14" s="190">
        <v>0</v>
      </c>
      <c r="F14" s="190">
        <v>0</v>
      </c>
      <c r="G14" s="190">
        <v>0</v>
      </c>
      <c r="H14" s="190">
        <v>0</v>
      </c>
      <c r="I14" s="190">
        <v>0</v>
      </c>
      <c r="J14" s="190">
        <v>0</v>
      </c>
      <c r="K14" s="190">
        <v>0</v>
      </c>
      <c r="L14" s="190">
        <v>0</v>
      </c>
      <c r="M14" s="190">
        <v>1</v>
      </c>
      <c r="N14" s="190">
        <v>0</v>
      </c>
      <c r="O14" s="190">
        <v>0</v>
      </c>
      <c r="P14" s="190">
        <v>0</v>
      </c>
      <c r="Q14" s="190">
        <v>0</v>
      </c>
      <c r="R14" s="190">
        <v>0</v>
      </c>
      <c r="S14" s="190">
        <v>0</v>
      </c>
      <c r="T14" s="190">
        <v>0</v>
      </c>
      <c r="U14" s="190">
        <v>0</v>
      </c>
      <c r="V14" s="190">
        <v>0</v>
      </c>
      <c r="W14" s="190">
        <v>0</v>
      </c>
      <c r="X14" s="190">
        <v>0</v>
      </c>
      <c r="Y14" s="190">
        <v>0</v>
      </c>
      <c r="Z14" s="190">
        <v>0</v>
      </c>
      <c r="AA14" s="190">
        <v>0</v>
      </c>
      <c r="AB14" s="190">
        <v>0</v>
      </c>
      <c r="AC14" s="190">
        <v>0</v>
      </c>
      <c r="AD14" s="190">
        <v>0</v>
      </c>
      <c r="AE14" s="190">
        <v>1</v>
      </c>
      <c r="AF14" s="190">
        <v>0</v>
      </c>
      <c r="AG14" s="190">
        <v>0</v>
      </c>
      <c r="AH14" s="190">
        <v>0</v>
      </c>
      <c r="AI14" s="190">
        <v>0</v>
      </c>
      <c r="AJ14" s="190">
        <v>0</v>
      </c>
      <c r="AK14" s="195">
        <v>0</v>
      </c>
      <c r="AL14" s="195">
        <v>0</v>
      </c>
      <c r="AM14" s="190">
        <v>0</v>
      </c>
      <c r="AN14" s="190">
        <v>0</v>
      </c>
      <c r="AO14" s="190">
        <v>0</v>
      </c>
      <c r="AP14" s="190">
        <v>0</v>
      </c>
      <c r="AQ14" s="190">
        <v>0</v>
      </c>
      <c r="AR14" s="190">
        <v>0</v>
      </c>
      <c r="AS14" s="190">
        <v>0</v>
      </c>
      <c r="AT14" s="190">
        <v>2</v>
      </c>
      <c r="AU14" s="190">
        <v>2</v>
      </c>
      <c r="AV14" s="190">
        <v>0</v>
      </c>
      <c r="AW14" s="190">
        <v>0</v>
      </c>
      <c r="AX14" s="190">
        <v>1</v>
      </c>
      <c r="AY14" s="190">
        <v>0</v>
      </c>
      <c r="AZ14" s="190">
        <v>2</v>
      </c>
      <c r="BA14" s="190">
        <v>1</v>
      </c>
      <c r="BB14" s="190">
        <v>3</v>
      </c>
      <c r="BC14" s="190">
        <v>0</v>
      </c>
      <c r="BD14" s="190">
        <v>0</v>
      </c>
      <c r="BE14" s="190">
        <v>0</v>
      </c>
      <c r="BF14" s="190">
        <v>0</v>
      </c>
      <c r="BG14" s="190">
        <v>0</v>
      </c>
      <c r="BH14" s="190">
        <v>0</v>
      </c>
      <c r="BI14" s="190">
        <v>1</v>
      </c>
      <c r="BJ14" s="190">
        <v>3</v>
      </c>
      <c r="BK14" s="190">
        <v>0</v>
      </c>
      <c r="BL14" s="190">
        <v>0</v>
      </c>
      <c r="BM14" s="190">
        <v>4</v>
      </c>
      <c r="BN14" s="190">
        <v>0</v>
      </c>
      <c r="BO14" s="190">
        <v>0</v>
      </c>
      <c r="BP14" s="190">
        <v>0</v>
      </c>
      <c r="BQ14" s="190">
        <v>3</v>
      </c>
      <c r="BR14" s="190">
        <v>0</v>
      </c>
      <c r="BS14" s="190">
        <v>0</v>
      </c>
      <c r="BT14" s="190">
        <v>0</v>
      </c>
      <c r="BU14" s="190">
        <v>1</v>
      </c>
      <c r="BV14" s="190">
        <v>0</v>
      </c>
      <c r="BW14" s="190">
        <v>1</v>
      </c>
      <c r="BX14" s="190">
        <v>1</v>
      </c>
      <c r="BY14" s="190">
        <v>4</v>
      </c>
      <c r="BZ14" s="190">
        <v>0</v>
      </c>
      <c r="CA14" s="190">
        <v>1</v>
      </c>
      <c r="CB14" s="190">
        <v>18</v>
      </c>
      <c r="CC14" s="190">
        <v>1</v>
      </c>
      <c r="CD14" s="190">
        <v>2</v>
      </c>
      <c r="CE14" s="190">
        <v>1</v>
      </c>
      <c r="CF14" s="190">
        <v>11</v>
      </c>
      <c r="CG14" s="190">
        <v>0</v>
      </c>
      <c r="CH14" s="190">
        <v>2</v>
      </c>
      <c r="CI14" s="190">
        <v>0</v>
      </c>
      <c r="CJ14" s="190">
        <v>0</v>
      </c>
      <c r="CK14" s="190">
        <v>0</v>
      </c>
      <c r="CL14" s="190">
        <v>1</v>
      </c>
      <c r="CM14" s="190">
        <v>1</v>
      </c>
      <c r="CN14" s="190">
        <v>3</v>
      </c>
      <c r="CO14" s="190">
        <v>0</v>
      </c>
      <c r="CP14" s="190">
        <v>0</v>
      </c>
      <c r="CQ14" s="190">
        <v>13</v>
      </c>
      <c r="CR14" s="190">
        <v>3</v>
      </c>
      <c r="CS14" s="190">
        <v>0</v>
      </c>
      <c r="CT14" s="190">
        <v>4</v>
      </c>
      <c r="CU14" s="190">
        <v>13</v>
      </c>
      <c r="CV14" s="190">
        <v>1</v>
      </c>
      <c r="CW14" s="190">
        <v>3</v>
      </c>
      <c r="CX14" s="190">
        <v>0</v>
      </c>
      <c r="CY14" s="190">
        <v>1</v>
      </c>
      <c r="CZ14" s="190">
        <v>3</v>
      </c>
      <c r="DA14" s="190">
        <v>4</v>
      </c>
      <c r="DB14" s="190">
        <v>1</v>
      </c>
      <c r="DC14" s="190">
        <v>3</v>
      </c>
      <c r="DD14" s="190">
        <v>7</v>
      </c>
      <c r="DE14" s="190">
        <v>1</v>
      </c>
      <c r="DF14" s="194">
        <v>56</v>
      </c>
      <c r="DG14">
        <v>12</v>
      </c>
      <c r="DH14" s="190">
        <v>2</v>
      </c>
      <c r="DI14" s="190">
        <v>3</v>
      </c>
      <c r="DJ14" s="190">
        <v>36</v>
      </c>
      <c r="DK14" s="190">
        <v>2</v>
      </c>
      <c r="DL14" s="190">
        <v>6</v>
      </c>
      <c r="DM14" s="190">
        <v>3</v>
      </c>
      <c r="DN14" s="190">
        <v>5</v>
      </c>
      <c r="DO14" s="190">
        <v>1</v>
      </c>
      <c r="DP14" s="190">
        <v>13</v>
      </c>
      <c r="DQ14" s="190">
        <v>0</v>
      </c>
      <c r="DR14" s="190">
        <v>5</v>
      </c>
      <c r="DS14" s="195">
        <f t="shared" si="0"/>
        <v>92</v>
      </c>
      <c r="DT14" s="195">
        <f t="shared" si="1"/>
        <v>66</v>
      </c>
      <c r="DU14" s="195">
        <f t="shared" si="2"/>
        <v>20</v>
      </c>
      <c r="DV14" s="195">
        <f t="shared" si="3"/>
        <v>16</v>
      </c>
      <c r="DW14" s="195">
        <f t="shared" si="4"/>
        <v>19</v>
      </c>
      <c r="DX14" s="195">
        <f t="shared" si="5"/>
        <v>7</v>
      </c>
      <c r="DY14" s="195">
        <f t="shared" si="6"/>
        <v>9</v>
      </c>
      <c r="DZ14" s="195">
        <f t="shared" si="7"/>
        <v>8</v>
      </c>
      <c r="EA14" s="195">
        <f t="shared" si="8"/>
        <v>7</v>
      </c>
      <c r="EB14" s="195">
        <f t="shared" si="9"/>
        <v>11</v>
      </c>
      <c r="EC14" s="189"/>
      <c r="ED14" s="189"/>
      <c r="EE14" s="189"/>
      <c r="EF14" s="189"/>
      <c r="EG14" s="189"/>
      <c r="EH14" s="189"/>
      <c r="EI14" s="189"/>
      <c r="EJ14" s="189"/>
      <c r="EK14" s="189"/>
      <c r="EL14" s="189"/>
      <c r="EM14" s="189"/>
      <c r="EN14" s="189"/>
      <c r="EO14" s="189"/>
      <c r="EP14" s="189"/>
      <c r="EQ14" s="189"/>
      <c r="ER14" s="189"/>
      <c r="ES14" s="189"/>
      <c r="ET14" s="189"/>
      <c r="EU14" s="189"/>
      <c r="EV14" s="189"/>
      <c r="EW14" s="189"/>
      <c r="EX14" s="189"/>
      <c r="EY14" s="189"/>
      <c r="EZ14" s="189"/>
      <c r="FA14" s="189"/>
      <c r="FB14" s="189"/>
      <c r="FC14" s="189"/>
      <c r="FD14" s="189"/>
      <c r="FE14" s="189"/>
      <c r="FF14" s="189"/>
      <c r="FG14" s="189"/>
      <c r="FH14" s="189"/>
      <c r="FI14" s="189"/>
      <c r="FJ14" s="189"/>
      <c r="FK14" s="189"/>
      <c r="FL14" s="189"/>
      <c r="FM14" s="189"/>
    </row>
    <row r="15" spans="1:179" ht="21" customHeight="1">
      <c r="A15" s="9">
        <v>12</v>
      </c>
      <c r="B15" s="9" t="s">
        <v>150</v>
      </c>
      <c r="C15" s="190">
        <v>0</v>
      </c>
      <c r="D15" s="190">
        <v>0</v>
      </c>
      <c r="E15" s="190">
        <v>0</v>
      </c>
      <c r="F15" s="190">
        <v>0</v>
      </c>
      <c r="G15" s="190">
        <v>0</v>
      </c>
      <c r="H15" s="190">
        <v>0</v>
      </c>
      <c r="I15" s="190">
        <v>0</v>
      </c>
      <c r="J15" s="190">
        <v>0</v>
      </c>
      <c r="K15" s="190">
        <v>0</v>
      </c>
      <c r="L15" s="190">
        <v>0</v>
      </c>
      <c r="M15" s="190">
        <v>0</v>
      </c>
      <c r="N15" s="190">
        <v>0</v>
      </c>
      <c r="O15" s="190">
        <v>0</v>
      </c>
      <c r="P15" s="190">
        <v>0</v>
      </c>
      <c r="Q15" s="190">
        <v>0</v>
      </c>
      <c r="R15" s="190">
        <v>0</v>
      </c>
      <c r="S15" s="190">
        <v>0</v>
      </c>
      <c r="T15" s="190">
        <v>0</v>
      </c>
      <c r="U15" s="190">
        <v>0</v>
      </c>
      <c r="V15" s="190">
        <v>0</v>
      </c>
      <c r="W15" s="190">
        <v>0</v>
      </c>
      <c r="X15" s="190">
        <v>0</v>
      </c>
      <c r="Y15" s="190">
        <v>0</v>
      </c>
      <c r="Z15" s="190">
        <v>0</v>
      </c>
      <c r="AA15" s="190">
        <v>0</v>
      </c>
      <c r="AB15" s="190">
        <v>0</v>
      </c>
      <c r="AC15" s="190">
        <v>0</v>
      </c>
      <c r="AD15" s="190">
        <v>0</v>
      </c>
      <c r="AE15" s="190">
        <v>0</v>
      </c>
      <c r="AF15" s="190">
        <v>0</v>
      </c>
      <c r="AG15" s="190">
        <v>0</v>
      </c>
      <c r="AH15" s="190">
        <v>0</v>
      </c>
      <c r="AI15" s="190">
        <v>0</v>
      </c>
      <c r="AJ15" s="190">
        <v>0</v>
      </c>
      <c r="AK15" s="195">
        <v>0</v>
      </c>
      <c r="AL15" s="195">
        <v>0</v>
      </c>
      <c r="AM15" s="190">
        <v>0</v>
      </c>
      <c r="AN15" s="190">
        <v>0</v>
      </c>
      <c r="AO15" s="190">
        <v>0</v>
      </c>
      <c r="AP15" s="190">
        <v>0</v>
      </c>
      <c r="AQ15" s="190">
        <v>0</v>
      </c>
      <c r="AR15" s="190">
        <v>0</v>
      </c>
      <c r="AS15" s="190">
        <v>0</v>
      </c>
      <c r="AT15" s="190">
        <v>1</v>
      </c>
      <c r="AU15" s="190">
        <v>1</v>
      </c>
      <c r="AV15" s="190">
        <v>0</v>
      </c>
      <c r="AW15" s="190">
        <v>0</v>
      </c>
      <c r="AX15" s="190">
        <v>0</v>
      </c>
      <c r="AY15" s="190">
        <v>0</v>
      </c>
      <c r="AZ15" s="190">
        <v>0</v>
      </c>
      <c r="BA15" s="190">
        <v>0</v>
      </c>
      <c r="BB15" s="190">
        <v>0</v>
      </c>
      <c r="BC15" s="190">
        <v>0</v>
      </c>
      <c r="BD15" s="190">
        <v>0</v>
      </c>
      <c r="BE15" s="190">
        <v>0</v>
      </c>
      <c r="BF15" s="190">
        <v>0</v>
      </c>
      <c r="BG15" s="190">
        <v>0</v>
      </c>
      <c r="BH15" s="190">
        <v>0</v>
      </c>
      <c r="BI15" s="190">
        <v>0</v>
      </c>
      <c r="BJ15" s="190">
        <v>2</v>
      </c>
      <c r="BK15" s="190">
        <v>0</v>
      </c>
      <c r="BL15" s="190">
        <v>0</v>
      </c>
      <c r="BM15" s="190">
        <v>2</v>
      </c>
      <c r="BN15" s="190">
        <v>0</v>
      </c>
      <c r="BO15" s="190">
        <v>0</v>
      </c>
      <c r="BP15" s="190">
        <v>0</v>
      </c>
      <c r="BQ15" s="190">
        <v>2</v>
      </c>
      <c r="BR15" s="190">
        <v>0</v>
      </c>
      <c r="BS15" s="190">
        <v>0</v>
      </c>
      <c r="BT15" s="190">
        <v>0</v>
      </c>
      <c r="BU15" s="190">
        <v>0</v>
      </c>
      <c r="BV15" s="190">
        <v>0</v>
      </c>
      <c r="BW15" s="190">
        <v>0</v>
      </c>
      <c r="BX15" s="190">
        <v>0</v>
      </c>
      <c r="BY15" s="190">
        <v>1</v>
      </c>
      <c r="BZ15" s="190">
        <v>0</v>
      </c>
      <c r="CA15" s="190">
        <v>0</v>
      </c>
      <c r="CB15" s="190">
        <v>5</v>
      </c>
      <c r="CC15" s="190">
        <v>1</v>
      </c>
      <c r="CD15" s="190">
        <v>0</v>
      </c>
      <c r="CE15" s="190">
        <v>0</v>
      </c>
      <c r="CF15" s="190">
        <v>0</v>
      </c>
      <c r="CG15" s="190">
        <v>0</v>
      </c>
      <c r="CH15" s="190">
        <v>2</v>
      </c>
      <c r="CI15" s="190">
        <v>1</v>
      </c>
      <c r="CJ15" s="190">
        <v>0</v>
      </c>
      <c r="CK15" s="190">
        <v>0</v>
      </c>
      <c r="CL15" s="190">
        <v>0</v>
      </c>
      <c r="CM15" s="190">
        <v>1</v>
      </c>
      <c r="CN15" s="190">
        <v>0</v>
      </c>
      <c r="CO15" s="190">
        <v>0</v>
      </c>
      <c r="CP15" s="190">
        <v>0</v>
      </c>
      <c r="CQ15" s="190">
        <v>13</v>
      </c>
      <c r="CR15" s="190">
        <v>0</v>
      </c>
      <c r="CS15" s="190">
        <v>1</v>
      </c>
      <c r="CT15" s="190">
        <v>0</v>
      </c>
      <c r="CU15" s="190">
        <v>2</v>
      </c>
      <c r="CV15" s="190">
        <v>1</v>
      </c>
      <c r="CW15" s="190">
        <v>0</v>
      </c>
      <c r="CX15" s="190">
        <v>0</v>
      </c>
      <c r="CY15" s="190">
        <v>0</v>
      </c>
      <c r="CZ15" s="190">
        <v>0</v>
      </c>
      <c r="DA15" s="190">
        <v>2</v>
      </c>
      <c r="DB15" s="190">
        <v>0</v>
      </c>
      <c r="DC15" s="190">
        <v>1</v>
      </c>
      <c r="DD15" s="190">
        <v>2</v>
      </c>
      <c r="DE15" s="190">
        <v>2</v>
      </c>
      <c r="DF15" s="194">
        <v>22</v>
      </c>
      <c r="DG15">
        <v>6</v>
      </c>
      <c r="DH15" s="190">
        <v>1</v>
      </c>
      <c r="DI15" s="190">
        <v>1</v>
      </c>
      <c r="DJ15" s="190">
        <v>22</v>
      </c>
      <c r="DK15" s="190">
        <v>1</v>
      </c>
      <c r="DL15" s="190">
        <v>1</v>
      </c>
      <c r="DM15" s="190">
        <v>2</v>
      </c>
      <c r="DN15" s="190">
        <v>2</v>
      </c>
      <c r="DO15" s="190">
        <v>0</v>
      </c>
      <c r="DP15" s="190">
        <v>6</v>
      </c>
      <c r="DQ15" s="190">
        <v>0</v>
      </c>
      <c r="DR15" s="190">
        <v>7</v>
      </c>
      <c r="DS15" s="195">
        <f t="shared" si="0"/>
        <v>42</v>
      </c>
      <c r="DT15" s="195">
        <f t="shared" si="1"/>
        <v>26</v>
      </c>
      <c r="DU15" s="195">
        <f t="shared" si="2"/>
        <v>12</v>
      </c>
      <c r="DV15" s="195">
        <f t="shared" si="3"/>
        <v>7</v>
      </c>
      <c r="DW15" s="195">
        <f t="shared" si="4"/>
        <v>8</v>
      </c>
      <c r="DX15" s="195">
        <f t="shared" si="5"/>
        <v>2</v>
      </c>
      <c r="DY15" s="195">
        <f t="shared" si="6"/>
        <v>1</v>
      </c>
      <c r="DZ15" s="195">
        <f t="shared" si="7"/>
        <v>2</v>
      </c>
      <c r="EA15" s="195">
        <f t="shared" si="8"/>
        <v>2</v>
      </c>
      <c r="EB15" s="195">
        <f t="shared" si="9"/>
        <v>3</v>
      </c>
      <c r="EC15" s="189"/>
      <c r="ED15" s="189"/>
      <c r="EE15" s="189"/>
      <c r="EF15" s="189"/>
      <c r="EG15" s="189"/>
      <c r="EH15" s="189"/>
      <c r="EI15" s="189"/>
      <c r="EJ15" s="189"/>
      <c r="EK15" s="189"/>
      <c r="EL15" s="189"/>
      <c r="EM15" s="189"/>
      <c r="EN15" s="189"/>
      <c r="EO15" s="189"/>
      <c r="EP15" s="189"/>
      <c r="EQ15" s="189"/>
      <c r="ER15" s="189"/>
      <c r="ES15" s="189"/>
      <c r="ET15" s="189"/>
      <c r="EU15" s="189"/>
      <c r="EV15" s="189"/>
      <c r="EW15" s="189"/>
      <c r="EX15" s="189"/>
      <c r="EY15" s="189"/>
      <c r="EZ15" s="189"/>
      <c r="FA15" s="189"/>
      <c r="FB15" s="189"/>
      <c r="FC15" s="189"/>
      <c r="FD15" s="189"/>
      <c r="FE15" s="189"/>
      <c r="FF15" s="189"/>
      <c r="FG15" s="189"/>
      <c r="FH15" s="189"/>
      <c r="FI15" s="189"/>
      <c r="FJ15" s="189"/>
      <c r="FK15" s="189"/>
      <c r="FL15" s="189"/>
      <c r="FM15" s="189"/>
    </row>
    <row r="16" spans="1:179" ht="15">
      <c r="A16" s="9">
        <v>13</v>
      </c>
      <c r="B16" s="9" t="s">
        <v>151</v>
      </c>
      <c r="C16" s="190">
        <v>0</v>
      </c>
      <c r="D16" s="190">
        <v>0</v>
      </c>
      <c r="E16" s="190">
        <v>0</v>
      </c>
      <c r="F16" s="190">
        <v>0</v>
      </c>
      <c r="G16" s="190">
        <v>0</v>
      </c>
      <c r="H16" s="190">
        <v>0</v>
      </c>
      <c r="I16" s="190">
        <v>0</v>
      </c>
      <c r="J16" s="190">
        <v>0</v>
      </c>
      <c r="K16" s="190">
        <v>0</v>
      </c>
      <c r="L16" s="190">
        <v>0</v>
      </c>
      <c r="M16" s="190">
        <v>0</v>
      </c>
      <c r="N16" s="190">
        <v>0</v>
      </c>
      <c r="O16" s="190">
        <v>0</v>
      </c>
      <c r="P16" s="190">
        <v>0</v>
      </c>
      <c r="Q16" s="190">
        <v>0</v>
      </c>
      <c r="R16" s="190">
        <v>0</v>
      </c>
      <c r="S16" s="190">
        <v>0</v>
      </c>
      <c r="T16" s="190">
        <v>0</v>
      </c>
      <c r="U16" s="190">
        <v>0</v>
      </c>
      <c r="V16" s="190">
        <v>0</v>
      </c>
      <c r="W16" s="190">
        <v>0</v>
      </c>
      <c r="X16" s="190">
        <v>0</v>
      </c>
      <c r="Y16" s="190">
        <v>0</v>
      </c>
      <c r="Z16" s="190">
        <v>0</v>
      </c>
      <c r="AA16" s="190">
        <v>0</v>
      </c>
      <c r="AB16" s="190">
        <v>0</v>
      </c>
      <c r="AC16" s="190">
        <v>0</v>
      </c>
      <c r="AD16" s="190">
        <v>0</v>
      </c>
      <c r="AE16" s="190">
        <v>0</v>
      </c>
      <c r="AF16" s="190">
        <v>1</v>
      </c>
      <c r="AG16" s="190">
        <v>0</v>
      </c>
      <c r="AH16" s="190">
        <v>0</v>
      </c>
      <c r="AI16" s="190">
        <v>0</v>
      </c>
      <c r="AJ16" s="190">
        <v>0</v>
      </c>
      <c r="AK16" s="195">
        <v>0</v>
      </c>
      <c r="AL16" s="195">
        <v>0</v>
      </c>
      <c r="AM16" s="190">
        <v>0</v>
      </c>
      <c r="AN16" s="190">
        <v>0</v>
      </c>
      <c r="AO16" s="190">
        <v>0</v>
      </c>
      <c r="AP16" s="190">
        <v>0</v>
      </c>
      <c r="AQ16" s="190">
        <v>0</v>
      </c>
      <c r="AR16" s="190">
        <v>0</v>
      </c>
      <c r="AS16" s="190">
        <v>0</v>
      </c>
      <c r="AT16" s="190">
        <v>2</v>
      </c>
      <c r="AU16" s="190">
        <v>3</v>
      </c>
      <c r="AV16" s="190">
        <v>0</v>
      </c>
      <c r="AW16" s="190">
        <v>0</v>
      </c>
      <c r="AX16" s="190">
        <v>0</v>
      </c>
      <c r="AY16" s="190">
        <v>0</v>
      </c>
      <c r="AZ16" s="190">
        <v>0</v>
      </c>
      <c r="BA16" s="190">
        <v>1</v>
      </c>
      <c r="BB16" s="190">
        <v>2</v>
      </c>
      <c r="BC16" s="190">
        <v>0</v>
      </c>
      <c r="BD16" s="190">
        <v>0</v>
      </c>
      <c r="BE16" s="190">
        <v>0</v>
      </c>
      <c r="BF16" s="190">
        <v>0</v>
      </c>
      <c r="BG16" s="190">
        <v>0</v>
      </c>
      <c r="BH16" s="190">
        <v>1</v>
      </c>
      <c r="BI16" s="190">
        <v>1</v>
      </c>
      <c r="BJ16" s="190">
        <v>3</v>
      </c>
      <c r="BK16" s="190">
        <v>0</v>
      </c>
      <c r="BL16" s="190">
        <v>0</v>
      </c>
      <c r="BM16" s="190">
        <v>8</v>
      </c>
      <c r="BN16" s="190">
        <v>1</v>
      </c>
      <c r="BO16" s="190">
        <v>0</v>
      </c>
      <c r="BP16" s="190">
        <v>1</v>
      </c>
      <c r="BQ16" s="190">
        <v>3</v>
      </c>
      <c r="BR16" s="190">
        <v>1</v>
      </c>
      <c r="BS16" s="190">
        <v>0</v>
      </c>
      <c r="BT16" s="190">
        <v>0</v>
      </c>
      <c r="BU16" s="190">
        <v>0</v>
      </c>
      <c r="BV16" s="190">
        <v>0</v>
      </c>
      <c r="BW16" s="190">
        <v>1</v>
      </c>
      <c r="BX16" s="190">
        <v>2</v>
      </c>
      <c r="BY16" s="190">
        <v>4</v>
      </c>
      <c r="BZ16" s="190">
        <v>0</v>
      </c>
      <c r="CA16" s="190">
        <v>0</v>
      </c>
      <c r="CB16" s="190">
        <v>17</v>
      </c>
      <c r="CC16" s="190">
        <v>2</v>
      </c>
      <c r="CD16" s="190">
        <v>2</v>
      </c>
      <c r="CE16" s="190">
        <v>2</v>
      </c>
      <c r="CF16" s="190">
        <v>9</v>
      </c>
      <c r="CG16" s="190">
        <v>0</v>
      </c>
      <c r="CH16" s="190">
        <v>0</v>
      </c>
      <c r="CI16" s="190">
        <v>0</v>
      </c>
      <c r="CJ16" s="190">
        <v>1</v>
      </c>
      <c r="CK16" s="190">
        <v>0</v>
      </c>
      <c r="CL16" s="190">
        <v>0</v>
      </c>
      <c r="CM16" s="190">
        <v>1</v>
      </c>
      <c r="CN16" s="190">
        <v>3</v>
      </c>
      <c r="CO16" s="190">
        <v>0</v>
      </c>
      <c r="CP16" s="190">
        <v>1</v>
      </c>
      <c r="CQ16" s="190">
        <v>33</v>
      </c>
      <c r="CR16" s="190">
        <v>6</v>
      </c>
      <c r="CS16" s="190">
        <v>1</v>
      </c>
      <c r="CT16" s="190">
        <v>3</v>
      </c>
      <c r="CU16" s="190">
        <v>8</v>
      </c>
      <c r="CV16" s="190">
        <v>0</v>
      </c>
      <c r="CW16" s="190">
        <v>1</v>
      </c>
      <c r="CX16" s="190">
        <v>2</v>
      </c>
      <c r="CY16" s="190">
        <v>0</v>
      </c>
      <c r="CZ16" s="190">
        <v>1</v>
      </c>
      <c r="DA16" s="190">
        <v>3</v>
      </c>
      <c r="DB16" s="190">
        <v>0</v>
      </c>
      <c r="DC16" s="190">
        <v>4</v>
      </c>
      <c r="DD16" s="190">
        <v>16</v>
      </c>
      <c r="DE16" s="190">
        <v>0</v>
      </c>
      <c r="DF16" s="194">
        <v>39</v>
      </c>
      <c r="DG16">
        <v>15</v>
      </c>
      <c r="DH16" s="190">
        <v>0</v>
      </c>
      <c r="DI16" s="190">
        <v>7</v>
      </c>
      <c r="DJ16" s="190">
        <v>50</v>
      </c>
      <c r="DK16" s="190">
        <v>2</v>
      </c>
      <c r="DL16" s="190">
        <v>4</v>
      </c>
      <c r="DM16" s="190">
        <v>4</v>
      </c>
      <c r="DN16" s="190">
        <v>2</v>
      </c>
      <c r="DO16" s="190">
        <v>3</v>
      </c>
      <c r="DP16" s="190">
        <v>15</v>
      </c>
      <c r="DQ16" s="190">
        <v>1</v>
      </c>
      <c r="DR16" s="190">
        <v>10</v>
      </c>
      <c r="DS16" s="195">
        <f t="shared" si="0"/>
        <v>97</v>
      </c>
      <c r="DT16" s="195">
        <f t="shared" si="1"/>
        <v>72</v>
      </c>
      <c r="DU16" s="195">
        <f t="shared" si="2"/>
        <v>28</v>
      </c>
      <c r="DV16" s="195">
        <f t="shared" si="3"/>
        <v>24</v>
      </c>
      <c r="DW16" s="195">
        <f t="shared" si="4"/>
        <v>20</v>
      </c>
      <c r="DX16" s="195">
        <f t="shared" si="5"/>
        <v>16</v>
      </c>
      <c r="DY16" s="195">
        <f t="shared" si="6"/>
        <v>14</v>
      </c>
      <c r="DZ16" s="195">
        <f t="shared" si="7"/>
        <v>3</v>
      </c>
      <c r="EA16" s="195">
        <f t="shared" si="8"/>
        <v>7</v>
      </c>
      <c r="EB16" s="195">
        <f t="shared" si="9"/>
        <v>5</v>
      </c>
      <c r="EC16" s="189"/>
      <c r="ED16" s="189"/>
      <c r="EE16" s="189"/>
      <c r="EF16" s="189"/>
      <c r="EG16" s="189"/>
      <c r="EH16" s="189"/>
      <c r="EI16" s="189"/>
      <c r="EJ16" s="189"/>
      <c r="EK16" s="189"/>
      <c r="EL16" s="189"/>
      <c r="EM16" s="189"/>
      <c r="EN16" s="189"/>
      <c r="EO16" s="189"/>
      <c r="EP16" s="189"/>
      <c r="EQ16" s="189"/>
      <c r="ER16" s="189"/>
      <c r="ES16" s="189"/>
      <c r="ET16" s="189"/>
      <c r="EU16" s="189"/>
      <c r="EV16" s="189"/>
      <c r="EW16" s="189"/>
      <c r="EX16" s="189"/>
      <c r="EY16" s="189"/>
      <c r="EZ16" s="189"/>
      <c r="FA16" s="189"/>
      <c r="FB16" s="189"/>
      <c r="FC16" s="189"/>
      <c r="FD16" s="189"/>
      <c r="FE16" s="189"/>
      <c r="FF16" s="189"/>
      <c r="FG16" s="189"/>
      <c r="FH16" s="189"/>
      <c r="FI16" s="189"/>
      <c r="FJ16" s="189"/>
      <c r="FK16" s="189"/>
      <c r="FL16" s="189"/>
      <c r="FM16" s="189"/>
    </row>
    <row r="17" spans="1:169" ht="15">
      <c r="A17" s="9">
        <v>14</v>
      </c>
      <c r="B17" s="9" t="s">
        <v>152</v>
      </c>
      <c r="C17" s="190">
        <v>0</v>
      </c>
      <c r="D17" s="190">
        <v>0</v>
      </c>
      <c r="E17" s="190">
        <v>0</v>
      </c>
      <c r="F17" s="190">
        <v>0</v>
      </c>
      <c r="G17" s="190">
        <v>0</v>
      </c>
      <c r="H17" s="190">
        <v>0</v>
      </c>
      <c r="I17" s="190">
        <v>0</v>
      </c>
      <c r="J17" s="190">
        <v>0</v>
      </c>
      <c r="K17" s="190">
        <v>0</v>
      </c>
      <c r="L17" s="190">
        <v>0</v>
      </c>
      <c r="M17" s="190">
        <v>0</v>
      </c>
      <c r="N17" s="190">
        <v>0</v>
      </c>
      <c r="O17" s="190">
        <v>0</v>
      </c>
      <c r="P17" s="190">
        <v>0</v>
      </c>
      <c r="Q17" s="190">
        <v>0</v>
      </c>
      <c r="R17" s="190">
        <v>0</v>
      </c>
      <c r="S17" s="190">
        <v>0</v>
      </c>
      <c r="T17" s="190">
        <v>0</v>
      </c>
      <c r="U17" s="190">
        <v>0</v>
      </c>
      <c r="V17" s="190">
        <v>0</v>
      </c>
      <c r="W17" s="190">
        <v>0</v>
      </c>
      <c r="X17" s="190">
        <v>0</v>
      </c>
      <c r="Y17" s="190">
        <v>0</v>
      </c>
      <c r="Z17" s="190">
        <v>0</v>
      </c>
      <c r="AA17" s="190">
        <v>0</v>
      </c>
      <c r="AB17" s="190">
        <v>0</v>
      </c>
      <c r="AC17" s="190">
        <v>0</v>
      </c>
      <c r="AD17" s="190">
        <v>0</v>
      </c>
      <c r="AE17" s="190">
        <v>0</v>
      </c>
      <c r="AF17" s="190">
        <v>0</v>
      </c>
      <c r="AG17" s="190">
        <v>0</v>
      </c>
      <c r="AH17" s="190">
        <v>0</v>
      </c>
      <c r="AI17" s="190">
        <v>0</v>
      </c>
      <c r="AJ17" s="190">
        <v>0</v>
      </c>
      <c r="AK17" s="195">
        <v>0</v>
      </c>
      <c r="AL17" s="195">
        <v>0</v>
      </c>
      <c r="AM17" s="190">
        <v>0</v>
      </c>
      <c r="AN17" s="190">
        <v>0</v>
      </c>
      <c r="AO17" s="190">
        <v>0</v>
      </c>
      <c r="AP17" s="190">
        <v>0</v>
      </c>
      <c r="AQ17" s="190">
        <v>0</v>
      </c>
      <c r="AR17" s="190">
        <v>0</v>
      </c>
      <c r="AS17" s="190">
        <v>0</v>
      </c>
      <c r="AT17" s="190">
        <v>0</v>
      </c>
      <c r="AU17" s="190">
        <v>1</v>
      </c>
      <c r="AV17" s="190">
        <v>0</v>
      </c>
      <c r="AW17" s="190">
        <v>0</v>
      </c>
      <c r="AX17" s="190">
        <v>1</v>
      </c>
      <c r="AY17" s="190">
        <v>2</v>
      </c>
      <c r="AZ17" s="190">
        <v>0</v>
      </c>
      <c r="BA17" s="190">
        <v>1</v>
      </c>
      <c r="BB17" s="190">
        <v>0</v>
      </c>
      <c r="BC17" s="190">
        <v>0</v>
      </c>
      <c r="BD17" s="190">
        <v>0</v>
      </c>
      <c r="BE17" s="190">
        <v>0</v>
      </c>
      <c r="BF17" s="190">
        <v>0</v>
      </c>
      <c r="BG17" s="190">
        <v>0</v>
      </c>
      <c r="BH17" s="190">
        <v>0</v>
      </c>
      <c r="BI17" s="190">
        <v>3</v>
      </c>
      <c r="BJ17" s="190">
        <v>5</v>
      </c>
      <c r="BK17" s="190">
        <v>0</v>
      </c>
      <c r="BL17" s="190">
        <v>0</v>
      </c>
      <c r="BM17" s="190">
        <v>4</v>
      </c>
      <c r="BN17" s="190">
        <v>1</v>
      </c>
      <c r="BO17" s="190">
        <v>3</v>
      </c>
      <c r="BP17" s="190">
        <v>2</v>
      </c>
      <c r="BQ17" s="190">
        <v>6</v>
      </c>
      <c r="BR17" s="190">
        <v>0</v>
      </c>
      <c r="BS17" s="190">
        <v>0</v>
      </c>
      <c r="BT17" s="190">
        <v>0</v>
      </c>
      <c r="BU17" s="190">
        <v>1</v>
      </c>
      <c r="BV17" s="190">
        <v>0</v>
      </c>
      <c r="BW17" s="190">
        <v>1</v>
      </c>
      <c r="BX17" s="190">
        <v>1</v>
      </c>
      <c r="BY17" s="190">
        <v>3</v>
      </c>
      <c r="BZ17" s="190">
        <v>0</v>
      </c>
      <c r="CA17" s="190">
        <v>0</v>
      </c>
      <c r="CB17" s="190">
        <v>19</v>
      </c>
      <c r="CC17" s="190">
        <v>5</v>
      </c>
      <c r="CD17" s="190">
        <v>1</v>
      </c>
      <c r="CE17" s="190">
        <v>2</v>
      </c>
      <c r="CF17" s="190">
        <v>11</v>
      </c>
      <c r="CG17" s="190">
        <v>0</v>
      </c>
      <c r="CH17" s="190">
        <v>0</v>
      </c>
      <c r="CI17" s="190">
        <v>0</v>
      </c>
      <c r="CJ17" s="190">
        <v>2</v>
      </c>
      <c r="CK17" s="190">
        <v>0</v>
      </c>
      <c r="CL17" s="190">
        <v>0</v>
      </c>
      <c r="CM17" s="190">
        <v>1</v>
      </c>
      <c r="CN17" s="190">
        <v>4</v>
      </c>
      <c r="CO17" s="190">
        <v>2</v>
      </c>
      <c r="CP17" s="190">
        <v>2</v>
      </c>
      <c r="CQ17" s="190">
        <v>23</v>
      </c>
      <c r="CR17" s="190">
        <v>12</v>
      </c>
      <c r="CS17" s="190">
        <v>0</v>
      </c>
      <c r="CT17" s="190">
        <v>3</v>
      </c>
      <c r="CU17" s="190">
        <v>11</v>
      </c>
      <c r="CV17" s="190">
        <v>0</v>
      </c>
      <c r="CW17" s="190">
        <v>3</v>
      </c>
      <c r="CX17" s="190">
        <v>0</v>
      </c>
      <c r="CY17" s="190">
        <v>1</v>
      </c>
      <c r="CZ17" s="190">
        <v>1</v>
      </c>
      <c r="DA17" s="190">
        <v>1</v>
      </c>
      <c r="DB17" s="190">
        <v>0</v>
      </c>
      <c r="DC17" s="190">
        <v>1</v>
      </c>
      <c r="DD17" s="190">
        <v>25</v>
      </c>
      <c r="DE17" s="190">
        <v>3</v>
      </c>
      <c r="DF17" s="194">
        <v>54</v>
      </c>
      <c r="DG17">
        <v>11</v>
      </c>
      <c r="DH17" s="190">
        <v>0</v>
      </c>
      <c r="DI17" s="190">
        <v>3</v>
      </c>
      <c r="DJ17" s="190">
        <v>56</v>
      </c>
      <c r="DK17" s="190">
        <v>2</v>
      </c>
      <c r="DL17" s="190">
        <v>8</v>
      </c>
      <c r="DM17" s="190">
        <v>7</v>
      </c>
      <c r="DN17" s="190">
        <v>4</v>
      </c>
      <c r="DO17" s="190">
        <v>2</v>
      </c>
      <c r="DP17" s="190">
        <v>11</v>
      </c>
      <c r="DQ17" s="190">
        <v>1</v>
      </c>
      <c r="DR17" s="190">
        <v>9</v>
      </c>
      <c r="DS17" s="195">
        <f t="shared" si="0"/>
        <v>101</v>
      </c>
      <c r="DT17" s="195">
        <f t="shared" si="1"/>
        <v>84</v>
      </c>
      <c r="DU17" s="195">
        <f t="shared" si="2"/>
        <v>23</v>
      </c>
      <c r="DV17" s="195">
        <f t="shared" si="3"/>
        <v>31</v>
      </c>
      <c r="DW17" s="195">
        <f t="shared" si="4"/>
        <v>13</v>
      </c>
      <c r="DX17" s="195">
        <f t="shared" si="5"/>
        <v>27</v>
      </c>
      <c r="DY17" s="195">
        <f t="shared" si="6"/>
        <v>11</v>
      </c>
      <c r="DZ17" s="195">
        <f t="shared" si="7"/>
        <v>8</v>
      </c>
      <c r="EA17" s="195">
        <f t="shared" si="8"/>
        <v>6</v>
      </c>
      <c r="EB17" s="195">
        <f t="shared" si="9"/>
        <v>11</v>
      </c>
      <c r="EC17" s="189"/>
      <c r="ED17" s="189"/>
      <c r="EE17" s="189"/>
      <c r="EF17" s="189"/>
      <c r="EG17" s="189"/>
      <c r="EH17" s="189"/>
      <c r="EI17" s="189"/>
      <c r="EJ17" s="189"/>
      <c r="EK17" s="189"/>
      <c r="EL17" s="189"/>
      <c r="EM17" s="189"/>
      <c r="EN17" s="189"/>
      <c r="EO17" s="189"/>
      <c r="EP17" s="189"/>
      <c r="EQ17" s="189"/>
      <c r="ER17" s="189"/>
      <c r="ES17" s="189"/>
      <c r="ET17" s="189"/>
      <c r="EU17" s="189"/>
      <c r="EV17" s="189"/>
      <c r="EW17" s="189"/>
      <c r="EX17" s="189"/>
      <c r="EY17" s="189"/>
      <c r="EZ17" s="189"/>
      <c r="FA17" s="189"/>
      <c r="FB17" s="189"/>
      <c r="FC17" s="189"/>
      <c r="FD17" s="189"/>
      <c r="FE17" s="189"/>
      <c r="FF17" s="189"/>
      <c r="FG17" s="189"/>
      <c r="FH17" s="189"/>
      <c r="FI17" s="189"/>
      <c r="FJ17" s="189"/>
      <c r="FK17" s="189"/>
      <c r="FL17" s="189"/>
      <c r="FM17" s="189"/>
    </row>
    <row r="18" spans="1:169" ht="15">
      <c r="A18" s="9">
        <v>15</v>
      </c>
      <c r="B18" s="9" t="s">
        <v>153</v>
      </c>
      <c r="C18" s="190">
        <v>0</v>
      </c>
      <c r="D18" s="190">
        <v>0</v>
      </c>
      <c r="E18" s="190">
        <v>0</v>
      </c>
      <c r="F18" s="190">
        <v>0</v>
      </c>
      <c r="G18" s="190">
        <v>0</v>
      </c>
      <c r="H18" s="190">
        <v>0</v>
      </c>
      <c r="I18" s="190">
        <v>0</v>
      </c>
      <c r="J18" s="190">
        <v>0</v>
      </c>
      <c r="K18" s="190">
        <v>0</v>
      </c>
      <c r="L18" s="190">
        <v>0</v>
      </c>
      <c r="M18" s="190">
        <v>0</v>
      </c>
      <c r="N18" s="190">
        <v>0</v>
      </c>
      <c r="O18" s="190">
        <v>0</v>
      </c>
      <c r="P18" s="190">
        <v>0</v>
      </c>
      <c r="Q18" s="190">
        <v>0</v>
      </c>
      <c r="R18" s="190">
        <v>0</v>
      </c>
      <c r="S18" s="190">
        <v>0</v>
      </c>
      <c r="T18" s="190">
        <v>0</v>
      </c>
      <c r="U18" s="190">
        <v>0</v>
      </c>
      <c r="V18" s="190">
        <v>0</v>
      </c>
      <c r="W18" s="190">
        <v>0</v>
      </c>
      <c r="X18" s="190">
        <v>0</v>
      </c>
      <c r="Y18" s="190">
        <v>0</v>
      </c>
      <c r="Z18" s="190">
        <v>0</v>
      </c>
      <c r="AA18" s="190">
        <v>0</v>
      </c>
      <c r="AB18" s="190">
        <v>0</v>
      </c>
      <c r="AC18" s="190">
        <v>0</v>
      </c>
      <c r="AD18" s="190">
        <v>0</v>
      </c>
      <c r="AE18" s="190">
        <v>0</v>
      </c>
      <c r="AF18" s="190">
        <v>0</v>
      </c>
      <c r="AG18" s="190">
        <v>0</v>
      </c>
      <c r="AH18" s="190">
        <v>0</v>
      </c>
      <c r="AI18" s="190">
        <v>0</v>
      </c>
      <c r="AJ18" s="190">
        <v>0</v>
      </c>
      <c r="AK18" s="195">
        <v>0</v>
      </c>
      <c r="AL18" s="195">
        <v>0</v>
      </c>
      <c r="AM18" s="190">
        <v>0</v>
      </c>
      <c r="AN18" s="190">
        <v>0</v>
      </c>
      <c r="AO18" s="190">
        <v>0</v>
      </c>
      <c r="AP18" s="190">
        <v>0</v>
      </c>
      <c r="AQ18" s="190">
        <v>0</v>
      </c>
      <c r="AR18" s="190">
        <v>0</v>
      </c>
      <c r="AS18" s="190">
        <v>0</v>
      </c>
      <c r="AT18" s="190">
        <v>0</v>
      </c>
      <c r="AU18" s="190">
        <v>1</v>
      </c>
      <c r="AV18" s="190">
        <v>0</v>
      </c>
      <c r="AW18" s="190">
        <v>0</v>
      </c>
      <c r="AX18" s="190">
        <v>0</v>
      </c>
      <c r="AY18" s="190">
        <v>0</v>
      </c>
      <c r="AZ18" s="190">
        <v>0</v>
      </c>
      <c r="BA18" s="190">
        <v>0</v>
      </c>
      <c r="BB18" s="190">
        <v>3</v>
      </c>
      <c r="BC18" s="190">
        <v>0</v>
      </c>
      <c r="BD18" s="190">
        <v>0</v>
      </c>
      <c r="BE18" s="190">
        <v>0</v>
      </c>
      <c r="BF18" s="190">
        <v>0</v>
      </c>
      <c r="BG18" s="190">
        <v>0</v>
      </c>
      <c r="BH18" s="190">
        <v>0</v>
      </c>
      <c r="BI18" s="190">
        <v>1</v>
      </c>
      <c r="BJ18" s="190">
        <v>1</v>
      </c>
      <c r="BK18" s="190">
        <v>0</v>
      </c>
      <c r="BL18" s="190">
        <v>0</v>
      </c>
      <c r="BM18" s="190">
        <v>2</v>
      </c>
      <c r="BN18" s="190">
        <v>0</v>
      </c>
      <c r="BO18" s="190">
        <v>1</v>
      </c>
      <c r="BP18" s="190">
        <v>0</v>
      </c>
      <c r="BQ18" s="190">
        <v>2</v>
      </c>
      <c r="BR18" s="190">
        <v>0</v>
      </c>
      <c r="BS18" s="190">
        <v>0</v>
      </c>
      <c r="BT18" s="190">
        <v>0</v>
      </c>
      <c r="BU18" s="190">
        <v>0</v>
      </c>
      <c r="BV18" s="190">
        <v>0</v>
      </c>
      <c r="BW18" s="190">
        <v>0</v>
      </c>
      <c r="BX18" s="190">
        <v>0</v>
      </c>
      <c r="BY18" s="190">
        <v>3</v>
      </c>
      <c r="BZ18" s="190">
        <v>0</v>
      </c>
      <c r="CA18" s="190">
        <v>1</v>
      </c>
      <c r="CB18" s="190">
        <v>4</v>
      </c>
      <c r="CC18" s="190">
        <v>0</v>
      </c>
      <c r="CD18" s="190">
        <v>0</v>
      </c>
      <c r="CE18" s="190">
        <v>0</v>
      </c>
      <c r="CF18" s="190">
        <v>3</v>
      </c>
      <c r="CG18" s="190">
        <v>0</v>
      </c>
      <c r="CH18" s="190">
        <v>0</v>
      </c>
      <c r="CI18" s="190">
        <v>0</v>
      </c>
      <c r="CJ18" s="190">
        <v>0</v>
      </c>
      <c r="CK18" s="190">
        <v>0</v>
      </c>
      <c r="CL18" s="190">
        <v>1</v>
      </c>
      <c r="CM18" s="190">
        <v>0</v>
      </c>
      <c r="CN18" s="190">
        <v>2</v>
      </c>
      <c r="CO18" s="190">
        <v>1</v>
      </c>
      <c r="CP18" s="190">
        <v>0</v>
      </c>
      <c r="CQ18" s="190">
        <v>10</v>
      </c>
      <c r="CR18" s="190">
        <v>3</v>
      </c>
      <c r="CS18" s="190">
        <v>2</v>
      </c>
      <c r="CT18" s="190">
        <v>1</v>
      </c>
      <c r="CU18" s="190">
        <v>8</v>
      </c>
      <c r="CV18" s="190">
        <v>0</v>
      </c>
      <c r="CW18" s="190">
        <v>3</v>
      </c>
      <c r="CX18" s="190">
        <v>0</v>
      </c>
      <c r="CY18" s="190">
        <v>0</v>
      </c>
      <c r="CZ18" s="190">
        <v>0</v>
      </c>
      <c r="DA18" s="190">
        <v>0</v>
      </c>
      <c r="DB18" s="190">
        <v>0</v>
      </c>
      <c r="DC18" s="190">
        <v>0</v>
      </c>
      <c r="DD18" s="190">
        <v>1</v>
      </c>
      <c r="DE18" s="190">
        <v>0</v>
      </c>
      <c r="DF18" s="194">
        <v>8</v>
      </c>
      <c r="DG18">
        <v>3</v>
      </c>
      <c r="DH18" s="190">
        <v>0</v>
      </c>
      <c r="DI18" s="190">
        <v>3</v>
      </c>
      <c r="DJ18" s="190">
        <v>18</v>
      </c>
      <c r="DK18" s="190">
        <v>1</v>
      </c>
      <c r="DL18" s="190">
        <v>0</v>
      </c>
      <c r="DM18" s="190">
        <v>1</v>
      </c>
      <c r="DN18" s="190">
        <v>2</v>
      </c>
      <c r="DO18" s="190">
        <v>0</v>
      </c>
      <c r="DP18" s="190">
        <v>9</v>
      </c>
      <c r="DQ18" s="190">
        <v>0</v>
      </c>
      <c r="DR18" s="190">
        <v>2</v>
      </c>
      <c r="DS18" s="195">
        <f t="shared" si="0"/>
        <v>24</v>
      </c>
      <c r="DT18" s="195">
        <f t="shared" si="1"/>
        <v>34</v>
      </c>
      <c r="DU18" s="195">
        <f t="shared" si="2"/>
        <v>9</v>
      </c>
      <c r="DV18" s="195">
        <f t="shared" si="3"/>
        <v>6</v>
      </c>
      <c r="DW18" s="195">
        <f t="shared" si="4"/>
        <v>10</v>
      </c>
      <c r="DX18" s="195">
        <f t="shared" si="5"/>
        <v>2</v>
      </c>
      <c r="DY18" s="195">
        <f t="shared" si="6"/>
        <v>4</v>
      </c>
      <c r="DZ18" s="195">
        <f t="shared" si="7"/>
        <v>2</v>
      </c>
      <c r="EA18" s="195">
        <f t="shared" si="8"/>
        <v>1</v>
      </c>
      <c r="EB18" s="195">
        <f t="shared" si="9"/>
        <v>3</v>
      </c>
      <c r="EC18" s="189"/>
      <c r="ED18" s="189"/>
      <c r="EE18" s="189"/>
      <c r="EF18" s="189"/>
      <c r="EG18" s="189"/>
      <c r="EH18" s="189"/>
      <c r="EI18" s="189"/>
      <c r="EJ18" s="189"/>
      <c r="EK18" s="189"/>
      <c r="EL18" s="189"/>
      <c r="EM18" s="189"/>
      <c r="EN18" s="189"/>
      <c r="EO18" s="189"/>
      <c r="EP18" s="189"/>
      <c r="EQ18" s="189"/>
      <c r="ER18" s="189"/>
      <c r="ES18" s="189"/>
      <c r="ET18" s="189"/>
      <c r="EU18" s="189"/>
      <c r="EV18" s="189"/>
      <c r="EW18" s="189"/>
      <c r="EX18" s="189"/>
      <c r="EY18" s="189"/>
      <c r="EZ18" s="189"/>
      <c r="FA18" s="189"/>
      <c r="FB18" s="189"/>
      <c r="FC18" s="189"/>
      <c r="FD18" s="189"/>
      <c r="FE18" s="189"/>
      <c r="FF18" s="189"/>
      <c r="FG18" s="189"/>
      <c r="FH18" s="189"/>
      <c r="FI18" s="189"/>
      <c r="FJ18" s="189"/>
      <c r="FK18" s="189"/>
      <c r="FL18" s="189"/>
      <c r="FM18" s="189"/>
    </row>
    <row r="19" spans="1:169" ht="15">
      <c r="A19" s="9">
        <v>16</v>
      </c>
      <c r="B19" s="9" t="s">
        <v>154</v>
      </c>
      <c r="C19" s="190">
        <v>0</v>
      </c>
      <c r="D19" s="190">
        <v>0</v>
      </c>
      <c r="E19" s="190">
        <v>0</v>
      </c>
      <c r="F19" s="190">
        <v>0</v>
      </c>
      <c r="G19" s="190">
        <v>0</v>
      </c>
      <c r="H19" s="190">
        <v>0</v>
      </c>
      <c r="I19" s="190">
        <v>0</v>
      </c>
      <c r="J19" s="190">
        <v>0</v>
      </c>
      <c r="K19" s="190">
        <v>0</v>
      </c>
      <c r="L19" s="190">
        <v>0</v>
      </c>
      <c r="M19" s="190">
        <v>0</v>
      </c>
      <c r="N19" s="190">
        <v>0</v>
      </c>
      <c r="O19" s="190">
        <v>0</v>
      </c>
      <c r="P19" s="190">
        <v>0</v>
      </c>
      <c r="Q19" s="190">
        <v>0</v>
      </c>
      <c r="R19" s="190">
        <v>0</v>
      </c>
      <c r="S19" s="190">
        <v>0</v>
      </c>
      <c r="T19" s="190">
        <v>0</v>
      </c>
      <c r="U19" s="190">
        <v>0</v>
      </c>
      <c r="V19" s="190">
        <v>0</v>
      </c>
      <c r="W19" s="190">
        <v>0</v>
      </c>
      <c r="X19" s="190">
        <v>0</v>
      </c>
      <c r="Y19" s="190">
        <v>0</v>
      </c>
      <c r="Z19" s="190">
        <v>0</v>
      </c>
      <c r="AA19" s="190">
        <v>0</v>
      </c>
      <c r="AB19" s="190">
        <v>0</v>
      </c>
      <c r="AC19" s="190">
        <v>0</v>
      </c>
      <c r="AD19" s="190">
        <v>0</v>
      </c>
      <c r="AE19" s="190">
        <v>0</v>
      </c>
      <c r="AF19" s="190">
        <v>0</v>
      </c>
      <c r="AG19" s="190">
        <v>0</v>
      </c>
      <c r="AH19" s="190">
        <v>0</v>
      </c>
      <c r="AI19" s="190">
        <v>0</v>
      </c>
      <c r="AJ19" s="190">
        <v>0</v>
      </c>
      <c r="AK19" s="195">
        <v>0</v>
      </c>
      <c r="AL19" s="195">
        <v>0</v>
      </c>
      <c r="AM19" s="190">
        <v>0</v>
      </c>
      <c r="AN19" s="190">
        <v>0</v>
      </c>
      <c r="AO19" s="190">
        <v>0</v>
      </c>
      <c r="AP19" s="190">
        <v>0</v>
      </c>
      <c r="AQ19" s="190">
        <v>0</v>
      </c>
      <c r="AR19" s="190">
        <v>0</v>
      </c>
      <c r="AS19" s="190">
        <v>0</v>
      </c>
      <c r="AT19" s="190">
        <v>1</v>
      </c>
      <c r="AU19" s="190">
        <v>1</v>
      </c>
      <c r="AV19" s="190">
        <v>0</v>
      </c>
      <c r="AW19" s="190">
        <v>0</v>
      </c>
      <c r="AX19" s="190">
        <v>1</v>
      </c>
      <c r="AY19" s="190">
        <v>0</v>
      </c>
      <c r="AZ19" s="190">
        <v>0</v>
      </c>
      <c r="BA19" s="190">
        <v>0</v>
      </c>
      <c r="BB19" s="190">
        <v>0</v>
      </c>
      <c r="BC19" s="190">
        <v>0</v>
      </c>
      <c r="BD19" s="190">
        <v>0</v>
      </c>
      <c r="BE19" s="190">
        <v>0</v>
      </c>
      <c r="BF19" s="190">
        <v>0</v>
      </c>
      <c r="BG19" s="190">
        <v>0</v>
      </c>
      <c r="BH19" s="190">
        <v>0</v>
      </c>
      <c r="BI19" s="190">
        <v>0</v>
      </c>
      <c r="BJ19" s="190">
        <v>0</v>
      </c>
      <c r="BK19" s="190">
        <v>0</v>
      </c>
      <c r="BL19" s="190">
        <v>0</v>
      </c>
      <c r="BM19" s="190">
        <v>0</v>
      </c>
      <c r="BN19" s="190">
        <v>0</v>
      </c>
      <c r="BO19" s="190">
        <v>0</v>
      </c>
      <c r="BP19" s="190">
        <v>0</v>
      </c>
      <c r="BQ19" s="190">
        <v>1</v>
      </c>
      <c r="BR19" s="190">
        <v>0</v>
      </c>
      <c r="BS19" s="190">
        <v>0</v>
      </c>
      <c r="BT19" s="190">
        <v>0</v>
      </c>
      <c r="BU19" s="190">
        <v>0</v>
      </c>
      <c r="BV19" s="190">
        <v>0</v>
      </c>
      <c r="BW19" s="190">
        <v>0</v>
      </c>
      <c r="BX19" s="190">
        <v>0</v>
      </c>
      <c r="BY19" s="190">
        <v>0</v>
      </c>
      <c r="BZ19" s="190">
        <v>0</v>
      </c>
      <c r="CA19" s="190">
        <v>0</v>
      </c>
      <c r="CB19" s="190">
        <v>3</v>
      </c>
      <c r="CC19" s="190">
        <v>0</v>
      </c>
      <c r="CD19" s="190">
        <v>0</v>
      </c>
      <c r="CE19" s="190">
        <v>0</v>
      </c>
      <c r="CF19" s="190">
        <v>1</v>
      </c>
      <c r="CG19" s="190">
        <v>0</v>
      </c>
      <c r="CH19" s="190">
        <v>0</v>
      </c>
      <c r="CI19" s="190">
        <v>0</v>
      </c>
      <c r="CJ19" s="190">
        <v>0</v>
      </c>
      <c r="CK19" s="190">
        <v>0</v>
      </c>
      <c r="CL19" s="190">
        <v>0</v>
      </c>
      <c r="CM19" s="190">
        <v>0</v>
      </c>
      <c r="CN19" s="190">
        <v>0</v>
      </c>
      <c r="CO19" s="190">
        <v>0</v>
      </c>
      <c r="CP19" s="190">
        <v>0</v>
      </c>
      <c r="CQ19" s="190">
        <v>1</v>
      </c>
      <c r="CR19" s="190">
        <v>1</v>
      </c>
      <c r="CS19" s="190">
        <v>0</v>
      </c>
      <c r="CT19" s="190">
        <v>1</v>
      </c>
      <c r="CU19" s="190">
        <v>2</v>
      </c>
      <c r="CV19" s="190">
        <v>0</v>
      </c>
      <c r="CW19" s="190">
        <v>0</v>
      </c>
      <c r="CX19" s="190">
        <v>0</v>
      </c>
      <c r="CY19" s="190">
        <v>0</v>
      </c>
      <c r="CZ19" s="190">
        <v>0</v>
      </c>
      <c r="DA19" s="190">
        <v>0</v>
      </c>
      <c r="DB19" s="190">
        <v>0</v>
      </c>
      <c r="DC19" s="190">
        <v>0</v>
      </c>
      <c r="DD19" s="190">
        <v>0</v>
      </c>
      <c r="DE19" s="190">
        <v>0</v>
      </c>
      <c r="DF19" s="194">
        <v>7</v>
      </c>
      <c r="DG19">
        <v>4</v>
      </c>
      <c r="DH19" s="190">
        <v>1</v>
      </c>
      <c r="DI19" s="190">
        <v>3</v>
      </c>
      <c r="DJ19" s="190">
        <v>12</v>
      </c>
      <c r="DK19" s="190">
        <v>0</v>
      </c>
      <c r="DL19" s="190">
        <v>0</v>
      </c>
      <c r="DM19" s="190">
        <v>0</v>
      </c>
      <c r="DN19" s="190">
        <v>0</v>
      </c>
      <c r="DO19" s="190">
        <v>0</v>
      </c>
      <c r="DP19" s="190">
        <v>1</v>
      </c>
      <c r="DQ19" s="190">
        <v>0</v>
      </c>
      <c r="DR19" s="190">
        <v>1</v>
      </c>
      <c r="DS19" s="195">
        <f t="shared" si="0"/>
        <v>12</v>
      </c>
      <c r="DT19" s="195">
        <f t="shared" si="1"/>
        <v>16</v>
      </c>
      <c r="DU19" s="195">
        <f t="shared" si="2"/>
        <v>2</v>
      </c>
      <c r="DV19" s="195">
        <f t="shared" si="3"/>
        <v>5</v>
      </c>
      <c r="DW19" s="195">
        <f t="shared" si="4"/>
        <v>1</v>
      </c>
      <c r="DX19" s="195">
        <f t="shared" si="5"/>
        <v>0</v>
      </c>
      <c r="DY19" s="195">
        <f t="shared" si="6"/>
        <v>4</v>
      </c>
      <c r="DZ19" s="195">
        <f t="shared" si="7"/>
        <v>0</v>
      </c>
      <c r="EA19" s="195">
        <f t="shared" si="8"/>
        <v>1</v>
      </c>
      <c r="EB19" s="195">
        <f t="shared" si="9"/>
        <v>0</v>
      </c>
      <c r="EC19" s="189"/>
      <c r="ED19" s="189"/>
      <c r="EE19" s="189"/>
      <c r="EF19" s="189"/>
      <c r="EG19" s="189"/>
      <c r="EH19" s="189"/>
      <c r="EI19" s="189"/>
      <c r="EJ19" s="189"/>
      <c r="EK19" s="189"/>
      <c r="EL19" s="189"/>
      <c r="EM19" s="189"/>
      <c r="EN19" s="189"/>
      <c r="EO19" s="189"/>
      <c r="EP19" s="189"/>
      <c r="EQ19" s="189"/>
      <c r="ER19" s="189"/>
      <c r="ES19" s="189"/>
      <c r="ET19" s="189"/>
      <c r="EU19" s="189"/>
      <c r="EV19" s="189"/>
      <c r="EW19" s="189"/>
      <c r="EX19" s="189"/>
      <c r="EY19" s="189"/>
      <c r="EZ19" s="189"/>
      <c r="FA19" s="189"/>
      <c r="FB19" s="189"/>
      <c r="FC19" s="189"/>
      <c r="FD19" s="189"/>
      <c r="FE19" s="189"/>
      <c r="FF19" s="189"/>
      <c r="FG19" s="189"/>
      <c r="FH19" s="189"/>
      <c r="FI19" s="189"/>
      <c r="FJ19" s="189"/>
      <c r="FK19" s="189"/>
      <c r="FL19" s="189"/>
      <c r="FM19" s="189"/>
    </row>
    <row r="20" spans="1:169" ht="21" customHeight="1">
      <c r="A20" s="9">
        <v>17</v>
      </c>
      <c r="B20" s="9" t="s">
        <v>155</v>
      </c>
      <c r="C20" s="190">
        <v>0</v>
      </c>
      <c r="D20" s="190">
        <v>0</v>
      </c>
      <c r="E20" s="190">
        <v>0</v>
      </c>
      <c r="F20" s="190">
        <v>0</v>
      </c>
      <c r="G20" s="190">
        <v>0</v>
      </c>
      <c r="H20" s="190">
        <v>0</v>
      </c>
      <c r="I20" s="190">
        <v>0</v>
      </c>
      <c r="J20" s="190">
        <v>0</v>
      </c>
      <c r="K20" s="190">
        <v>0</v>
      </c>
      <c r="L20" s="190">
        <v>0</v>
      </c>
      <c r="M20" s="190">
        <v>0</v>
      </c>
      <c r="N20" s="190">
        <v>0</v>
      </c>
      <c r="O20" s="190">
        <v>0</v>
      </c>
      <c r="P20" s="190">
        <v>0</v>
      </c>
      <c r="Q20" s="190">
        <v>0</v>
      </c>
      <c r="R20" s="190">
        <v>0</v>
      </c>
      <c r="S20" s="190">
        <v>0</v>
      </c>
      <c r="T20" s="190">
        <v>0</v>
      </c>
      <c r="U20" s="190">
        <v>0</v>
      </c>
      <c r="V20" s="190">
        <v>0</v>
      </c>
      <c r="W20" s="190">
        <v>0</v>
      </c>
      <c r="X20" s="190">
        <v>0</v>
      </c>
      <c r="Y20" s="190">
        <v>0</v>
      </c>
      <c r="Z20" s="190">
        <v>0</v>
      </c>
      <c r="AA20" s="190">
        <v>0</v>
      </c>
      <c r="AB20" s="190">
        <v>0</v>
      </c>
      <c r="AC20" s="190">
        <v>0</v>
      </c>
      <c r="AD20" s="190">
        <v>0</v>
      </c>
      <c r="AE20" s="190">
        <v>0</v>
      </c>
      <c r="AF20" s="190">
        <v>0</v>
      </c>
      <c r="AG20" s="190">
        <v>0</v>
      </c>
      <c r="AH20" s="190">
        <v>0</v>
      </c>
      <c r="AI20" s="190">
        <v>0</v>
      </c>
      <c r="AJ20" s="190">
        <v>0</v>
      </c>
      <c r="AK20" s="195">
        <v>0</v>
      </c>
      <c r="AL20" s="195">
        <v>0</v>
      </c>
      <c r="AM20" s="190">
        <v>0</v>
      </c>
      <c r="AN20" s="190">
        <v>0</v>
      </c>
      <c r="AO20" s="190">
        <v>0</v>
      </c>
      <c r="AP20" s="190">
        <v>0</v>
      </c>
      <c r="AQ20" s="190">
        <v>0</v>
      </c>
      <c r="AR20" s="190">
        <v>0</v>
      </c>
      <c r="AS20" s="190">
        <v>0</v>
      </c>
      <c r="AT20" s="190">
        <v>0</v>
      </c>
      <c r="AU20" s="190">
        <v>0</v>
      </c>
      <c r="AV20" s="190">
        <v>0</v>
      </c>
      <c r="AW20" s="190">
        <v>0</v>
      </c>
      <c r="AX20" s="190">
        <v>0</v>
      </c>
      <c r="AY20" s="190">
        <v>0</v>
      </c>
      <c r="AZ20" s="190">
        <v>1</v>
      </c>
      <c r="BA20" s="190">
        <v>0</v>
      </c>
      <c r="BB20" s="190">
        <v>1</v>
      </c>
      <c r="BC20" s="190">
        <v>0</v>
      </c>
      <c r="BD20" s="190">
        <v>0</v>
      </c>
      <c r="BE20" s="190">
        <v>0</v>
      </c>
      <c r="BF20" s="190">
        <v>0</v>
      </c>
      <c r="BG20" s="190">
        <v>0</v>
      </c>
      <c r="BH20" s="190">
        <v>0</v>
      </c>
      <c r="BI20" s="190">
        <v>1</v>
      </c>
      <c r="BJ20" s="190">
        <v>1</v>
      </c>
      <c r="BK20" s="190">
        <v>0</v>
      </c>
      <c r="BL20" s="190">
        <v>0</v>
      </c>
      <c r="BM20" s="190">
        <v>4</v>
      </c>
      <c r="BN20" s="190">
        <v>0</v>
      </c>
      <c r="BO20" s="190">
        <v>1</v>
      </c>
      <c r="BP20" s="190">
        <v>0</v>
      </c>
      <c r="BQ20" s="190">
        <v>3</v>
      </c>
      <c r="BR20" s="190">
        <v>0</v>
      </c>
      <c r="BS20" s="190">
        <v>0</v>
      </c>
      <c r="BT20" s="190">
        <v>0</v>
      </c>
      <c r="BU20" s="190">
        <v>0</v>
      </c>
      <c r="BV20" s="190">
        <v>0</v>
      </c>
      <c r="BW20" s="190">
        <v>0</v>
      </c>
      <c r="BX20" s="190">
        <v>0</v>
      </c>
      <c r="BY20" s="190">
        <v>0</v>
      </c>
      <c r="BZ20" s="190">
        <v>0</v>
      </c>
      <c r="CA20" s="190">
        <v>0</v>
      </c>
      <c r="CB20" s="190">
        <v>6</v>
      </c>
      <c r="CC20" s="190">
        <v>0</v>
      </c>
      <c r="CD20" s="190">
        <v>0</v>
      </c>
      <c r="CE20" s="190">
        <v>1</v>
      </c>
      <c r="CF20" s="190">
        <v>1</v>
      </c>
      <c r="CG20" s="190">
        <v>0</v>
      </c>
      <c r="CH20" s="190">
        <v>0</v>
      </c>
      <c r="CI20" s="190">
        <v>0</v>
      </c>
      <c r="CJ20" s="190">
        <v>0</v>
      </c>
      <c r="CK20" s="190">
        <v>0</v>
      </c>
      <c r="CL20" s="190">
        <v>0</v>
      </c>
      <c r="CM20" s="190">
        <v>0</v>
      </c>
      <c r="CN20" s="190">
        <v>1</v>
      </c>
      <c r="CO20" s="190">
        <v>0</v>
      </c>
      <c r="CP20" s="190">
        <v>0</v>
      </c>
      <c r="CQ20" s="190">
        <v>4</v>
      </c>
      <c r="CR20" s="190">
        <v>0</v>
      </c>
      <c r="CS20" s="190">
        <v>0</v>
      </c>
      <c r="CT20" s="190">
        <v>0</v>
      </c>
      <c r="CU20" s="190">
        <v>0</v>
      </c>
      <c r="CV20" s="190">
        <v>1</v>
      </c>
      <c r="CW20" s="190">
        <v>0</v>
      </c>
      <c r="CX20" s="190">
        <v>0</v>
      </c>
      <c r="CY20" s="190">
        <v>0</v>
      </c>
      <c r="CZ20" s="190">
        <v>0</v>
      </c>
      <c r="DA20" s="190">
        <v>2</v>
      </c>
      <c r="DB20" s="190">
        <v>2</v>
      </c>
      <c r="DC20" s="190">
        <v>0</v>
      </c>
      <c r="DD20" s="190">
        <v>3</v>
      </c>
      <c r="DE20" s="190">
        <v>0</v>
      </c>
      <c r="DF20" s="194">
        <v>13</v>
      </c>
      <c r="DG20">
        <v>5</v>
      </c>
      <c r="DH20" s="190">
        <v>0</v>
      </c>
      <c r="DI20" s="190">
        <v>6</v>
      </c>
      <c r="DJ20" s="190">
        <v>38</v>
      </c>
      <c r="DK20" s="190">
        <v>3</v>
      </c>
      <c r="DL20" s="190">
        <v>0</v>
      </c>
      <c r="DM20" s="190">
        <v>1</v>
      </c>
      <c r="DN20" s="190">
        <v>2</v>
      </c>
      <c r="DO20" s="190">
        <v>1</v>
      </c>
      <c r="DP20" s="190">
        <v>5</v>
      </c>
      <c r="DQ20" s="190">
        <v>0</v>
      </c>
      <c r="DR20" s="190">
        <v>3</v>
      </c>
      <c r="DS20" s="195">
        <f t="shared" si="0"/>
        <v>27</v>
      </c>
      <c r="DT20" s="195">
        <f t="shared" si="1"/>
        <v>43</v>
      </c>
      <c r="DU20" s="195">
        <f t="shared" si="2"/>
        <v>5</v>
      </c>
      <c r="DV20" s="195">
        <f t="shared" si="3"/>
        <v>5</v>
      </c>
      <c r="DW20" s="195">
        <f t="shared" si="4"/>
        <v>7</v>
      </c>
      <c r="DX20" s="195">
        <f t="shared" si="5"/>
        <v>3</v>
      </c>
      <c r="DY20" s="195">
        <f t="shared" si="6"/>
        <v>7</v>
      </c>
      <c r="DZ20" s="195">
        <f t="shared" si="7"/>
        <v>2</v>
      </c>
      <c r="EA20" s="195">
        <f t="shared" si="8"/>
        <v>3</v>
      </c>
      <c r="EB20" s="195">
        <f t="shared" si="9"/>
        <v>0</v>
      </c>
      <c r="EC20" s="189"/>
      <c r="ED20" s="189"/>
      <c r="EE20" s="189"/>
      <c r="EF20" s="189"/>
      <c r="EG20" s="189"/>
      <c r="EH20" s="189"/>
      <c r="EI20" s="189"/>
      <c r="EJ20" s="189"/>
      <c r="EK20" s="189"/>
      <c r="EL20" s="189"/>
      <c r="EM20" s="189"/>
      <c r="EN20" s="189"/>
      <c r="EO20" s="189"/>
      <c r="EP20" s="189"/>
      <c r="EQ20" s="189"/>
      <c r="ER20" s="189"/>
      <c r="ES20" s="189"/>
      <c r="ET20" s="189"/>
      <c r="EU20" s="189"/>
      <c r="EV20" s="189"/>
      <c r="EW20" s="189"/>
      <c r="EX20" s="189"/>
      <c r="EY20" s="189"/>
      <c r="EZ20" s="189"/>
      <c r="FA20" s="189"/>
      <c r="FB20" s="189"/>
      <c r="FC20" s="189"/>
      <c r="FD20" s="189"/>
      <c r="FE20" s="189"/>
      <c r="FF20" s="189"/>
      <c r="FG20" s="189"/>
      <c r="FH20" s="189"/>
      <c r="FI20" s="189"/>
      <c r="FJ20" s="189"/>
      <c r="FK20" s="189"/>
      <c r="FL20" s="189"/>
      <c r="FM20" s="189"/>
    </row>
    <row r="21" spans="1:169" ht="15">
      <c r="A21" s="9">
        <v>18</v>
      </c>
      <c r="B21" s="9" t="s">
        <v>156</v>
      </c>
      <c r="C21" s="190">
        <v>0</v>
      </c>
      <c r="D21" s="190">
        <v>0</v>
      </c>
      <c r="E21" s="190">
        <v>0</v>
      </c>
      <c r="F21" s="190">
        <v>0</v>
      </c>
      <c r="G21" s="190">
        <v>0</v>
      </c>
      <c r="H21" s="190">
        <v>0</v>
      </c>
      <c r="I21" s="190">
        <v>0</v>
      </c>
      <c r="J21" s="190">
        <v>0</v>
      </c>
      <c r="K21" s="190">
        <v>0</v>
      </c>
      <c r="L21" s="190">
        <v>0</v>
      </c>
      <c r="M21" s="190">
        <v>1</v>
      </c>
      <c r="N21" s="190">
        <v>0</v>
      </c>
      <c r="O21" s="190">
        <v>0</v>
      </c>
      <c r="P21" s="190">
        <v>0</v>
      </c>
      <c r="Q21" s="190">
        <v>0</v>
      </c>
      <c r="R21" s="190">
        <v>0</v>
      </c>
      <c r="S21" s="190">
        <v>0</v>
      </c>
      <c r="T21" s="190">
        <v>0</v>
      </c>
      <c r="U21" s="190">
        <v>0</v>
      </c>
      <c r="V21" s="190">
        <v>0</v>
      </c>
      <c r="W21" s="190">
        <v>0</v>
      </c>
      <c r="X21" s="190">
        <v>0</v>
      </c>
      <c r="Y21" s="190">
        <v>0</v>
      </c>
      <c r="Z21" s="190">
        <v>0</v>
      </c>
      <c r="AA21" s="190">
        <v>0</v>
      </c>
      <c r="AB21" s="190">
        <v>0</v>
      </c>
      <c r="AC21" s="190">
        <v>0</v>
      </c>
      <c r="AD21" s="190">
        <v>0</v>
      </c>
      <c r="AE21" s="190">
        <v>1</v>
      </c>
      <c r="AF21" s="190">
        <v>0</v>
      </c>
      <c r="AG21" s="190">
        <v>0</v>
      </c>
      <c r="AH21" s="190">
        <v>0</v>
      </c>
      <c r="AI21" s="190">
        <v>0</v>
      </c>
      <c r="AJ21" s="190">
        <v>0</v>
      </c>
      <c r="AK21" s="195">
        <v>0</v>
      </c>
      <c r="AL21" s="195">
        <v>0</v>
      </c>
      <c r="AM21" s="190">
        <v>0</v>
      </c>
      <c r="AN21" s="190">
        <v>0</v>
      </c>
      <c r="AO21" s="190">
        <v>0</v>
      </c>
      <c r="AP21" s="190">
        <v>0</v>
      </c>
      <c r="AQ21" s="190">
        <v>0</v>
      </c>
      <c r="AR21" s="190">
        <v>0</v>
      </c>
      <c r="AS21" s="190">
        <v>0</v>
      </c>
      <c r="AT21" s="190">
        <v>1</v>
      </c>
      <c r="AU21" s="190">
        <v>0</v>
      </c>
      <c r="AV21" s="190">
        <v>0</v>
      </c>
      <c r="AW21" s="190">
        <v>0</v>
      </c>
      <c r="AX21" s="190">
        <v>3</v>
      </c>
      <c r="AY21" s="190">
        <v>0</v>
      </c>
      <c r="AZ21" s="190">
        <v>1</v>
      </c>
      <c r="BA21" s="190">
        <v>1</v>
      </c>
      <c r="BB21" s="190">
        <v>1</v>
      </c>
      <c r="BC21" s="190">
        <v>0</v>
      </c>
      <c r="BD21" s="190">
        <v>0</v>
      </c>
      <c r="BE21" s="190">
        <v>0</v>
      </c>
      <c r="BF21" s="190">
        <v>1</v>
      </c>
      <c r="BG21" s="190">
        <v>0</v>
      </c>
      <c r="BH21" s="190">
        <v>0</v>
      </c>
      <c r="BI21" s="190">
        <v>1</v>
      </c>
      <c r="BJ21" s="190">
        <v>6</v>
      </c>
      <c r="BK21" s="190">
        <v>0</v>
      </c>
      <c r="BL21" s="190">
        <v>0</v>
      </c>
      <c r="BM21" s="190">
        <v>11</v>
      </c>
      <c r="BN21" s="190">
        <v>0</v>
      </c>
      <c r="BO21" s="190">
        <v>2</v>
      </c>
      <c r="BP21" s="190">
        <v>0</v>
      </c>
      <c r="BQ21" s="190">
        <v>7</v>
      </c>
      <c r="BR21" s="190">
        <v>0</v>
      </c>
      <c r="BS21" s="190">
        <v>0</v>
      </c>
      <c r="BT21" s="190">
        <v>0</v>
      </c>
      <c r="BU21" s="190">
        <v>0</v>
      </c>
      <c r="BV21" s="190">
        <v>0</v>
      </c>
      <c r="BW21" s="190">
        <v>2</v>
      </c>
      <c r="BX21" s="190">
        <v>0</v>
      </c>
      <c r="BY21" s="190">
        <v>7</v>
      </c>
      <c r="BZ21" s="190">
        <v>0</v>
      </c>
      <c r="CA21" s="190">
        <v>0</v>
      </c>
      <c r="CB21" s="190">
        <v>23</v>
      </c>
      <c r="CC21" s="190">
        <v>4</v>
      </c>
      <c r="CD21" s="190">
        <v>3</v>
      </c>
      <c r="CE21" s="190">
        <v>4</v>
      </c>
      <c r="CF21" s="190">
        <v>14</v>
      </c>
      <c r="CG21" s="190">
        <v>2</v>
      </c>
      <c r="CH21" s="190">
        <v>0</v>
      </c>
      <c r="CI21" s="190">
        <v>0</v>
      </c>
      <c r="CJ21" s="190">
        <v>1</v>
      </c>
      <c r="CK21" s="190">
        <v>1</v>
      </c>
      <c r="CL21" s="190">
        <v>3</v>
      </c>
      <c r="CM21" s="190">
        <v>2</v>
      </c>
      <c r="CN21" s="190">
        <v>4</v>
      </c>
      <c r="CO21" s="190">
        <v>0</v>
      </c>
      <c r="CP21" s="190">
        <v>1</v>
      </c>
      <c r="CQ21" s="190">
        <v>35</v>
      </c>
      <c r="CR21" s="190">
        <v>8</v>
      </c>
      <c r="CS21" s="190">
        <v>3</v>
      </c>
      <c r="CT21" s="190">
        <v>4</v>
      </c>
      <c r="CU21" s="190">
        <v>17</v>
      </c>
      <c r="CV21" s="190">
        <v>2</v>
      </c>
      <c r="CW21" s="190">
        <v>1</v>
      </c>
      <c r="CX21" s="190">
        <v>1</v>
      </c>
      <c r="CY21" s="190">
        <v>0</v>
      </c>
      <c r="CZ21" s="190">
        <v>1</v>
      </c>
      <c r="DA21" s="190">
        <v>6</v>
      </c>
      <c r="DB21" s="190">
        <v>1</v>
      </c>
      <c r="DC21" s="190">
        <v>4</v>
      </c>
      <c r="DD21" s="190">
        <v>9</v>
      </c>
      <c r="DE21" s="190">
        <v>3</v>
      </c>
      <c r="DF21" s="194">
        <v>75</v>
      </c>
      <c r="DG21">
        <v>29</v>
      </c>
      <c r="DH21" s="190">
        <v>1</v>
      </c>
      <c r="DI21" s="190">
        <v>8</v>
      </c>
      <c r="DJ21" s="190">
        <v>72</v>
      </c>
      <c r="DK21" s="190">
        <v>3</v>
      </c>
      <c r="DL21" s="190">
        <v>11</v>
      </c>
      <c r="DM21" s="190">
        <v>7</v>
      </c>
      <c r="DN21" s="190">
        <v>2</v>
      </c>
      <c r="DO21" s="190">
        <v>4</v>
      </c>
      <c r="DP21" s="190">
        <v>22</v>
      </c>
      <c r="DQ21" s="190">
        <v>0</v>
      </c>
      <c r="DR21" s="190">
        <v>14</v>
      </c>
      <c r="DS21" s="195">
        <f t="shared" si="0"/>
        <v>147</v>
      </c>
      <c r="DT21" s="195">
        <f t="shared" si="1"/>
        <v>111</v>
      </c>
      <c r="DU21" s="195">
        <f t="shared" si="2"/>
        <v>35</v>
      </c>
      <c r="DV21" s="195">
        <f t="shared" si="3"/>
        <v>41</v>
      </c>
      <c r="DW21" s="195">
        <f t="shared" si="4"/>
        <v>33</v>
      </c>
      <c r="DX21" s="195">
        <f t="shared" si="5"/>
        <v>9</v>
      </c>
      <c r="DY21" s="195">
        <f t="shared" si="6"/>
        <v>17</v>
      </c>
      <c r="DZ21" s="195">
        <f t="shared" si="7"/>
        <v>5</v>
      </c>
      <c r="EA21" s="195">
        <f t="shared" si="8"/>
        <v>6</v>
      </c>
      <c r="EB21" s="195">
        <f t="shared" si="9"/>
        <v>12</v>
      </c>
      <c r="EC21" s="189"/>
      <c r="ED21" s="189"/>
      <c r="EE21" s="189"/>
      <c r="EF21" s="189"/>
      <c r="EG21" s="189"/>
      <c r="EH21" s="189"/>
      <c r="EI21" s="189"/>
      <c r="EJ21" s="189"/>
      <c r="EK21" s="189"/>
      <c r="EL21" s="189"/>
      <c r="EM21" s="189"/>
      <c r="EN21" s="189"/>
      <c r="EO21" s="189"/>
      <c r="EP21" s="189"/>
      <c r="EQ21" s="189"/>
      <c r="ER21" s="189"/>
      <c r="ES21" s="189"/>
      <c r="ET21" s="189"/>
      <c r="EU21" s="189"/>
      <c r="EV21" s="189"/>
      <c r="EW21" s="189"/>
      <c r="EX21" s="189"/>
      <c r="EY21" s="189"/>
      <c r="EZ21" s="189"/>
      <c r="FA21" s="189"/>
      <c r="FB21" s="189"/>
      <c r="FC21" s="189"/>
      <c r="FD21" s="189"/>
      <c r="FE21" s="189"/>
      <c r="FF21" s="189"/>
      <c r="FG21" s="189"/>
      <c r="FH21" s="189"/>
      <c r="FI21" s="189"/>
      <c r="FJ21" s="189"/>
      <c r="FK21" s="189"/>
      <c r="FL21" s="189"/>
      <c r="FM21" s="189"/>
    </row>
    <row r="22" spans="1:169" ht="15">
      <c r="A22" s="9">
        <v>19</v>
      </c>
      <c r="B22" s="9" t="s">
        <v>157</v>
      </c>
      <c r="C22" s="190">
        <v>0</v>
      </c>
      <c r="D22" s="190">
        <v>0</v>
      </c>
      <c r="E22" s="190">
        <v>0</v>
      </c>
      <c r="F22" s="190">
        <v>0</v>
      </c>
      <c r="G22" s="190">
        <v>0</v>
      </c>
      <c r="H22" s="190">
        <v>0</v>
      </c>
      <c r="I22" s="190">
        <v>0</v>
      </c>
      <c r="J22" s="190">
        <v>0</v>
      </c>
      <c r="K22" s="190">
        <v>0</v>
      </c>
      <c r="L22" s="190">
        <v>0</v>
      </c>
      <c r="M22" s="190">
        <v>0</v>
      </c>
      <c r="N22" s="190">
        <v>0</v>
      </c>
      <c r="O22" s="190">
        <v>0</v>
      </c>
      <c r="P22" s="190">
        <v>0</v>
      </c>
      <c r="Q22" s="190">
        <v>3</v>
      </c>
      <c r="R22" s="190">
        <v>0</v>
      </c>
      <c r="S22" s="190">
        <v>0</v>
      </c>
      <c r="T22" s="190">
        <v>1</v>
      </c>
      <c r="U22" s="190">
        <v>0</v>
      </c>
      <c r="V22" s="190">
        <v>0</v>
      </c>
      <c r="W22" s="190">
        <v>0</v>
      </c>
      <c r="X22" s="190">
        <v>0</v>
      </c>
      <c r="Y22" s="190">
        <v>0</v>
      </c>
      <c r="Z22" s="190">
        <v>0</v>
      </c>
      <c r="AA22" s="190">
        <v>0</v>
      </c>
      <c r="AB22" s="190">
        <v>0</v>
      </c>
      <c r="AC22" s="190">
        <v>0</v>
      </c>
      <c r="AD22" s="190">
        <v>0</v>
      </c>
      <c r="AE22" s="190">
        <v>0</v>
      </c>
      <c r="AF22" s="190">
        <v>1</v>
      </c>
      <c r="AG22" s="190">
        <v>0</v>
      </c>
      <c r="AH22" s="190">
        <v>0</v>
      </c>
      <c r="AI22" s="190">
        <v>0</v>
      </c>
      <c r="AJ22" s="190">
        <v>0</v>
      </c>
      <c r="AK22" s="195">
        <v>0</v>
      </c>
      <c r="AL22" s="195">
        <v>0</v>
      </c>
      <c r="AM22" s="190">
        <v>0</v>
      </c>
      <c r="AN22" s="190">
        <v>0</v>
      </c>
      <c r="AO22" s="190">
        <v>0</v>
      </c>
      <c r="AP22" s="190">
        <v>0</v>
      </c>
      <c r="AQ22" s="190">
        <v>0</v>
      </c>
      <c r="AR22" s="190">
        <v>0</v>
      </c>
      <c r="AS22" s="190">
        <v>0</v>
      </c>
      <c r="AT22" s="190">
        <v>10</v>
      </c>
      <c r="AU22" s="190">
        <v>7</v>
      </c>
      <c r="AV22" s="190">
        <v>0</v>
      </c>
      <c r="AW22" s="190">
        <v>0</v>
      </c>
      <c r="AX22" s="190">
        <v>15</v>
      </c>
      <c r="AY22" s="190">
        <v>0</v>
      </c>
      <c r="AZ22" s="190">
        <v>4</v>
      </c>
      <c r="BA22" s="190">
        <v>0</v>
      </c>
      <c r="BB22" s="190">
        <v>10</v>
      </c>
      <c r="BC22" s="190">
        <v>0</v>
      </c>
      <c r="BD22" s="190">
        <v>0</v>
      </c>
      <c r="BE22" s="190">
        <v>0</v>
      </c>
      <c r="BF22" s="190">
        <v>0</v>
      </c>
      <c r="BG22" s="190">
        <v>0</v>
      </c>
      <c r="BH22" s="190">
        <v>1</v>
      </c>
      <c r="BI22" s="190">
        <v>17</v>
      </c>
      <c r="BJ22" s="190">
        <v>16</v>
      </c>
      <c r="BK22" s="190">
        <v>0</v>
      </c>
      <c r="BL22" s="190">
        <v>1</v>
      </c>
      <c r="BM22" s="190">
        <v>36</v>
      </c>
      <c r="BN22" s="190">
        <v>1</v>
      </c>
      <c r="BO22" s="190">
        <v>7</v>
      </c>
      <c r="BP22" s="190">
        <v>5</v>
      </c>
      <c r="BQ22" s="190">
        <v>23</v>
      </c>
      <c r="BR22" s="190">
        <v>0</v>
      </c>
      <c r="BS22" s="190">
        <v>2</v>
      </c>
      <c r="BT22" s="190">
        <v>0</v>
      </c>
      <c r="BU22" s="190">
        <v>2</v>
      </c>
      <c r="BV22" s="190">
        <v>1</v>
      </c>
      <c r="BW22" s="190">
        <v>2</v>
      </c>
      <c r="BX22" s="190">
        <v>18</v>
      </c>
      <c r="BY22" s="190">
        <v>10</v>
      </c>
      <c r="BZ22" s="190">
        <v>1</v>
      </c>
      <c r="CA22" s="190">
        <v>0</v>
      </c>
      <c r="CB22" s="190">
        <v>128</v>
      </c>
      <c r="CC22" s="190">
        <v>12</v>
      </c>
      <c r="CD22" s="190">
        <v>11</v>
      </c>
      <c r="CE22" s="190">
        <v>9</v>
      </c>
      <c r="CF22" s="190">
        <v>47</v>
      </c>
      <c r="CG22" s="190">
        <v>6</v>
      </c>
      <c r="CH22" s="190">
        <v>4</v>
      </c>
      <c r="CI22" s="190">
        <v>0</v>
      </c>
      <c r="CJ22" s="190">
        <v>0</v>
      </c>
      <c r="CK22" s="190">
        <v>2</v>
      </c>
      <c r="CL22" s="190">
        <v>7</v>
      </c>
      <c r="CM22" s="190">
        <v>3</v>
      </c>
      <c r="CN22" s="190">
        <v>13</v>
      </c>
      <c r="CO22" s="190">
        <v>3</v>
      </c>
      <c r="CP22" s="190">
        <v>2</v>
      </c>
      <c r="CQ22" s="190">
        <v>158</v>
      </c>
      <c r="CR22" s="190">
        <v>25</v>
      </c>
      <c r="CS22" s="190">
        <v>2</v>
      </c>
      <c r="CT22" s="190">
        <v>18</v>
      </c>
      <c r="CU22" s="190">
        <v>55</v>
      </c>
      <c r="CV22" s="190">
        <v>6</v>
      </c>
      <c r="CW22" s="190">
        <v>5</v>
      </c>
      <c r="CX22" s="190">
        <v>7</v>
      </c>
      <c r="CY22" s="190">
        <v>5</v>
      </c>
      <c r="CZ22" s="190">
        <v>7</v>
      </c>
      <c r="DA22" s="190">
        <v>11</v>
      </c>
      <c r="DB22" s="190">
        <v>2</v>
      </c>
      <c r="DC22" s="190">
        <v>15</v>
      </c>
      <c r="DD22" s="190">
        <v>112</v>
      </c>
      <c r="DE22" s="190">
        <v>12</v>
      </c>
      <c r="DF22" s="194">
        <v>271</v>
      </c>
      <c r="DG22">
        <v>74</v>
      </c>
      <c r="DH22" s="190">
        <v>4</v>
      </c>
      <c r="DI22" s="190">
        <v>35</v>
      </c>
      <c r="DJ22" s="190">
        <v>269</v>
      </c>
      <c r="DK22" s="190">
        <v>22</v>
      </c>
      <c r="DL22" s="190">
        <v>32</v>
      </c>
      <c r="DM22" s="190">
        <v>34</v>
      </c>
      <c r="DN22" s="190">
        <v>18</v>
      </c>
      <c r="DO22" s="190">
        <v>17</v>
      </c>
      <c r="DP22" s="190">
        <v>102</v>
      </c>
      <c r="DQ22" s="190">
        <v>2</v>
      </c>
      <c r="DR22" s="190">
        <v>79</v>
      </c>
      <c r="DS22" s="195">
        <f t="shared" si="0"/>
        <v>609</v>
      </c>
      <c r="DT22" s="195">
        <f t="shared" si="1"/>
        <v>404</v>
      </c>
      <c r="DU22" s="195">
        <f t="shared" si="2"/>
        <v>144</v>
      </c>
      <c r="DV22" s="195">
        <f t="shared" si="3"/>
        <v>112</v>
      </c>
      <c r="DW22" s="195">
        <f t="shared" si="4"/>
        <v>123</v>
      </c>
      <c r="DX22" s="195">
        <f t="shared" si="5"/>
        <v>116</v>
      </c>
      <c r="DY22" s="195">
        <f t="shared" si="6"/>
        <v>67</v>
      </c>
      <c r="DZ22" s="195">
        <f t="shared" si="7"/>
        <v>25</v>
      </c>
      <c r="EA22" s="195">
        <f t="shared" si="8"/>
        <v>52</v>
      </c>
      <c r="EB22" s="195">
        <f t="shared" si="9"/>
        <v>43</v>
      </c>
      <c r="EC22" s="189"/>
      <c r="ED22" s="189"/>
      <c r="EE22" s="189"/>
      <c r="EF22" s="189"/>
      <c r="EG22" s="189"/>
      <c r="EH22" s="189"/>
      <c r="EI22" s="189"/>
      <c r="EJ22" s="189"/>
      <c r="EK22" s="189"/>
      <c r="EL22" s="189"/>
      <c r="EM22" s="189"/>
      <c r="EN22" s="189"/>
      <c r="EO22" s="189"/>
      <c r="EP22" s="189"/>
      <c r="EQ22" s="189"/>
      <c r="ER22" s="189"/>
      <c r="ES22" s="189"/>
      <c r="ET22" s="189"/>
      <c r="EU22" s="189"/>
      <c r="EV22" s="189"/>
      <c r="EW22" s="189"/>
      <c r="EX22" s="189"/>
      <c r="EY22" s="189"/>
      <c r="EZ22" s="189"/>
      <c r="FA22" s="189"/>
      <c r="FB22" s="189"/>
      <c r="FC22" s="189"/>
      <c r="FD22" s="189"/>
      <c r="FE22" s="189"/>
      <c r="FF22" s="189"/>
      <c r="FG22" s="189"/>
      <c r="FH22" s="189"/>
      <c r="FI22" s="189"/>
      <c r="FJ22" s="189"/>
      <c r="FK22" s="189"/>
      <c r="FL22" s="189"/>
      <c r="FM22" s="189"/>
    </row>
    <row r="23" spans="1:169" ht="15">
      <c r="A23" s="9">
        <v>20</v>
      </c>
      <c r="B23" s="9" t="s">
        <v>158</v>
      </c>
      <c r="C23" s="190">
        <v>0</v>
      </c>
      <c r="D23" s="190">
        <v>0</v>
      </c>
      <c r="E23" s="190">
        <v>0</v>
      </c>
      <c r="F23" s="190">
        <v>0</v>
      </c>
      <c r="G23" s="190">
        <v>0</v>
      </c>
      <c r="H23" s="190">
        <v>0</v>
      </c>
      <c r="I23" s="190">
        <v>0</v>
      </c>
      <c r="J23" s="190">
        <v>0</v>
      </c>
      <c r="K23" s="190">
        <v>0</v>
      </c>
      <c r="L23" s="190">
        <v>0</v>
      </c>
      <c r="M23" s="190">
        <v>0</v>
      </c>
      <c r="N23" s="190">
        <v>0</v>
      </c>
      <c r="O23" s="190">
        <v>0</v>
      </c>
      <c r="P23" s="190">
        <v>0</v>
      </c>
      <c r="Q23" s="190">
        <v>0</v>
      </c>
      <c r="R23" s="190">
        <v>0</v>
      </c>
      <c r="S23" s="190">
        <v>0</v>
      </c>
      <c r="T23" s="190">
        <v>0</v>
      </c>
      <c r="U23" s="190">
        <v>0</v>
      </c>
      <c r="V23" s="190">
        <v>0</v>
      </c>
      <c r="W23" s="190">
        <v>0</v>
      </c>
      <c r="X23" s="190">
        <v>0</v>
      </c>
      <c r="Y23" s="190">
        <v>0</v>
      </c>
      <c r="Z23" s="190">
        <v>0</v>
      </c>
      <c r="AA23" s="190">
        <v>0</v>
      </c>
      <c r="AB23" s="190">
        <v>0</v>
      </c>
      <c r="AC23" s="190">
        <v>0</v>
      </c>
      <c r="AD23" s="190">
        <v>0</v>
      </c>
      <c r="AE23" s="190">
        <v>0</v>
      </c>
      <c r="AF23" s="190">
        <v>0</v>
      </c>
      <c r="AG23" s="190">
        <v>0</v>
      </c>
      <c r="AH23" s="190">
        <v>0</v>
      </c>
      <c r="AI23" s="190">
        <v>0</v>
      </c>
      <c r="AJ23" s="190">
        <v>0</v>
      </c>
      <c r="AK23" s="195">
        <v>0</v>
      </c>
      <c r="AL23" s="195">
        <v>0</v>
      </c>
      <c r="AM23" s="190">
        <v>0</v>
      </c>
      <c r="AN23" s="190">
        <v>0</v>
      </c>
      <c r="AO23" s="190">
        <v>0</v>
      </c>
      <c r="AP23" s="190">
        <v>0</v>
      </c>
      <c r="AQ23" s="190">
        <v>0</v>
      </c>
      <c r="AR23" s="190">
        <v>0</v>
      </c>
      <c r="AS23" s="190">
        <v>0</v>
      </c>
      <c r="AT23" s="190">
        <v>0</v>
      </c>
      <c r="AU23" s="190">
        <v>2</v>
      </c>
      <c r="AV23" s="190">
        <v>0</v>
      </c>
      <c r="AW23" s="190">
        <v>0</v>
      </c>
      <c r="AX23" s="190">
        <v>0</v>
      </c>
      <c r="AY23" s="190">
        <v>0</v>
      </c>
      <c r="AZ23" s="190">
        <v>0</v>
      </c>
      <c r="BA23" s="190">
        <v>0</v>
      </c>
      <c r="BB23" s="190">
        <v>0</v>
      </c>
      <c r="BC23" s="190">
        <v>0</v>
      </c>
      <c r="BD23" s="190">
        <v>0</v>
      </c>
      <c r="BE23" s="190">
        <v>0</v>
      </c>
      <c r="BF23" s="190">
        <v>0</v>
      </c>
      <c r="BG23" s="190">
        <v>0</v>
      </c>
      <c r="BH23" s="190">
        <v>0</v>
      </c>
      <c r="BI23" s="190">
        <v>1</v>
      </c>
      <c r="BJ23" s="190">
        <v>0</v>
      </c>
      <c r="BK23" s="190">
        <v>0</v>
      </c>
      <c r="BL23" s="190">
        <v>0</v>
      </c>
      <c r="BM23" s="190">
        <v>1</v>
      </c>
      <c r="BN23" s="190">
        <v>0</v>
      </c>
      <c r="BO23" s="190">
        <v>0</v>
      </c>
      <c r="BP23" s="190">
        <v>1</v>
      </c>
      <c r="BQ23" s="190">
        <v>0</v>
      </c>
      <c r="BR23" s="190">
        <v>0</v>
      </c>
      <c r="BS23" s="190">
        <v>0</v>
      </c>
      <c r="BT23" s="190">
        <v>0</v>
      </c>
      <c r="BU23" s="190">
        <v>0</v>
      </c>
      <c r="BV23" s="190">
        <v>0</v>
      </c>
      <c r="BW23" s="190">
        <v>0</v>
      </c>
      <c r="BX23" s="190">
        <v>0</v>
      </c>
      <c r="BY23" s="190">
        <v>2</v>
      </c>
      <c r="BZ23" s="190">
        <v>0</v>
      </c>
      <c r="CA23" s="190">
        <v>0</v>
      </c>
      <c r="CB23" s="190">
        <v>5</v>
      </c>
      <c r="CC23" s="190">
        <v>1</v>
      </c>
      <c r="CD23" s="190">
        <v>1</v>
      </c>
      <c r="CE23" s="190">
        <v>0</v>
      </c>
      <c r="CF23" s="190">
        <v>4</v>
      </c>
      <c r="CG23" s="190">
        <v>0</v>
      </c>
      <c r="CH23" s="190">
        <v>0</v>
      </c>
      <c r="CI23" s="190">
        <v>0</v>
      </c>
      <c r="CJ23" s="190">
        <v>0</v>
      </c>
      <c r="CK23" s="190">
        <v>0</v>
      </c>
      <c r="CL23" s="190">
        <v>1</v>
      </c>
      <c r="CM23" s="190">
        <v>0</v>
      </c>
      <c r="CN23" s="190">
        <v>2</v>
      </c>
      <c r="CO23" s="190">
        <v>0</v>
      </c>
      <c r="CP23" s="190">
        <v>0</v>
      </c>
      <c r="CQ23" s="190">
        <v>7</v>
      </c>
      <c r="CR23" s="190">
        <v>2</v>
      </c>
      <c r="CS23" s="190">
        <v>0</v>
      </c>
      <c r="CT23" s="190">
        <v>1</v>
      </c>
      <c r="CU23" s="190">
        <v>4</v>
      </c>
      <c r="CV23" s="190">
        <v>0</v>
      </c>
      <c r="CW23" s="190">
        <v>0</v>
      </c>
      <c r="CX23" s="190">
        <v>0</v>
      </c>
      <c r="CY23" s="190">
        <v>1</v>
      </c>
      <c r="CZ23" s="190">
        <v>0</v>
      </c>
      <c r="DA23" s="190">
        <v>1</v>
      </c>
      <c r="DB23" s="190">
        <v>1</v>
      </c>
      <c r="DC23" s="190">
        <v>1</v>
      </c>
      <c r="DD23" s="190">
        <v>5</v>
      </c>
      <c r="DE23" s="190">
        <v>0</v>
      </c>
      <c r="DF23" s="194">
        <v>21</v>
      </c>
      <c r="DG23">
        <v>4</v>
      </c>
      <c r="DH23" s="190">
        <v>0</v>
      </c>
      <c r="DI23" s="190">
        <v>1</v>
      </c>
      <c r="DJ23" s="190">
        <v>36</v>
      </c>
      <c r="DK23" s="190">
        <v>1</v>
      </c>
      <c r="DL23" s="190">
        <v>0</v>
      </c>
      <c r="DM23" s="190">
        <v>0</v>
      </c>
      <c r="DN23" s="190">
        <v>1</v>
      </c>
      <c r="DO23" s="190">
        <v>1</v>
      </c>
      <c r="DP23" s="190">
        <v>2</v>
      </c>
      <c r="DQ23" s="190">
        <v>0</v>
      </c>
      <c r="DR23" s="190">
        <v>7</v>
      </c>
      <c r="DS23" s="195">
        <f t="shared" si="0"/>
        <v>34</v>
      </c>
      <c r="DT23" s="195">
        <f t="shared" si="1"/>
        <v>44</v>
      </c>
      <c r="DU23" s="195">
        <f t="shared" si="2"/>
        <v>14</v>
      </c>
      <c r="DV23" s="195">
        <f t="shared" si="3"/>
        <v>7</v>
      </c>
      <c r="DW23" s="195">
        <f t="shared" si="4"/>
        <v>4</v>
      </c>
      <c r="DX23" s="195">
        <f t="shared" si="5"/>
        <v>5</v>
      </c>
      <c r="DY23" s="195">
        <f t="shared" si="6"/>
        <v>3</v>
      </c>
      <c r="DZ23" s="195">
        <f t="shared" si="7"/>
        <v>2</v>
      </c>
      <c r="EA23" s="195">
        <f t="shared" si="8"/>
        <v>2</v>
      </c>
      <c r="EB23" s="195">
        <f t="shared" si="9"/>
        <v>0</v>
      </c>
      <c r="EC23" s="189"/>
      <c r="ED23" s="189"/>
      <c r="EE23" s="189"/>
      <c r="EF23" s="189"/>
      <c r="EG23" s="189"/>
      <c r="EH23" s="189"/>
      <c r="EI23" s="189"/>
      <c r="EJ23" s="189"/>
      <c r="EK23" s="189"/>
      <c r="EL23" s="189"/>
      <c r="EM23" s="189"/>
      <c r="EN23" s="189"/>
      <c r="EO23" s="189"/>
      <c r="EP23" s="189"/>
      <c r="EQ23" s="189"/>
      <c r="ER23" s="189"/>
      <c r="ES23" s="189"/>
      <c r="ET23" s="189"/>
      <c r="EU23" s="189"/>
      <c r="EV23" s="189"/>
      <c r="EW23" s="189"/>
      <c r="EX23" s="189"/>
      <c r="EY23" s="189"/>
      <c r="EZ23" s="189"/>
      <c r="FA23" s="189"/>
      <c r="FB23" s="189"/>
      <c r="FC23" s="189"/>
      <c r="FD23" s="189"/>
      <c r="FE23" s="189"/>
      <c r="FF23" s="189"/>
      <c r="FG23" s="189"/>
      <c r="FH23" s="189"/>
      <c r="FI23" s="189"/>
      <c r="FJ23" s="189"/>
      <c r="FK23" s="189"/>
      <c r="FL23" s="189"/>
      <c r="FM23" s="189"/>
    </row>
    <row r="24" spans="1:169" ht="15">
      <c r="A24" s="9">
        <v>21</v>
      </c>
      <c r="B24" s="9" t="s">
        <v>159</v>
      </c>
      <c r="C24" s="190">
        <v>0</v>
      </c>
      <c r="D24" s="190">
        <v>0</v>
      </c>
      <c r="E24" s="190">
        <v>0</v>
      </c>
      <c r="F24" s="190">
        <v>0</v>
      </c>
      <c r="G24" s="190">
        <v>0</v>
      </c>
      <c r="H24" s="190">
        <v>0</v>
      </c>
      <c r="I24" s="190">
        <v>0</v>
      </c>
      <c r="J24" s="190">
        <v>0</v>
      </c>
      <c r="K24" s="190">
        <v>0</v>
      </c>
      <c r="L24" s="190">
        <v>0</v>
      </c>
      <c r="M24" s="190">
        <v>1</v>
      </c>
      <c r="N24" s="190">
        <v>0</v>
      </c>
      <c r="O24" s="190">
        <v>0</v>
      </c>
      <c r="P24" s="190">
        <v>0</v>
      </c>
      <c r="Q24" s="190">
        <v>0</v>
      </c>
      <c r="R24" s="190">
        <v>0</v>
      </c>
      <c r="S24" s="190">
        <v>0</v>
      </c>
      <c r="T24" s="190">
        <v>0</v>
      </c>
      <c r="U24" s="190">
        <v>0</v>
      </c>
      <c r="V24" s="190">
        <v>0</v>
      </c>
      <c r="W24" s="190">
        <v>0</v>
      </c>
      <c r="X24" s="190">
        <v>0</v>
      </c>
      <c r="Y24" s="190">
        <v>0</v>
      </c>
      <c r="Z24" s="190">
        <v>0</v>
      </c>
      <c r="AA24" s="190">
        <v>0</v>
      </c>
      <c r="AB24" s="190">
        <v>0</v>
      </c>
      <c r="AC24" s="190">
        <v>0</v>
      </c>
      <c r="AD24" s="190">
        <v>0</v>
      </c>
      <c r="AE24" s="190">
        <v>0</v>
      </c>
      <c r="AF24" s="190">
        <v>0</v>
      </c>
      <c r="AG24" s="190">
        <v>0</v>
      </c>
      <c r="AH24" s="190">
        <v>0</v>
      </c>
      <c r="AI24" s="190">
        <v>0</v>
      </c>
      <c r="AJ24" s="190">
        <v>0</v>
      </c>
      <c r="AK24" s="195">
        <v>0</v>
      </c>
      <c r="AL24" s="195">
        <v>0</v>
      </c>
      <c r="AM24" s="190">
        <v>0</v>
      </c>
      <c r="AN24" s="190">
        <v>0</v>
      </c>
      <c r="AO24" s="190">
        <v>0</v>
      </c>
      <c r="AP24" s="190">
        <v>0</v>
      </c>
      <c r="AQ24" s="190">
        <v>0</v>
      </c>
      <c r="AR24" s="190">
        <v>0</v>
      </c>
      <c r="AS24" s="190">
        <v>0</v>
      </c>
      <c r="AT24" s="190">
        <v>1</v>
      </c>
      <c r="AU24" s="190">
        <v>2</v>
      </c>
      <c r="AV24" s="190">
        <v>0</v>
      </c>
      <c r="AW24" s="190">
        <v>0</v>
      </c>
      <c r="AX24" s="190">
        <v>1</v>
      </c>
      <c r="AY24" s="190">
        <v>0</v>
      </c>
      <c r="AZ24" s="190">
        <v>0</v>
      </c>
      <c r="BA24" s="190">
        <v>0</v>
      </c>
      <c r="BB24" s="190">
        <v>0</v>
      </c>
      <c r="BC24" s="190">
        <v>0</v>
      </c>
      <c r="BD24" s="190">
        <v>0</v>
      </c>
      <c r="BE24" s="190">
        <v>0</v>
      </c>
      <c r="BF24" s="190">
        <v>0</v>
      </c>
      <c r="BG24" s="190">
        <v>0</v>
      </c>
      <c r="BH24" s="190">
        <v>1</v>
      </c>
      <c r="BI24" s="190">
        <v>0</v>
      </c>
      <c r="BJ24" s="190">
        <v>3</v>
      </c>
      <c r="BK24" s="190">
        <v>0</v>
      </c>
      <c r="BL24" s="190">
        <v>0</v>
      </c>
      <c r="BM24" s="190">
        <v>8</v>
      </c>
      <c r="BN24" s="190">
        <v>0</v>
      </c>
      <c r="BO24" s="190">
        <v>2</v>
      </c>
      <c r="BP24" s="190">
        <v>0</v>
      </c>
      <c r="BQ24" s="190">
        <v>7</v>
      </c>
      <c r="BR24" s="190">
        <v>0</v>
      </c>
      <c r="BS24" s="190">
        <v>0</v>
      </c>
      <c r="BT24" s="190">
        <v>1</v>
      </c>
      <c r="BU24" s="190">
        <v>0</v>
      </c>
      <c r="BV24" s="190">
        <v>0</v>
      </c>
      <c r="BW24" s="190">
        <v>0</v>
      </c>
      <c r="BX24" s="190">
        <v>0</v>
      </c>
      <c r="BY24" s="190">
        <v>2</v>
      </c>
      <c r="BZ24" s="190">
        <v>0</v>
      </c>
      <c r="CA24" s="190">
        <v>0</v>
      </c>
      <c r="CB24" s="190">
        <v>16</v>
      </c>
      <c r="CC24" s="190">
        <v>3</v>
      </c>
      <c r="CD24" s="190">
        <v>0</v>
      </c>
      <c r="CE24" s="190">
        <v>0</v>
      </c>
      <c r="CF24" s="190">
        <v>4</v>
      </c>
      <c r="CG24" s="190">
        <v>0</v>
      </c>
      <c r="CH24" s="190">
        <v>0</v>
      </c>
      <c r="CI24" s="190">
        <v>0</v>
      </c>
      <c r="CJ24" s="190">
        <v>0</v>
      </c>
      <c r="CK24" s="190">
        <v>0</v>
      </c>
      <c r="CL24" s="190">
        <v>1</v>
      </c>
      <c r="CM24" s="190">
        <v>0</v>
      </c>
      <c r="CN24" s="190">
        <v>2</v>
      </c>
      <c r="CO24" s="190">
        <v>0</v>
      </c>
      <c r="CP24" s="190">
        <v>1</v>
      </c>
      <c r="CQ24" s="190">
        <v>23</v>
      </c>
      <c r="CR24" s="190">
        <v>1</v>
      </c>
      <c r="CS24" s="190">
        <v>1</v>
      </c>
      <c r="CT24" s="190">
        <v>1</v>
      </c>
      <c r="CU24" s="190">
        <v>9</v>
      </c>
      <c r="CV24" s="190">
        <v>0</v>
      </c>
      <c r="CW24" s="190">
        <v>1</v>
      </c>
      <c r="CX24" s="190">
        <v>0</v>
      </c>
      <c r="CY24" s="190">
        <v>0</v>
      </c>
      <c r="CZ24" s="190">
        <v>0</v>
      </c>
      <c r="DA24" s="190">
        <v>4</v>
      </c>
      <c r="DB24" s="190">
        <v>1</v>
      </c>
      <c r="DC24" s="190">
        <v>4</v>
      </c>
      <c r="DD24" s="190">
        <v>2</v>
      </c>
      <c r="DE24" s="190">
        <v>5</v>
      </c>
      <c r="DF24" s="194">
        <v>54</v>
      </c>
      <c r="DG24">
        <v>18</v>
      </c>
      <c r="DH24" s="190">
        <v>0</v>
      </c>
      <c r="DI24" s="190">
        <v>9</v>
      </c>
      <c r="DJ24" s="190">
        <v>57</v>
      </c>
      <c r="DK24" s="190">
        <v>3</v>
      </c>
      <c r="DL24" s="190">
        <v>2</v>
      </c>
      <c r="DM24" s="190">
        <v>5</v>
      </c>
      <c r="DN24" s="190">
        <v>3</v>
      </c>
      <c r="DO24" s="190">
        <v>8</v>
      </c>
      <c r="DP24" s="190">
        <v>23</v>
      </c>
      <c r="DQ24" s="190">
        <v>0</v>
      </c>
      <c r="DR24" s="190">
        <v>2</v>
      </c>
      <c r="DS24" s="195">
        <f t="shared" si="0"/>
        <v>102</v>
      </c>
      <c r="DT24" s="195">
        <f t="shared" si="1"/>
        <v>77</v>
      </c>
      <c r="DU24" s="195">
        <f t="shared" si="2"/>
        <v>15</v>
      </c>
      <c r="DV24" s="195">
        <f t="shared" si="3"/>
        <v>22</v>
      </c>
      <c r="DW24" s="195">
        <f t="shared" si="4"/>
        <v>29</v>
      </c>
      <c r="DX24" s="195">
        <f t="shared" si="5"/>
        <v>2</v>
      </c>
      <c r="DY24" s="195">
        <f t="shared" si="6"/>
        <v>10</v>
      </c>
      <c r="DZ24" s="195">
        <f t="shared" si="7"/>
        <v>4</v>
      </c>
      <c r="EA24" s="195">
        <f t="shared" si="8"/>
        <v>2</v>
      </c>
      <c r="EB24" s="195">
        <f t="shared" si="9"/>
        <v>3</v>
      </c>
      <c r="EC24" s="189"/>
      <c r="ED24" s="189"/>
      <c r="EE24" s="189"/>
      <c r="EF24" s="189"/>
      <c r="EG24" s="189"/>
      <c r="EH24" s="189"/>
      <c r="EI24" s="189"/>
      <c r="EJ24" s="189"/>
      <c r="EK24" s="189"/>
      <c r="EL24" s="189"/>
      <c r="EM24" s="189"/>
      <c r="EN24" s="189"/>
      <c r="EO24" s="189"/>
      <c r="EP24" s="189"/>
      <c r="EQ24" s="189"/>
      <c r="ER24" s="189"/>
      <c r="ES24" s="189"/>
      <c r="ET24" s="189"/>
      <c r="EU24" s="189"/>
      <c r="EV24" s="189"/>
      <c r="EW24" s="189"/>
      <c r="EX24" s="189"/>
      <c r="EY24" s="189"/>
      <c r="EZ24" s="189"/>
      <c r="FA24" s="189"/>
      <c r="FB24" s="189"/>
      <c r="FC24" s="189"/>
      <c r="FD24" s="189"/>
      <c r="FE24" s="189"/>
      <c r="FF24" s="189"/>
      <c r="FG24" s="189"/>
      <c r="FH24" s="189"/>
      <c r="FI24" s="189"/>
      <c r="FJ24" s="189"/>
      <c r="FK24" s="189"/>
      <c r="FL24" s="189"/>
      <c r="FM24" s="189"/>
    </row>
    <row r="25" spans="1:169" ht="21" customHeight="1">
      <c r="A25" s="9">
        <v>22</v>
      </c>
      <c r="B25" s="9" t="s">
        <v>160</v>
      </c>
      <c r="C25" s="190">
        <v>0</v>
      </c>
      <c r="D25" s="190">
        <v>0</v>
      </c>
      <c r="E25" s="190">
        <v>0</v>
      </c>
      <c r="F25" s="190">
        <v>0</v>
      </c>
      <c r="G25" s="190">
        <v>0</v>
      </c>
      <c r="H25" s="190">
        <v>0</v>
      </c>
      <c r="I25" s="190">
        <v>0</v>
      </c>
      <c r="J25" s="190">
        <v>0</v>
      </c>
      <c r="K25" s="190">
        <v>0</v>
      </c>
      <c r="L25" s="190">
        <v>0</v>
      </c>
      <c r="M25" s="190">
        <v>0</v>
      </c>
      <c r="N25" s="190">
        <v>0</v>
      </c>
      <c r="O25" s="190">
        <v>0</v>
      </c>
      <c r="P25" s="190">
        <v>0</v>
      </c>
      <c r="Q25" s="190">
        <v>0</v>
      </c>
      <c r="R25" s="190">
        <v>0</v>
      </c>
      <c r="S25" s="190">
        <v>0</v>
      </c>
      <c r="T25" s="190">
        <v>0</v>
      </c>
      <c r="U25" s="190">
        <v>0</v>
      </c>
      <c r="V25" s="190">
        <v>0</v>
      </c>
      <c r="W25" s="190">
        <v>0</v>
      </c>
      <c r="X25" s="190">
        <v>0</v>
      </c>
      <c r="Y25" s="190">
        <v>0</v>
      </c>
      <c r="Z25" s="190">
        <v>0</v>
      </c>
      <c r="AA25" s="190">
        <v>0</v>
      </c>
      <c r="AB25" s="190">
        <v>0</v>
      </c>
      <c r="AC25" s="190">
        <v>0</v>
      </c>
      <c r="AD25" s="190">
        <v>0</v>
      </c>
      <c r="AE25" s="190">
        <v>0</v>
      </c>
      <c r="AF25" s="190">
        <v>0</v>
      </c>
      <c r="AG25" s="190">
        <v>0</v>
      </c>
      <c r="AH25" s="190">
        <v>0</v>
      </c>
      <c r="AI25" s="190">
        <v>0</v>
      </c>
      <c r="AJ25" s="190">
        <v>0</v>
      </c>
      <c r="AK25" s="195">
        <v>0</v>
      </c>
      <c r="AL25" s="195">
        <v>0</v>
      </c>
      <c r="AM25" s="190">
        <v>0</v>
      </c>
      <c r="AN25" s="190">
        <v>0</v>
      </c>
      <c r="AO25" s="190">
        <v>0</v>
      </c>
      <c r="AP25" s="190">
        <v>0</v>
      </c>
      <c r="AQ25" s="190">
        <v>0</v>
      </c>
      <c r="AR25" s="190">
        <v>0</v>
      </c>
      <c r="AS25" s="190">
        <v>0</v>
      </c>
      <c r="AT25" s="190">
        <v>0</v>
      </c>
      <c r="AU25" s="190">
        <v>1</v>
      </c>
      <c r="AV25" s="190">
        <v>0</v>
      </c>
      <c r="AW25" s="190">
        <v>0</v>
      </c>
      <c r="AX25" s="190">
        <v>0</v>
      </c>
      <c r="AY25" s="190">
        <v>0</v>
      </c>
      <c r="AZ25" s="190">
        <v>0</v>
      </c>
      <c r="BA25" s="190">
        <v>0</v>
      </c>
      <c r="BB25" s="190">
        <v>0</v>
      </c>
      <c r="BC25" s="190">
        <v>0</v>
      </c>
      <c r="BD25" s="190">
        <v>0</v>
      </c>
      <c r="BE25" s="190">
        <v>0</v>
      </c>
      <c r="BF25" s="190">
        <v>0</v>
      </c>
      <c r="BG25" s="190">
        <v>0</v>
      </c>
      <c r="BH25" s="190">
        <v>0</v>
      </c>
      <c r="BI25" s="190">
        <v>0</v>
      </c>
      <c r="BJ25" s="190">
        <v>0</v>
      </c>
      <c r="BK25" s="190">
        <v>0</v>
      </c>
      <c r="BL25" s="190">
        <v>0</v>
      </c>
      <c r="BM25" s="190">
        <v>1</v>
      </c>
      <c r="BN25" s="190">
        <v>1</v>
      </c>
      <c r="BO25" s="190">
        <v>1</v>
      </c>
      <c r="BP25" s="190">
        <v>1</v>
      </c>
      <c r="BQ25" s="190">
        <v>2</v>
      </c>
      <c r="BR25" s="190">
        <v>0</v>
      </c>
      <c r="BS25" s="190">
        <v>0</v>
      </c>
      <c r="BT25" s="190">
        <v>0</v>
      </c>
      <c r="BU25" s="190">
        <v>0</v>
      </c>
      <c r="BV25" s="190">
        <v>0</v>
      </c>
      <c r="BW25" s="190">
        <v>0</v>
      </c>
      <c r="BX25" s="190">
        <v>0</v>
      </c>
      <c r="BY25" s="190">
        <v>1</v>
      </c>
      <c r="BZ25" s="190">
        <v>0</v>
      </c>
      <c r="CA25" s="190">
        <v>0</v>
      </c>
      <c r="CB25" s="190">
        <v>5</v>
      </c>
      <c r="CC25" s="190">
        <v>0</v>
      </c>
      <c r="CD25" s="190">
        <v>1</v>
      </c>
      <c r="CE25" s="190">
        <v>1</v>
      </c>
      <c r="CF25" s="190">
        <v>2</v>
      </c>
      <c r="CG25" s="190">
        <v>0</v>
      </c>
      <c r="CH25" s="190">
        <v>2</v>
      </c>
      <c r="CI25" s="190">
        <v>0</v>
      </c>
      <c r="CJ25" s="190">
        <v>0</v>
      </c>
      <c r="CK25" s="190">
        <v>0</v>
      </c>
      <c r="CL25" s="190">
        <v>1</v>
      </c>
      <c r="CM25" s="190">
        <v>3</v>
      </c>
      <c r="CN25" s="190">
        <v>0</v>
      </c>
      <c r="CO25" s="190">
        <v>0</v>
      </c>
      <c r="CP25" s="190">
        <v>0</v>
      </c>
      <c r="CQ25" s="190">
        <v>10</v>
      </c>
      <c r="CR25" s="190">
        <v>0</v>
      </c>
      <c r="CS25" s="190">
        <v>1</v>
      </c>
      <c r="CT25" s="190">
        <v>2</v>
      </c>
      <c r="CU25" s="190">
        <v>6</v>
      </c>
      <c r="CV25" s="190">
        <v>0</v>
      </c>
      <c r="CW25" s="190">
        <v>0</v>
      </c>
      <c r="CX25" s="190">
        <v>0</v>
      </c>
      <c r="CY25" s="190">
        <v>1</v>
      </c>
      <c r="CZ25" s="190">
        <v>0</v>
      </c>
      <c r="DA25" s="190">
        <v>0</v>
      </c>
      <c r="DB25" s="190">
        <v>0</v>
      </c>
      <c r="DC25" s="190">
        <v>1</v>
      </c>
      <c r="DD25" s="190">
        <v>6</v>
      </c>
      <c r="DE25" s="190">
        <v>1</v>
      </c>
      <c r="DF25" s="194">
        <v>18</v>
      </c>
      <c r="DG25">
        <v>9</v>
      </c>
      <c r="DH25" s="190">
        <v>0</v>
      </c>
      <c r="DI25" s="190">
        <v>5</v>
      </c>
      <c r="DJ25" s="190">
        <v>34</v>
      </c>
      <c r="DK25" s="190">
        <v>1</v>
      </c>
      <c r="DL25" s="190">
        <v>7</v>
      </c>
      <c r="DM25" s="190">
        <v>0</v>
      </c>
      <c r="DN25" s="190">
        <v>1</v>
      </c>
      <c r="DO25" s="190">
        <v>0</v>
      </c>
      <c r="DP25" s="190">
        <v>7</v>
      </c>
      <c r="DQ25" s="190">
        <v>0</v>
      </c>
      <c r="DR25" s="190">
        <v>1</v>
      </c>
      <c r="DS25" s="195">
        <f t="shared" si="0"/>
        <v>34</v>
      </c>
      <c r="DT25" s="195">
        <f t="shared" si="1"/>
        <v>44</v>
      </c>
      <c r="DU25" s="195">
        <f t="shared" si="2"/>
        <v>4</v>
      </c>
      <c r="DV25" s="195">
        <f t="shared" si="3"/>
        <v>10</v>
      </c>
      <c r="DW25" s="195">
        <f t="shared" si="4"/>
        <v>8</v>
      </c>
      <c r="DX25" s="195">
        <f t="shared" si="5"/>
        <v>6</v>
      </c>
      <c r="DY25" s="195">
        <f t="shared" si="6"/>
        <v>9</v>
      </c>
      <c r="DZ25" s="195">
        <f t="shared" si="7"/>
        <v>2</v>
      </c>
      <c r="EA25" s="195">
        <f t="shared" si="8"/>
        <v>3</v>
      </c>
      <c r="EB25" s="195">
        <f t="shared" si="9"/>
        <v>9</v>
      </c>
      <c r="EC25" s="189"/>
      <c r="ED25" s="189"/>
      <c r="EE25" s="189"/>
      <c r="EF25" s="189"/>
      <c r="EG25" s="189"/>
      <c r="EH25" s="189"/>
      <c r="EI25" s="189"/>
      <c r="EJ25" s="189"/>
      <c r="EK25" s="189"/>
      <c r="EL25" s="189"/>
      <c r="EM25" s="189"/>
      <c r="EN25" s="189"/>
      <c r="EO25" s="189"/>
      <c r="EP25" s="189"/>
      <c r="EQ25" s="189"/>
      <c r="ER25" s="189"/>
      <c r="ES25" s="189"/>
      <c r="ET25" s="189"/>
      <c r="EU25" s="189"/>
      <c r="EV25" s="189"/>
      <c r="EW25" s="189"/>
      <c r="EX25" s="189"/>
      <c r="EY25" s="189"/>
      <c r="EZ25" s="189"/>
      <c r="FA25" s="189"/>
      <c r="FB25" s="189"/>
      <c r="FC25" s="189"/>
      <c r="FD25" s="189"/>
      <c r="FE25" s="189"/>
      <c r="FF25" s="189"/>
      <c r="FG25" s="189"/>
      <c r="FH25" s="189"/>
      <c r="FI25" s="189"/>
      <c r="FJ25" s="189"/>
      <c r="FK25" s="189"/>
      <c r="FL25" s="189"/>
      <c r="FM25" s="189"/>
    </row>
    <row r="26" spans="1:169" ht="15">
      <c r="A26" s="9">
        <v>23</v>
      </c>
      <c r="B26" s="9" t="s">
        <v>161</v>
      </c>
      <c r="C26" s="190">
        <v>0</v>
      </c>
      <c r="D26" s="190">
        <v>0</v>
      </c>
      <c r="E26" s="190">
        <v>0</v>
      </c>
      <c r="F26" s="190">
        <v>0</v>
      </c>
      <c r="G26" s="190">
        <v>0</v>
      </c>
      <c r="H26" s="190">
        <v>0</v>
      </c>
      <c r="I26" s="190">
        <v>0</v>
      </c>
      <c r="J26" s="190">
        <v>0</v>
      </c>
      <c r="K26" s="190">
        <v>0</v>
      </c>
      <c r="L26" s="190">
        <v>0</v>
      </c>
      <c r="M26" s="190">
        <v>0</v>
      </c>
      <c r="N26" s="190">
        <v>0</v>
      </c>
      <c r="O26" s="190">
        <v>0</v>
      </c>
      <c r="P26" s="190">
        <v>0</v>
      </c>
      <c r="Q26" s="190">
        <v>0</v>
      </c>
      <c r="R26" s="190">
        <v>0</v>
      </c>
      <c r="S26" s="190">
        <v>0</v>
      </c>
      <c r="T26" s="190">
        <v>0</v>
      </c>
      <c r="U26" s="190">
        <v>0</v>
      </c>
      <c r="V26" s="190">
        <v>0</v>
      </c>
      <c r="W26" s="190">
        <v>0</v>
      </c>
      <c r="X26" s="190">
        <v>0</v>
      </c>
      <c r="Y26" s="190">
        <v>0</v>
      </c>
      <c r="Z26" s="190">
        <v>0</v>
      </c>
      <c r="AA26" s="190">
        <v>0</v>
      </c>
      <c r="AB26" s="190">
        <v>0</v>
      </c>
      <c r="AC26" s="190">
        <v>0</v>
      </c>
      <c r="AD26" s="190">
        <v>0</v>
      </c>
      <c r="AE26" s="190">
        <v>0</v>
      </c>
      <c r="AF26" s="190">
        <v>0</v>
      </c>
      <c r="AG26" s="190">
        <v>0</v>
      </c>
      <c r="AH26" s="190">
        <v>0</v>
      </c>
      <c r="AI26" s="190">
        <v>0</v>
      </c>
      <c r="AJ26" s="190">
        <v>0</v>
      </c>
      <c r="AK26" s="195">
        <v>0</v>
      </c>
      <c r="AL26" s="195">
        <v>0</v>
      </c>
      <c r="AM26" s="190">
        <v>0</v>
      </c>
      <c r="AN26" s="190">
        <v>0</v>
      </c>
      <c r="AO26" s="190">
        <v>0</v>
      </c>
      <c r="AP26" s="190">
        <v>0</v>
      </c>
      <c r="AQ26" s="190">
        <v>0</v>
      </c>
      <c r="AR26" s="190">
        <v>0</v>
      </c>
      <c r="AS26" s="190">
        <v>0</v>
      </c>
      <c r="AT26" s="190">
        <v>0</v>
      </c>
      <c r="AU26" s="190">
        <v>0</v>
      </c>
      <c r="AV26" s="190">
        <v>0</v>
      </c>
      <c r="AW26" s="190">
        <v>0</v>
      </c>
      <c r="AX26" s="190">
        <v>1</v>
      </c>
      <c r="AY26" s="190">
        <v>0</v>
      </c>
      <c r="AZ26" s="190">
        <v>0</v>
      </c>
      <c r="BA26" s="190">
        <v>0</v>
      </c>
      <c r="BB26" s="190">
        <v>0</v>
      </c>
      <c r="BC26" s="190">
        <v>0</v>
      </c>
      <c r="BD26" s="190">
        <v>0</v>
      </c>
      <c r="BE26" s="190">
        <v>0</v>
      </c>
      <c r="BF26" s="190">
        <v>0</v>
      </c>
      <c r="BG26" s="190">
        <v>0</v>
      </c>
      <c r="BH26" s="190">
        <v>0</v>
      </c>
      <c r="BI26" s="190">
        <v>2</v>
      </c>
      <c r="BJ26" s="190">
        <v>3</v>
      </c>
      <c r="BK26" s="190">
        <v>0</v>
      </c>
      <c r="BL26" s="190">
        <v>0</v>
      </c>
      <c r="BM26" s="190">
        <v>2</v>
      </c>
      <c r="BN26" s="190">
        <v>0</v>
      </c>
      <c r="BO26" s="190">
        <v>0</v>
      </c>
      <c r="BP26" s="190">
        <v>0</v>
      </c>
      <c r="BQ26" s="190">
        <v>1</v>
      </c>
      <c r="BR26" s="190">
        <v>0</v>
      </c>
      <c r="BS26" s="190">
        <v>0</v>
      </c>
      <c r="BT26" s="190">
        <v>0</v>
      </c>
      <c r="BU26" s="190">
        <v>0</v>
      </c>
      <c r="BV26" s="190">
        <v>0</v>
      </c>
      <c r="BW26" s="190">
        <v>0</v>
      </c>
      <c r="BX26" s="190">
        <v>0</v>
      </c>
      <c r="BY26" s="190">
        <v>0</v>
      </c>
      <c r="BZ26" s="190">
        <v>0</v>
      </c>
      <c r="CA26" s="190">
        <v>0</v>
      </c>
      <c r="CB26" s="190">
        <v>8</v>
      </c>
      <c r="CC26" s="190">
        <v>2</v>
      </c>
      <c r="CD26" s="190">
        <v>0</v>
      </c>
      <c r="CE26" s="190">
        <v>0</v>
      </c>
      <c r="CF26" s="190">
        <v>0</v>
      </c>
      <c r="CG26" s="190">
        <v>0</v>
      </c>
      <c r="CH26" s="190">
        <v>0</v>
      </c>
      <c r="CI26" s="190">
        <v>0</v>
      </c>
      <c r="CJ26" s="190">
        <v>1</v>
      </c>
      <c r="CK26" s="190">
        <v>0</v>
      </c>
      <c r="CL26" s="190">
        <v>0</v>
      </c>
      <c r="CM26" s="190">
        <v>1</v>
      </c>
      <c r="CN26" s="190">
        <v>1</v>
      </c>
      <c r="CO26" s="190">
        <v>0</v>
      </c>
      <c r="CP26" s="190">
        <v>1</v>
      </c>
      <c r="CQ26" s="190">
        <v>13</v>
      </c>
      <c r="CR26" s="190">
        <v>5</v>
      </c>
      <c r="CS26" s="190">
        <v>1</v>
      </c>
      <c r="CT26" s="190">
        <v>1</v>
      </c>
      <c r="CU26" s="190">
        <v>4</v>
      </c>
      <c r="CV26" s="190">
        <v>0</v>
      </c>
      <c r="CW26" s="190">
        <v>0</v>
      </c>
      <c r="CX26" s="190">
        <v>1</v>
      </c>
      <c r="CY26" s="190">
        <v>0</v>
      </c>
      <c r="CZ26" s="190">
        <v>0</v>
      </c>
      <c r="DA26" s="190">
        <v>2</v>
      </c>
      <c r="DB26" s="190">
        <v>0</v>
      </c>
      <c r="DC26" s="190">
        <v>2</v>
      </c>
      <c r="DD26" s="190">
        <v>11</v>
      </c>
      <c r="DE26" s="190">
        <v>1</v>
      </c>
      <c r="DF26" s="194">
        <v>16</v>
      </c>
      <c r="DG26">
        <v>4</v>
      </c>
      <c r="DH26" s="190">
        <v>0</v>
      </c>
      <c r="DI26" s="190">
        <v>3</v>
      </c>
      <c r="DJ26" s="190">
        <v>51</v>
      </c>
      <c r="DK26" s="190">
        <v>1</v>
      </c>
      <c r="DL26" s="190">
        <v>1</v>
      </c>
      <c r="DM26" s="190">
        <v>2</v>
      </c>
      <c r="DN26" s="190">
        <v>2</v>
      </c>
      <c r="DO26" s="190">
        <v>2</v>
      </c>
      <c r="DP26" s="190">
        <v>12</v>
      </c>
      <c r="DQ26" s="190">
        <v>0</v>
      </c>
      <c r="DR26" s="190">
        <v>10</v>
      </c>
      <c r="DS26" s="195">
        <f t="shared" si="0"/>
        <v>40</v>
      </c>
      <c r="DT26" s="195">
        <f t="shared" si="1"/>
        <v>56</v>
      </c>
      <c r="DU26" s="195">
        <f t="shared" si="2"/>
        <v>16</v>
      </c>
      <c r="DV26" s="195">
        <f t="shared" si="3"/>
        <v>11</v>
      </c>
      <c r="DW26" s="195">
        <f t="shared" si="4"/>
        <v>14</v>
      </c>
      <c r="DX26" s="195">
        <f t="shared" si="5"/>
        <v>11</v>
      </c>
      <c r="DY26" s="195">
        <f t="shared" si="6"/>
        <v>4</v>
      </c>
      <c r="DZ26" s="195">
        <f t="shared" si="7"/>
        <v>3</v>
      </c>
      <c r="EA26" s="195">
        <f t="shared" si="8"/>
        <v>3</v>
      </c>
      <c r="EB26" s="195">
        <f t="shared" si="9"/>
        <v>1</v>
      </c>
      <c r="EC26" s="189"/>
      <c r="ED26" s="189"/>
      <c r="EE26" s="189"/>
      <c r="EF26" s="189"/>
      <c r="EG26" s="189"/>
      <c r="EH26" s="189"/>
      <c r="EI26" s="189"/>
      <c r="EJ26" s="189"/>
      <c r="EK26" s="189"/>
      <c r="EL26" s="189"/>
      <c r="EM26" s="189"/>
      <c r="EN26" s="189"/>
      <c r="EO26" s="189"/>
      <c r="EP26" s="189"/>
      <c r="EQ26" s="189"/>
      <c r="ER26" s="189"/>
      <c r="ES26" s="189"/>
      <c r="ET26" s="189"/>
      <c r="EU26" s="189"/>
      <c r="EV26" s="189"/>
      <c r="EW26" s="189"/>
      <c r="EX26" s="189"/>
      <c r="EY26" s="189"/>
      <c r="EZ26" s="189"/>
      <c r="FA26" s="189"/>
      <c r="FB26" s="189"/>
      <c r="FC26" s="189"/>
      <c r="FD26" s="189"/>
      <c r="FE26" s="189"/>
      <c r="FF26" s="189"/>
      <c r="FG26" s="189"/>
      <c r="FH26" s="189"/>
      <c r="FI26" s="189"/>
      <c r="FJ26" s="189"/>
      <c r="FK26" s="189"/>
      <c r="FL26" s="189"/>
      <c r="FM26" s="189"/>
    </row>
    <row r="27" spans="1:169" ht="15">
      <c r="A27" s="9">
        <v>24</v>
      </c>
      <c r="B27" s="9" t="s">
        <v>194</v>
      </c>
      <c r="C27" s="190">
        <v>0</v>
      </c>
      <c r="D27" s="190">
        <v>0</v>
      </c>
      <c r="E27" s="190">
        <v>0</v>
      </c>
      <c r="F27" s="190">
        <v>0</v>
      </c>
      <c r="G27" s="190">
        <v>0</v>
      </c>
      <c r="H27" s="190">
        <v>0</v>
      </c>
      <c r="I27" s="190">
        <v>0</v>
      </c>
      <c r="J27" s="190">
        <v>0</v>
      </c>
      <c r="K27" s="190">
        <v>0</v>
      </c>
      <c r="L27" s="190">
        <v>0</v>
      </c>
      <c r="M27" s="190">
        <v>0</v>
      </c>
      <c r="N27" s="190">
        <v>0</v>
      </c>
      <c r="O27" s="190">
        <v>0</v>
      </c>
      <c r="P27" s="190">
        <v>0</v>
      </c>
      <c r="Q27" s="190">
        <v>0</v>
      </c>
      <c r="R27" s="190">
        <v>0</v>
      </c>
      <c r="S27" s="190">
        <v>0</v>
      </c>
      <c r="T27" s="190">
        <v>0</v>
      </c>
      <c r="U27" s="190">
        <v>0</v>
      </c>
      <c r="V27" s="190">
        <v>0</v>
      </c>
      <c r="W27" s="190">
        <v>0</v>
      </c>
      <c r="X27" s="190">
        <v>0</v>
      </c>
      <c r="Y27" s="190">
        <v>0</v>
      </c>
      <c r="Z27" s="190">
        <v>0</v>
      </c>
      <c r="AA27" s="190">
        <v>0</v>
      </c>
      <c r="AB27" s="190">
        <v>0</v>
      </c>
      <c r="AC27" s="190">
        <v>0</v>
      </c>
      <c r="AD27" s="190">
        <v>0</v>
      </c>
      <c r="AE27" s="190">
        <v>0</v>
      </c>
      <c r="AF27" s="190">
        <v>0</v>
      </c>
      <c r="AG27" s="190">
        <v>0</v>
      </c>
      <c r="AH27" s="190">
        <v>0</v>
      </c>
      <c r="AI27" s="190">
        <v>0</v>
      </c>
      <c r="AJ27" s="190">
        <v>0</v>
      </c>
      <c r="AK27" s="195">
        <v>0</v>
      </c>
      <c r="AL27" s="195">
        <v>0</v>
      </c>
      <c r="AM27" s="190">
        <v>0</v>
      </c>
      <c r="AN27" s="190">
        <v>0</v>
      </c>
      <c r="AO27" s="190">
        <v>0</v>
      </c>
      <c r="AP27" s="190">
        <v>0</v>
      </c>
      <c r="AQ27" s="190">
        <v>0</v>
      </c>
      <c r="AR27" s="190">
        <v>0</v>
      </c>
      <c r="AS27" s="190">
        <v>0</v>
      </c>
      <c r="AT27" s="190">
        <v>0</v>
      </c>
      <c r="AU27" s="190">
        <v>0</v>
      </c>
      <c r="AV27" s="190">
        <v>0</v>
      </c>
      <c r="AW27" s="190">
        <v>0</v>
      </c>
      <c r="AX27" s="190">
        <v>1</v>
      </c>
      <c r="AY27" s="190">
        <v>0</v>
      </c>
      <c r="AZ27" s="190">
        <v>0</v>
      </c>
      <c r="BA27" s="190">
        <v>0</v>
      </c>
      <c r="BB27" s="190">
        <v>2</v>
      </c>
      <c r="BC27" s="190">
        <v>0</v>
      </c>
      <c r="BD27" s="190">
        <v>0</v>
      </c>
      <c r="BE27" s="190">
        <v>0</v>
      </c>
      <c r="BF27" s="190">
        <v>0</v>
      </c>
      <c r="BG27" s="190">
        <v>0</v>
      </c>
      <c r="BH27" s="190">
        <v>0</v>
      </c>
      <c r="BI27" s="190">
        <v>1</v>
      </c>
      <c r="BJ27" s="190">
        <v>1</v>
      </c>
      <c r="BK27" s="190">
        <v>1</v>
      </c>
      <c r="BL27" s="190">
        <v>0</v>
      </c>
      <c r="BM27" s="190">
        <v>6</v>
      </c>
      <c r="BN27" s="190">
        <v>0</v>
      </c>
      <c r="BO27" s="190">
        <v>0</v>
      </c>
      <c r="BP27" s="190">
        <v>3</v>
      </c>
      <c r="BQ27" s="190">
        <v>1</v>
      </c>
      <c r="BR27" s="190">
        <v>0</v>
      </c>
      <c r="BS27" s="190">
        <v>0</v>
      </c>
      <c r="BT27" s="190">
        <v>0</v>
      </c>
      <c r="BU27" s="190">
        <v>0</v>
      </c>
      <c r="BV27" s="190">
        <v>0</v>
      </c>
      <c r="BW27" s="190">
        <v>1</v>
      </c>
      <c r="BX27" s="190">
        <v>0</v>
      </c>
      <c r="BY27" s="190">
        <v>1</v>
      </c>
      <c r="BZ27" s="190">
        <v>0</v>
      </c>
      <c r="CA27" s="190">
        <v>0</v>
      </c>
      <c r="CB27" s="190">
        <v>13</v>
      </c>
      <c r="CC27" s="190">
        <v>5</v>
      </c>
      <c r="CD27" s="190">
        <v>1</v>
      </c>
      <c r="CE27" s="190">
        <v>3</v>
      </c>
      <c r="CF27" s="190">
        <v>7</v>
      </c>
      <c r="CG27" s="190">
        <v>0</v>
      </c>
      <c r="CH27" s="190">
        <v>0</v>
      </c>
      <c r="CI27" s="190">
        <v>0</v>
      </c>
      <c r="CJ27" s="190">
        <v>1</v>
      </c>
      <c r="CK27" s="190">
        <v>0</v>
      </c>
      <c r="CL27" s="190">
        <v>0</v>
      </c>
      <c r="CM27" s="190">
        <v>1</v>
      </c>
      <c r="CN27" s="190">
        <v>1</v>
      </c>
      <c r="CO27" s="190">
        <v>1</v>
      </c>
      <c r="CP27" s="190">
        <v>0</v>
      </c>
      <c r="CQ27" s="190">
        <v>20</v>
      </c>
      <c r="CR27" s="190">
        <v>2</v>
      </c>
      <c r="CS27" s="190">
        <v>0</v>
      </c>
      <c r="CT27" s="190">
        <v>2</v>
      </c>
      <c r="CU27" s="190">
        <v>4</v>
      </c>
      <c r="CV27" s="190">
        <v>0</v>
      </c>
      <c r="CW27" s="190">
        <v>0</v>
      </c>
      <c r="CX27" s="190">
        <v>1</v>
      </c>
      <c r="CY27" s="190">
        <v>1</v>
      </c>
      <c r="CZ27" s="190">
        <v>0</v>
      </c>
      <c r="DA27" s="190">
        <v>2</v>
      </c>
      <c r="DB27" s="190">
        <v>1</v>
      </c>
      <c r="DC27" s="190">
        <v>3</v>
      </c>
      <c r="DD27" s="190">
        <v>14</v>
      </c>
      <c r="DE27" s="190">
        <v>5</v>
      </c>
      <c r="DF27" s="194">
        <v>43</v>
      </c>
      <c r="DG27">
        <v>17</v>
      </c>
      <c r="DH27" s="190">
        <v>0</v>
      </c>
      <c r="DI27" s="190">
        <v>5</v>
      </c>
      <c r="DJ27" s="190">
        <v>71</v>
      </c>
      <c r="DK27" s="190">
        <v>1</v>
      </c>
      <c r="DL27" s="190">
        <v>3</v>
      </c>
      <c r="DM27" s="190">
        <v>7</v>
      </c>
      <c r="DN27" s="190">
        <v>6</v>
      </c>
      <c r="DO27" s="190">
        <v>3</v>
      </c>
      <c r="DP27" s="190">
        <v>17</v>
      </c>
      <c r="DQ27" s="190">
        <v>0</v>
      </c>
      <c r="DR27" s="190">
        <v>9</v>
      </c>
      <c r="DS27" s="195">
        <f t="shared" si="0"/>
        <v>83</v>
      </c>
      <c r="DT27" s="195">
        <f t="shared" si="1"/>
        <v>85</v>
      </c>
      <c r="DU27" s="195">
        <f t="shared" si="2"/>
        <v>15</v>
      </c>
      <c r="DV27" s="195">
        <f t="shared" si="3"/>
        <v>24</v>
      </c>
      <c r="DW27" s="195">
        <f t="shared" si="4"/>
        <v>20</v>
      </c>
      <c r="DX27" s="195">
        <f t="shared" si="5"/>
        <v>16</v>
      </c>
      <c r="DY27" s="195">
        <f t="shared" si="6"/>
        <v>13</v>
      </c>
      <c r="DZ27" s="195">
        <f t="shared" si="7"/>
        <v>8</v>
      </c>
      <c r="EA27" s="195">
        <f t="shared" si="8"/>
        <v>3</v>
      </c>
      <c r="EB27" s="195">
        <f t="shared" si="9"/>
        <v>3</v>
      </c>
      <c r="EC27" s="189"/>
      <c r="ED27" s="189"/>
      <c r="EE27" s="189"/>
      <c r="EF27" s="189"/>
      <c r="EG27" s="189"/>
      <c r="EH27" s="189"/>
      <c r="EI27" s="189"/>
      <c r="EJ27" s="189"/>
      <c r="EK27" s="189"/>
      <c r="EL27" s="189"/>
      <c r="EM27" s="189"/>
      <c r="EN27" s="189"/>
      <c r="EO27" s="189"/>
      <c r="EP27" s="189"/>
      <c r="EQ27" s="189"/>
      <c r="ER27" s="189"/>
      <c r="ES27" s="189"/>
      <c r="ET27" s="189"/>
      <c r="EU27" s="189"/>
      <c r="EV27" s="189"/>
      <c r="EW27" s="189"/>
      <c r="EX27" s="189"/>
      <c r="EY27" s="189"/>
      <c r="EZ27" s="189"/>
      <c r="FA27" s="189"/>
      <c r="FB27" s="189"/>
      <c r="FC27" s="189"/>
      <c r="FD27" s="189"/>
      <c r="FE27" s="189"/>
      <c r="FF27" s="189"/>
      <c r="FG27" s="189"/>
      <c r="FH27" s="189"/>
      <c r="FI27" s="189"/>
      <c r="FJ27" s="189"/>
      <c r="FK27" s="189"/>
      <c r="FL27" s="189"/>
      <c r="FM27" s="189"/>
    </row>
    <row r="28" spans="1:169" ht="15">
      <c r="A28" s="9">
        <v>25</v>
      </c>
      <c r="B28" s="9" t="s">
        <v>195</v>
      </c>
      <c r="C28" s="190">
        <v>0</v>
      </c>
      <c r="D28" s="190">
        <v>0</v>
      </c>
      <c r="E28" s="190">
        <v>0</v>
      </c>
      <c r="F28" s="190">
        <v>0</v>
      </c>
      <c r="G28" s="190">
        <v>0</v>
      </c>
      <c r="H28" s="190">
        <v>0</v>
      </c>
      <c r="I28" s="190">
        <v>0</v>
      </c>
      <c r="J28" s="190">
        <v>0</v>
      </c>
      <c r="K28" s="190">
        <v>0</v>
      </c>
      <c r="L28" s="190">
        <v>0</v>
      </c>
      <c r="M28" s="190">
        <v>0</v>
      </c>
      <c r="N28" s="190">
        <v>0</v>
      </c>
      <c r="O28" s="190">
        <v>0</v>
      </c>
      <c r="P28" s="190">
        <v>0</v>
      </c>
      <c r="Q28" s="190">
        <v>0</v>
      </c>
      <c r="R28" s="190">
        <v>0</v>
      </c>
      <c r="S28" s="190">
        <v>0</v>
      </c>
      <c r="T28" s="190">
        <v>0</v>
      </c>
      <c r="U28" s="190">
        <v>0</v>
      </c>
      <c r="V28" s="190">
        <v>0</v>
      </c>
      <c r="W28" s="190">
        <v>0</v>
      </c>
      <c r="X28" s="190">
        <v>0</v>
      </c>
      <c r="Y28" s="190">
        <v>0</v>
      </c>
      <c r="Z28" s="190">
        <v>0</v>
      </c>
      <c r="AA28" s="190">
        <v>0</v>
      </c>
      <c r="AB28" s="190">
        <v>0</v>
      </c>
      <c r="AC28" s="190">
        <v>0</v>
      </c>
      <c r="AD28" s="190">
        <v>0</v>
      </c>
      <c r="AE28" s="190">
        <v>1</v>
      </c>
      <c r="AF28" s="190">
        <v>0</v>
      </c>
      <c r="AG28" s="190">
        <v>0</v>
      </c>
      <c r="AH28" s="190">
        <v>0</v>
      </c>
      <c r="AI28" s="190">
        <v>0</v>
      </c>
      <c r="AJ28" s="190">
        <v>0</v>
      </c>
      <c r="AK28" s="195">
        <v>0</v>
      </c>
      <c r="AL28" s="195">
        <v>0</v>
      </c>
      <c r="AM28" s="190">
        <v>0</v>
      </c>
      <c r="AN28" s="190">
        <v>0</v>
      </c>
      <c r="AO28" s="190">
        <v>0</v>
      </c>
      <c r="AP28" s="190">
        <v>0</v>
      </c>
      <c r="AQ28" s="190">
        <v>0</v>
      </c>
      <c r="AR28" s="190">
        <v>0</v>
      </c>
      <c r="AS28" s="190">
        <v>0</v>
      </c>
      <c r="AT28" s="190">
        <v>1</v>
      </c>
      <c r="AU28" s="190">
        <v>2</v>
      </c>
      <c r="AV28" s="190">
        <v>0</v>
      </c>
      <c r="AW28" s="190">
        <v>0</v>
      </c>
      <c r="AX28" s="190">
        <v>3</v>
      </c>
      <c r="AY28" s="190">
        <v>0</v>
      </c>
      <c r="AZ28" s="190">
        <v>0</v>
      </c>
      <c r="BA28" s="190">
        <v>0</v>
      </c>
      <c r="BB28" s="190">
        <v>1</v>
      </c>
      <c r="BC28" s="190">
        <v>0</v>
      </c>
      <c r="BD28" s="190">
        <v>0</v>
      </c>
      <c r="BE28" s="190">
        <v>0</v>
      </c>
      <c r="BF28" s="190">
        <v>0</v>
      </c>
      <c r="BG28" s="190">
        <v>0</v>
      </c>
      <c r="BH28" s="190">
        <v>0</v>
      </c>
      <c r="BI28" s="190">
        <v>0</v>
      </c>
      <c r="BJ28" s="190">
        <v>2</v>
      </c>
      <c r="BK28" s="190">
        <v>0</v>
      </c>
      <c r="BL28" s="190">
        <v>1</v>
      </c>
      <c r="BM28" s="190">
        <v>2</v>
      </c>
      <c r="BN28" s="190">
        <v>0</v>
      </c>
      <c r="BO28" s="190">
        <v>0</v>
      </c>
      <c r="BP28" s="190">
        <v>1</v>
      </c>
      <c r="BQ28" s="190">
        <v>3</v>
      </c>
      <c r="BR28" s="190">
        <v>0</v>
      </c>
      <c r="BS28" s="190">
        <v>0</v>
      </c>
      <c r="BT28" s="190">
        <v>0</v>
      </c>
      <c r="BU28" s="190">
        <v>0</v>
      </c>
      <c r="BV28" s="190">
        <v>0</v>
      </c>
      <c r="BW28" s="190">
        <v>1</v>
      </c>
      <c r="BX28" s="190">
        <v>2</v>
      </c>
      <c r="BY28" s="190">
        <v>3</v>
      </c>
      <c r="BZ28" s="190">
        <v>0</v>
      </c>
      <c r="CA28" s="190">
        <v>0</v>
      </c>
      <c r="CB28" s="190">
        <v>16</v>
      </c>
      <c r="CC28" s="190">
        <v>4</v>
      </c>
      <c r="CD28" s="190">
        <v>0</v>
      </c>
      <c r="CE28" s="190">
        <v>3</v>
      </c>
      <c r="CF28" s="190">
        <v>14</v>
      </c>
      <c r="CG28" s="190">
        <v>0</v>
      </c>
      <c r="CH28" s="190">
        <v>0</v>
      </c>
      <c r="CI28" s="190">
        <v>1</v>
      </c>
      <c r="CJ28" s="190">
        <v>0</v>
      </c>
      <c r="CK28" s="190">
        <v>0</v>
      </c>
      <c r="CL28" s="190">
        <v>4</v>
      </c>
      <c r="CM28" s="190">
        <v>1</v>
      </c>
      <c r="CN28" s="190">
        <v>5</v>
      </c>
      <c r="CO28" s="190">
        <v>1</v>
      </c>
      <c r="CP28" s="190">
        <v>1</v>
      </c>
      <c r="CQ28" s="190">
        <v>26</v>
      </c>
      <c r="CR28" s="190">
        <v>10</v>
      </c>
      <c r="CS28" s="190">
        <v>0</v>
      </c>
      <c r="CT28" s="190">
        <v>4</v>
      </c>
      <c r="CU28" s="190">
        <v>14</v>
      </c>
      <c r="CV28" s="190">
        <v>2</v>
      </c>
      <c r="CW28" s="190">
        <v>0</v>
      </c>
      <c r="CX28" s="190">
        <v>2</v>
      </c>
      <c r="CY28" s="190">
        <v>0</v>
      </c>
      <c r="CZ28" s="190">
        <v>0</v>
      </c>
      <c r="DA28" s="190">
        <v>5</v>
      </c>
      <c r="DB28" s="190">
        <v>2</v>
      </c>
      <c r="DC28" s="190">
        <v>6</v>
      </c>
      <c r="DD28" s="190">
        <v>6</v>
      </c>
      <c r="DE28" s="190">
        <v>3</v>
      </c>
      <c r="DF28" s="194">
        <v>56</v>
      </c>
      <c r="DG28">
        <v>10</v>
      </c>
      <c r="DH28" s="190">
        <v>0</v>
      </c>
      <c r="DI28" s="190">
        <v>4</v>
      </c>
      <c r="DJ28" s="190">
        <v>72</v>
      </c>
      <c r="DK28" s="190">
        <v>3</v>
      </c>
      <c r="DL28" s="190">
        <v>2</v>
      </c>
      <c r="DM28" s="190">
        <v>7</v>
      </c>
      <c r="DN28" s="190">
        <v>6</v>
      </c>
      <c r="DO28" s="190">
        <v>2</v>
      </c>
      <c r="DP28" s="190">
        <v>24</v>
      </c>
      <c r="DQ28" s="190">
        <v>0</v>
      </c>
      <c r="DR28" s="190">
        <v>30</v>
      </c>
      <c r="DS28" s="195">
        <f t="shared" si="0"/>
        <v>103</v>
      </c>
      <c r="DT28" s="195">
        <f t="shared" si="1"/>
        <v>104</v>
      </c>
      <c r="DU28" s="195">
        <f t="shared" si="2"/>
        <v>48</v>
      </c>
      <c r="DV28" s="195">
        <f t="shared" si="3"/>
        <v>24</v>
      </c>
      <c r="DW28" s="195">
        <f t="shared" si="4"/>
        <v>34</v>
      </c>
      <c r="DX28" s="195">
        <f t="shared" si="5"/>
        <v>7</v>
      </c>
      <c r="DY28" s="195">
        <f t="shared" si="6"/>
        <v>12</v>
      </c>
      <c r="DZ28" s="195">
        <f t="shared" si="7"/>
        <v>6</v>
      </c>
      <c r="EA28" s="195">
        <f t="shared" si="8"/>
        <v>7</v>
      </c>
      <c r="EB28" s="195">
        <f t="shared" si="9"/>
        <v>2</v>
      </c>
      <c r="EC28" s="189"/>
      <c r="ED28" s="189"/>
      <c r="EE28" s="189"/>
      <c r="EF28" s="189"/>
      <c r="EG28" s="189"/>
      <c r="EH28" s="189"/>
      <c r="EI28" s="189"/>
      <c r="EJ28" s="189"/>
      <c r="EK28" s="189"/>
      <c r="EL28" s="189"/>
      <c r="EM28" s="189"/>
      <c r="EN28" s="189"/>
      <c r="EO28" s="189"/>
      <c r="EP28" s="189"/>
      <c r="EQ28" s="189"/>
      <c r="ER28" s="189"/>
      <c r="ES28" s="189"/>
      <c r="ET28" s="189"/>
      <c r="EU28" s="189"/>
      <c r="EV28" s="189"/>
      <c r="EW28" s="189"/>
      <c r="EX28" s="189"/>
      <c r="EY28" s="189"/>
      <c r="EZ28" s="189"/>
      <c r="FA28" s="189"/>
      <c r="FB28" s="189"/>
      <c r="FC28" s="189"/>
      <c r="FD28" s="189"/>
      <c r="FE28" s="189"/>
      <c r="FF28" s="189"/>
      <c r="FG28" s="189"/>
      <c r="FH28" s="189"/>
      <c r="FI28" s="189"/>
      <c r="FJ28" s="189"/>
      <c r="FK28" s="189"/>
      <c r="FL28" s="189"/>
      <c r="FM28" s="189"/>
    </row>
    <row r="29" spans="1:169" ht="15">
      <c r="A29" s="9">
        <v>26</v>
      </c>
      <c r="B29" s="9" t="s">
        <v>196</v>
      </c>
      <c r="C29" s="190">
        <v>0</v>
      </c>
      <c r="D29" s="190">
        <v>0</v>
      </c>
      <c r="E29" s="190">
        <v>0</v>
      </c>
      <c r="F29" s="190">
        <v>0</v>
      </c>
      <c r="G29" s="190">
        <v>0</v>
      </c>
      <c r="H29" s="190">
        <v>0</v>
      </c>
      <c r="I29" s="190">
        <v>0</v>
      </c>
      <c r="J29" s="190">
        <v>0</v>
      </c>
      <c r="K29" s="190">
        <v>0</v>
      </c>
      <c r="L29" s="190">
        <v>0</v>
      </c>
      <c r="M29" s="190">
        <v>0</v>
      </c>
      <c r="N29" s="190">
        <v>0</v>
      </c>
      <c r="O29" s="190">
        <v>0</v>
      </c>
      <c r="P29" s="190">
        <v>0</v>
      </c>
      <c r="Q29" s="190">
        <v>0</v>
      </c>
      <c r="R29" s="190">
        <v>0</v>
      </c>
      <c r="S29" s="190">
        <v>0</v>
      </c>
      <c r="T29" s="190">
        <v>0</v>
      </c>
      <c r="U29" s="190">
        <v>0</v>
      </c>
      <c r="V29" s="190">
        <v>0</v>
      </c>
      <c r="W29" s="190">
        <v>0</v>
      </c>
      <c r="X29" s="190">
        <v>0</v>
      </c>
      <c r="Y29" s="190">
        <v>0</v>
      </c>
      <c r="Z29" s="190">
        <v>0</v>
      </c>
      <c r="AA29" s="190">
        <v>0</v>
      </c>
      <c r="AB29" s="190">
        <v>0</v>
      </c>
      <c r="AC29" s="190">
        <v>0</v>
      </c>
      <c r="AD29" s="190">
        <v>0</v>
      </c>
      <c r="AE29" s="190">
        <v>0</v>
      </c>
      <c r="AF29" s="190">
        <v>0</v>
      </c>
      <c r="AG29" s="190">
        <v>0</v>
      </c>
      <c r="AH29" s="190">
        <v>0</v>
      </c>
      <c r="AI29" s="190">
        <v>0</v>
      </c>
      <c r="AJ29" s="190">
        <v>0</v>
      </c>
      <c r="AK29" s="195">
        <v>0</v>
      </c>
      <c r="AL29" s="195">
        <v>0</v>
      </c>
      <c r="AM29" s="190">
        <v>0</v>
      </c>
      <c r="AN29" s="190">
        <v>0</v>
      </c>
      <c r="AO29" s="190">
        <v>0</v>
      </c>
      <c r="AP29" s="190">
        <v>0</v>
      </c>
      <c r="AQ29" s="190">
        <v>1</v>
      </c>
      <c r="AR29" s="190">
        <v>0</v>
      </c>
      <c r="AS29" s="190">
        <v>0</v>
      </c>
      <c r="AT29" s="190">
        <v>0</v>
      </c>
      <c r="AU29" s="190">
        <v>0</v>
      </c>
      <c r="AV29" s="190">
        <v>0</v>
      </c>
      <c r="AW29" s="190">
        <v>0</v>
      </c>
      <c r="AX29" s="190">
        <v>0</v>
      </c>
      <c r="AY29" s="190">
        <v>0</v>
      </c>
      <c r="AZ29" s="190">
        <v>0</v>
      </c>
      <c r="BA29" s="190">
        <v>0</v>
      </c>
      <c r="BB29" s="190">
        <v>0</v>
      </c>
      <c r="BC29" s="190">
        <v>0</v>
      </c>
      <c r="BD29" s="190">
        <v>0</v>
      </c>
      <c r="BE29" s="190">
        <v>0</v>
      </c>
      <c r="BF29" s="190">
        <v>0</v>
      </c>
      <c r="BG29" s="190">
        <v>0</v>
      </c>
      <c r="BH29" s="190">
        <v>0</v>
      </c>
      <c r="BI29" s="190">
        <v>0</v>
      </c>
      <c r="BJ29" s="190">
        <v>0</v>
      </c>
      <c r="BK29" s="190">
        <v>0</v>
      </c>
      <c r="BL29" s="190">
        <v>0</v>
      </c>
      <c r="BM29" s="190">
        <v>0</v>
      </c>
      <c r="BN29" s="190">
        <v>0</v>
      </c>
      <c r="BO29" s="190">
        <v>0</v>
      </c>
      <c r="BP29" s="190">
        <v>0</v>
      </c>
      <c r="BQ29" s="190">
        <v>0</v>
      </c>
      <c r="BR29" s="190">
        <v>0</v>
      </c>
      <c r="BS29" s="190">
        <v>0</v>
      </c>
      <c r="BT29" s="190">
        <v>0</v>
      </c>
      <c r="BU29" s="190">
        <v>0</v>
      </c>
      <c r="BV29" s="190">
        <v>0</v>
      </c>
      <c r="BW29" s="190">
        <v>0</v>
      </c>
      <c r="BX29" s="190">
        <v>0</v>
      </c>
      <c r="BY29" s="190">
        <v>0</v>
      </c>
      <c r="BZ29" s="190">
        <v>0</v>
      </c>
      <c r="CA29" s="190">
        <v>0</v>
      </c>
      <c r="CB29" s="190">
        <v>7</v>
      </c>
      <c r="CC29" s="190">
        <v>1</v>
      </c>
      <c r="CD29" s="190">
        <v>1</v>
      </c>
      <c r="CE29" s="190">
        <v>1</v>
      </c>
      <c r="CF29" s="190">
        <v>2</v>
      </c>
      <c r="CG29" s="190">
        <v>0</v>
      </c>
      <c r="CH29" s="190">
        <v>0</v>
      </c>
      <c r="CI29" s="190">
        <v>1</v>
      </c>
      <c r="CJ29" s="190">
        <v>0</v>
      </c>
      <c r="CK29" s="190">
        <v>0</v>
      </c>
      <c r="CL29" s="190">
        <v>0</v>
      </c>
      <c r="CM29" s="190">
        <v>0</v>
      </c>
      <c r="CN29" s="190">
        <v>0</v>
      </c>
      <c r="CO29" s="190">
        <v>1</v>
      </c>
      <c r="CP29" s="190">
        <v>1</v>
      </c>
      <c r="CQ29" s="190">
        <v>4</v>
      </c>
      <c r="CR29" s="190">
        <v>1</v>
      </c>
      <c r="CS29" s="190">
        <v>0</v>
      </c>
      <c r="CT29" s="190">
        <v>0</v>
      </c>
      <c r="CU29" s="190">
        <v>2</v>
      </c>
      <c r="CV29" s="190">
        <v>0</v>
      </c>
      <c r="CW29" s="190">
        <v>0</v>
      </c>
      <c r="CX29" s="190">
        <v>0</v>
      </c>
      <c r="CY29" s="190">
        <v>0</v>
      </c>
      <c r="CZ29" s="190">
        <v>0</v>
      </c>
      <c r="DA29" s="190">
        <v>0</v>
      </c>
      <c r="DB29" s="190">
        <v>0</v>
      </c>
      <c r="DC29" s="190">
        <v>1</v>
      </c>
      <c r="DD29" s="190">
        <v>0</v>
      </c>
      <c r="DE29" s="190">
        <v>1</v>
      </c>
      <c r="DF29" s="194">
        <v>10</v>
      </c>
      <c r="DG29">
        <v>4</v>
      </c>
      <c r="DH29" s="190">
        <v>0</v>
      </c>
      <c r="DI29" s="190">
        <v>0</v>
      </c>
      <c r="DJ29" s="190">
        <v>16</v>
      </c>
      <c r="DK29" s="190">
        <v>0</v>
      </c>
      <c r="DL29" s="190">
        <v>1</v>
      </c>
      <c r="DM29" s="190">
        <v>2</v>
      </c>
      <c r="DN29" s="190">
        <v>1</v>
      </c>
      <c r="DO29" s="190">
        <v>0</v>
      </c>
      <c r="DP29" s="190">
        <v>4</v>
      </c>
      <c r="DQ29" s="190">
        <v>0</v>
      </c>
      <c r="DR29" s="190">
        <v>1</v>
      </c>
      <c r="DS29" s="195">
        <f t="shared" si="0"/>
        <v>21</v>
      </c>
      <c r="DT29" s="195">
        <f t="shared" si="1"/>
        <v>20</v>
      </c>
      <c r="DU29" s="195">
        <f t="shared" si="2"/>
        <v>2</v>
      </c>
      <c r="DV29" s="195">
        <f t="shared" si="3"/>
        <v>6</v>
      </c>
      <c r="DW29" s="195">
        <f t="shared" si="4"/>
        <v>4</v>
      </c>
      <c r="DX29" s="195">
        <f t="shared" si="5"/>
        <v>1</v>
      </c>
      <c r="DY29" s="195">
        <f t="shared" si="6"/>
        <v>1</v>
      </c>
      <c r="DZ29" s="195">
        <f t="shared" si="7"/>
        <v>2</v>
      </c>
      <c r="EA29" s="195">
        <f t="shared" si="8"/>
        <v>0</v>
      </c>
      <c r="EB29" s="195">
        <f t="shared" si="9"/>
        <v>1</v>
      </c>
      <c r="EC29" s="189"/>
      <c r="ED29" s="189"/>
      <c r="EE29" s="189"/>
      <c r="EF29" s="189"/>
      <c r="EG29" s="189"/>
      <c r="EH29" s="189"/>
      <c r="EI29" s="189"/>
      <c r="EJ29" s="189"/>
      <c r="EK29" s="189"/>
      <c r="EL29" s="189"/>
      <c r="EM29" s="189"/>
      <c r="EN29" s="189"/>
      <c r="EO29" s="189"/>
      <c r="EP29" s="189"/>
      <c r="EQ29" s="189"/>
      <c r="ER29" s="189"/>
      <c r="ES29" s="189"/>
      <c r="ET29" s="189"/>
      <c r="EU29" s="189"/>
      <c r="EV29" s="189"/>
      <c r="EW29" s="189"/>
      <c r="EX29" s="189"/>
      <c r="EY29" s="189"/>
      <c r="EZ29" s="189"/>
      <c r="FA29" s="189"/>
      <c r="FB29" s="189"/>
      <c r="FC29" s="189"/>
      <c r="FD29" s="189"/>
      <c r="FE29" s="189"/>
      <c r="FF29" s="189"/>
      <c r="FG29" s="189"/>
      <c r="FH29" s="189"/>
      <c r="FI29" s="189"/>
      <c r="FJ29" s="189"/>
      <c r="FK29" s="189"/>
      <c r="FL29" s="189"/>
      <c r="FM29" s="189"/>
    </row>
    <row r="30" spans="1:169" ht="21" customHeight="1">
      <c r="A30" s="9">
        <v>27</v>
      </c>
      <c r="B30" s="9" t="s">
        <v>197</v>
      </c>
      <c r="C30" s="190">
        <v>0</v>
      </c>
      <c r="D30" s="190">
        <v>1</v>
      </c>
      <c r="E30" s="190">
        <v>3</v>
      </c>
      <c r="F30" s="190">
        <v>0</v>
      </c>
      <c r="G30" s="190">
        <v>0</v>
      </c>
      <c r="H30" s="190">
        <v>0</v>
      </c>
      <c r="I30" s="190">
        <v>3</v>
      </c>
      <c r="J30" s="190">
        <v>0</v>
      </c>
      <c r="K30" s="190">
        <v>0</v>
      </c>
      <c r="L30" s="190">
        <v>0</v>
      </c>
      <c r="M30" s="190">
        <v>3</v>
      </c>
      <c r="N30" s="190">
        <v>1</v>
      </c>
      <c r="O30" s="190">
        <v>1</v>
      </c>
      <c r="P30" s="190">
        <v>0</v>
      </c>
      <c r="Q30" s="190">
        <v>9</v>
      </c>
      <c r="R30" s="190">
        <v>0</v>
      </c>
      <c r="S30" s="190">
        <v>0</v>
      </c>
      <c r="T30" s="190">
        <v>6</v>
      </c>
      <c r="U30" s="190">
        <v>0</v>
      </c>
      <c r="V30" s="190">
        <v>0</v>
      </c>
      <c r="W30" s="190">
        <v>0</v>
      </c>
      <c r="X30" s="190">
        <v>1</v>
      </c>
      <c r="Y30" s="190">
        <v>0</v>
      </c>
      <c r="Z30" s="190">
        <v>0</v>
      </c>
      <c r="AA30" s="190">
        <v>0</v>
      </c>
      <c r="AB30" s="190">
        <v>0</v>
      </c>
      <c r="AC30" s="190">
        <v>0</v>
      </c>
      <c r="AD30" s="190">
        <v>1</v>
      </c>
      <c r="AE30" s="190">
        <v>2</v>
      </c>
      <c r="AF30" s="190">
        <v>4</v>
      </c>
      <c r="AG30" s="190">
        <v>0</v>
      </c>
      <c r="AH30" s="190">
        <v>0</v>
      </c>
      <c r="AI30" s="190">
        <v>5</v>
      </c>
      <c r="AJ30" s="190">
        <v>1</v>
      </c>
      <c r="AK30" s="195">
        <v>0</v>
      </c>
      <c r="AL30" s="190">
        <v>1</v>
      </c>
      <c r="AM30" s="190">
        <v>7</v>
      </c>
      <c r="AN30" s="190">
        <v>0</v>
      </c>
      <c r="AO30" s="190">
        <v>0</v>
      </c>
      <c r="AP30" s="190">
        <v>0</v>
      </c>
      <c r="AQ30" s="190">
        <v>1</v>
      </c>
      <c r="AR30" s="190">
        <v>0</v>
      </c>
      <c r="AS30" s="190">
        <v>2</v>
      </c>
      <c r="AT30" s="190">
        <v>19</v>
      </c>
      <c r="AU30" s="190">
        <v>23</v>
      </c>
      <c r="AV30" s="190">
        <v>0</v>
      </c>
      <c r="AW30" s="190">
        <v>1</v>
      </c>
      <c r="AX30" s="190">
        <v>47</v>
      </c>
      <c r="AY30" s="190">
        <v>4</v>
      </c>
      <c r="AZ30" s="190">
        <v>17</v>
      </c>
      <c r="BA30" s="190">
        <v>5</v>
      </c>
      <c r="BB30" s="190">
        <v>36</v>
      </c>
      <c r="BC30" s="190">
        <v>0</v>
      </c>
      <c r="BD30" s="190">
        <v>3</v>
      </c>
      <c r="BE30" s="190">
        <v>0</v>
      </c>
      <c r="BF30" s="190">
        <v>5</v>
      </c>
      <c r="BG30" s="190">
        <v>2</v>
      </c>
      <c r="BH30" s="190">
        <v>6</v>
      </c>
      <c r="BI30" s="190">
        <v>39</v>
      </c>
      <c r="BJ30" s="190">
        <v>79</v>
      </c>
      <c r="BK30" s="190">
        <v>1</v>
      </c>
      <c r="BL30" s="190">
        <v>0</v>
      </c>
      <c r="BM30" s="190">
        <v>144</v>
      </c>
      <c r="BN30" s="190">
        <v>13</v>
      </c>
      <c r="BO30" s="190">
        <v>40</v>
      </c>
      <c r="BP30" s="190">
        <v>9</v>
      </c>
      <c r="BQ30" s="190">
        <v>89</v>
      </c>
      <c r="BR30" s="190">
        <v>4</v>
      </c>
      <c r="BS30" s="190">
        <v>5</v>
      </c>
      <c r="BT30" s="190">
        <v>0</v>
      </c>
      <c r="BU30" s="190">
        <v>7</v>
      </c>
      <c r="BV30" s="190">
        <v>5</v>
      </c>
      <c r="BW30" s="190">
        <v>23</v>
      </c>
      <c r="BX30" s="190">
        <v>24</v>
      </c>
      <c r="BY30" s="190">
        <v>58</v>
      </c>
      <c r="BZ30" s="190">
        <v>2</v>
      </c>
      <c r="CA30" s="190">
        <v>1</v>
      </c>
      <c r="CB30" s="190">
        <v>345</v>
      </c>
      <c r="CC30" s="190">
        <v>39</v>
      </c>
      <c r="CD30" s="190">
        <v>47</v>
      </c>
      <c r="CE30" s="190">
        <v>40</v>
      </c>
      <c r="CF30" s="190">
        <v>140</v>
      </c>
      <c r="CG30" s="190">
        <v>16</v>
      </c>
      <c r="CH30" s="190">
        <v>12</v>
      </c>
      <c r="CI30" s="190">
        <v>4</v>
      </c>
      <c r="CJ30" s="190">
        <v>8</v>
      </c>
      <c r="CK30" s="190">
        <v>17</v>
      </c>
      <c r="CL30" s="190">
        <v>23</v>
      </c>
      <c r="CM30" s="190">
        <v>24</v>
      </c>
      <c r="CN30" s="190">
        <v>50</v>
      </c>
      <c r="CO30" s="190">
        <v>8</v>
      </c>
      <c r="CP30" s="190">
        <v>8</v>
      </c>
      <c r="CQ30" s="190">
        <v>457</v>
      </c>
      <c r="CR30" s="190">
        <v>98</v>
      </c>
      <c r="CS30" s="190">
        <v>15</v>
      </c>
      <c r="CT30" s="190">
        <v>43</v>
      </c>
      <c r="CU30" s="190">
        <v>137</v>
      </c>
      <c r="CV30" s="190">
        <v>22</v>
      </c>
      <c r="CW30" s="190">
        <v>19</v>
      </c>
      <c r="CX30" s="190">
        <v>18</v>
      </c>
      <c r="CY30" s="190">
        <v>13</v>
      </c>
      <c r="CZ30" s="190">
        <v>21</v>
      </c>
      <c r="DA30" s="190">
        <v>56</v>
      </c>
      <c r="DB30" s="190">
        <v>7</v>
      </c>
      <c r="DC30" s="190">
        <v>41</v>
      </c>
      <c r="DD30" s="190">
        <v>246</v>
      </c>
      <c r="DE30" s="190">
        <v>42</v>
      </c>
      <c r="DF30" s="194">
        <v>891</v>
      </c>
      <c r="DG30">
        <v>288</v>
      </c>
      <c r="DH30" s="190">
        <v>11</v>
      </c>
      <c r="DI30" s="190">
        <v>83</v>
      </c>
      <c r="DJ30" s="190">
        <v>826</v>
      </c>
      <c r="DK30" s="190">
        <v>65</v>
      </c>
      <c r="DL30" s="190">
        <v>100</v>
      </c>
      <c r="DM30" s="190">
        <v>110</v>
      </c>
      <c r="DN30" s="190">
        <v>72</v>
      </c>
      <c r="DO30" s="190">
        <v>49</v>
      </c>
      <c r="DP30" s="190">
        <v>322</v>
      </c>
      <c r="DQ30" s="190">
        <v>10</v>
      </c>
      <c r="DR30" s="190">
        <v>270</v>
      </c>
      <c r="DS30" s="195">
        <f t="shared" si="0"/>
        <v>1898</v>
      </c>
      <c r="DT30" s="195">
        <f t="shared" si="1"/>
        <v>1239</v>
      </c>
      <c r="DU30" s="195">
        <f t="shared" si="2"/>
        <v>534</v>
      </c>
      <c r="DV30" s="195">
        <f t="shared" si="3"/>
        <v>443</v>
      </c>
      <c r="DW30" s="195">
        <f t="shared" si="4"/>
        <v>434</v>
      </c>
      <c r="DX30" s="195">
        <f t="shared" si="5"/>
        <v>257</v>
      </c>
      <c r="DY30" s="195">
        <f t="shared" si="6"/>
        <v>181</v>
      </c>
      <c r="DZ30" s="195">
        <f t="shared" si="7"/>
        <v>109</v>
      </c>
      <c r="EA30" s="195">
        <f t="shared" si="8"/>
        <v>125</v>
      </c>
      <c r="EB30" s="195">
        <f t="shared" si="9"/>
        <v>139</v>
      </c>
      <c r="EC30" s="189"/>
      <c r="ED30" s="189"/>
      <c r="EE30" s="189"/>
      <c r="EF30" s="189"/>
      <c r="EG30" s="189"/>
      <c r="EH30" s="189"/>
      <c r="EI30" s="189"/>
      <c r="EJ30" s="189"/>
      <c r="EK30" s="189"/>
      <c r="EL30" s="189"/>
      <c r="EM30" s="189"/>
      <c r="EN30" s="189"/>
      <c r="EO30" s="189"/>
      <c r="EP30" s="189"/>
      <c r="EQ30" s="189"/>
      <c r="ER30" s="189"/>
      <c r="ES30" s="189"/>
      <c r="ET30" s="189"/>
      <c r="EU30" s="189"/>
      <c r="EV30" s="189"/>
      <c r="EW30" s="189"/>
      <c r="EX30" s="189"/>
      <c r="EY30" s="189"/>
      <c r="EZ30" s="189"/>
      <c r="FA30" s="189"/>
      <c r="FB30" s="189"/>
      <c r="FC30" s="189"/>
      <c r="FD30" s="189"/>
      <c r="FE30" s="189"/>
      <c r="FF30" s="189"/>
      <c r="FG30" s="189"/>
      <c r="FH30" s="189"/>
      <c r="FI30" s="189"/>
      <c r="FJ30" s="189"/>
      <c r="FK30" s="189"/>
      <c r="FL30" s="189"/>
      <c r="FM30" s="189"/>
    </row>
    <row r="31" spans="1:169" ht="15">
      <c r="A31" s="9">
        <v>28</v>
      </c>
      <c r="B31" s="9" t="s">
        <v>198</v>
      </c>
      <c r="C31" s="190">
        <v>0</v>
      </c>
      <c r="D31" s="190">
        <v>0</v>
      </c>
      <c r="E31" s="190">
        <v>0</v>
      </c>
      <c r="F31" s="190">
        <v>0</v>
      </c>
      <c r="G31" s="190">
        <v>0</v>
      </c>
      <c r="H31" s="190">
        <v>0</v>
      </c>
      <c r="I31" s="190">
        <v>0</v>
      </c>
      <c r="J31" s="190">
        <v>0</v>
      </c>
      <c r="K31" s="190">
        <v>0</v>
      </c>
      <c r="L31" s="190">
        <v>0</v>
      </c>
      <c r="M31" s="190">
        <v>0</v>
      </c>
      <c r="N31" s="190">
        <v>0</v>
      </c>
      <c r="O31" s="190">
        <v>0</v>
      </c>
      <c r="P31" s="190">
        <v>0</v>
      </c>
      <c r="Q31" s="190">
        <v>0</v>
      </c>
      <c r="R31" s="190">
        <v>0</v>
      </c>
      <c r="S31" s="190">
        <v>0</v>
      </c>
      <c r="T31" s="190">
        <v>1</v>
      </c>
      <c r="U31" s="190">
        <v>0</v>
      </c>
      <c r="V31" s="190">
        <v>0</v>
      </c>
      <c r="W31" s="190">
        <v>0</v>
      </c>
      <c r="X31" s="190">
        <v>0</v>
      </c>
      <c r="Y31" s="190">
        <v>0</v>
      </c>
      <c r="Z31" s="190">
        <v>0</v>
      </c>
      <c r="AA31" s="190">
        <v>0</v>
      </c>
      <c r="AB31" s="190">
        <v>0</v>
      </c>
      <c r="AC31" s="190">
        <v>0</v>
      </c>
      <c r="AD31" s="190">
        <v>0</v>
      </c>
      <c r="AE31" s="190">
        <v>0</v>
      </c>
      <c r="AF31" s="190">
        <v>0</v>
      </c>
      <c r="AG31" s="190">
        <v>0</v>
      </c>
      <c r="AH31" s="190">
        <v>0</v>
      </c>
      <c r="AI31" s="190">
        <v>0</v>
      </c>
      <c r="AJ31" s="190">
        <v>0</v>
      </c>
      <c r="AK31" s="195">
        <v>0</v>
      </c>
      <c r="AL31" s="195">
        <v>0</v>
      </c>
      <c r="AM31" s="190">
        <v>0</v>
      </c>
      <c r="AN31" s="190">
        <v>0</v>
      </c>
      <c r="AO31" s="190">
        <v>0</v>
      </c>
      <c r="AP31" s="190">
        <v>0</v>
      </c>
      <c r="AQ31" s="190">
        <v>0</v>
      </c>
      <c r="AR31" s="190">
        <v>0</v>
      </c>
      <c r="AS31" s="190">
        <v>0</v>
      </c>
      <c r="AT31" s="190">
        <v>0</v>
      </c>
      <c r="AU31" s="190">
        <v>0</v>
      </c>
      <c r="AV31" s="190">
        <v>0</v>
      </c>
      <c r="AW31" s="190">
        <v>0</v>
      </c>
      <c r="AX31" s="190">
        <v>1</v>
      </c>
      <c r="AY31" s="190">
        <v>0</v>
      </c>
      <c r="AZ31" s="190">
        <v>0</v>
      </c>
      <c r="BA31" s="190">
        <v>0</v>
      </c>
      <c r="BB31" s="190">
        <v>1</v>
      </c>
      <c r="BC31" s="190">
        <v>0</v>
      </c>
      <c r="BD31" s="190">
        <v>0</v>
      </c>
      <c r="BE31" s="190">
        <v>0</v>
      </c>
      <c r="BF31" s="190">
        <v>0</v>
      </c>
      <c r="BG31" s="190">
        <v>0</v>
      </c>
      <c r="BH31" s="190">
        <v>0</v>
      </c>
      <c r="BI31" s="190">
        <v>0</v>
      </c>
      <c r="BJ31" s="190">
        <v>0</v>
      </c>
      <c r="BK31" s="190">
        <v>0</v>
      </c>
      <c r="BL31" s="190">
        <v>0</v>
      </c>
      <c r="BM31" s="190">
        <v>1</v>
      </c>
      <c r="BN31" s="190">
        <v>0</v>
      </c>
      <c r="BO31" s="190">
        <v>0</v>
      </c>
      <c r="BP31" s="190">
        <v>0</v>
      </c>
      <c r="BQ31" s="190">
        <v>2</v>
      </c>
      <c r="BR31" s="190">
        <v>0</v>
      </c>
      <c r="BS31" s="190">
        <v>0</v>
      </c>
      <c r="BT31" s="190">
        <v>0</v>
      </c>
      <c r="BU31" s="190">
        <v>0</v>
      </c>
      <c r="BV31" s="190">
        <v>0</v>
      </c>
      <c r="BW31" s="190">
        <v>0</v>
      </c>
      <c r="BX31" s="190">
        <v>1</v>
      </c>
      <c r="BY31" s="190">
        <v>2</v>
      </c>
      <c r="BZ31" s="190">
        <v>0</v>
      </c>
      <c r="CA31" s="190">
        <v>0</v>
      </c>
      <c r="CB31" s="190">
        <v>4</v>
      </c>
      <c r="CC31" s="190">
        <v>1</v>
      </c>
      <c r="CD31" s="190">
        <v>0</v>
      </c>
      <c r="CE31" s="190">
        <v>0</v>
      </c>
      <c r="CF31" s="190">
        <v>3</v>
      </c>
      <c r="CG31" s="190">
        <v>0</v>
      </c>
      <c r="CH31" s="190">
        <v>0</v>
      </c>
      <c r="CI31" s="190">
        <v>0</v>
      </c>
      <c r="CJ31" s="190">
        <v>0</v>
      </c>
      <c r="CK31" s="190">
        <v>1</v>
      </c>
      <c r="CL31" s="190">
        <v>0</v>
      </c>
      <c r="CM31" s="190">
        <v>0</v>
      </c>
      <c r="CN31" s="190">
        <v>2</v>
      </c>
      <c r="CO31" s="190">
        <v>2</v>
      </c>
      <c r="CP31" s="190">
        <v>0</v>
      </c>
      <c r="CQ31" s="190">
        <v>11</v>
      </c>
      <c r="CR31" s="190">
        <v>0</v>
      </c>
      <c r="CS31" s="190">
        <v>0</v>
      </c>
      <c r="CT31" s="190">
        <v>0</v>
      </c>
      <c r="CU31" s="190">
        <v>4</v>
      </c>
      <c r="CV31" s="190">
        <v>0</v>
      </c>
      <c r="CW31" s="190">
        <v>0</v>
      </c>
      <c r="CX31" s="190">
        <v>1</v>
      </c>
      <c r="CY31" s="190">
        <v>0</v>
      </c>
      <c r="CZ31" s="190">
        <v>0</v>
      </c>
      <c r="DA31" s="190">
        <v>1</v>
      </c>
      <c r="DB31" s="190">
        <v>0</v>
      </c>
      <c r="DC31" s="190">
        <v>2</v>
      </c>
      <c r="DD31" s="190">
        <v>4</v>
      </c>
      <c r="DE31" s="190">
        <v>1</v>
      </c>
      <c r="DF31" s="194">
        <v>29</v>
      </c>
      <c r="DG31">
        <v>12</v>
      </c>
      <c r="DH31" s="190">
        <v>0</v>
      </c>
      <c r="DI31" s="190">
        <v>1</v>
      </c>
      <c r="DJ31" s="190">
        <v>20</v>
      </c>
      <c r="DK31" s="190">
        <v>0</v>
      </c>
      <c r="DL31" s="190">
        <v>1</v>
      </c>
      <c r="DM31" s="190">
        <v>2</v>
      </c>
      <c r="DN31" s="190">
        <v>3</v>
      </c>
      <c r="DO31" s="190">
        <v>3</v>
      </c>
      <c r="DP31" s="190">
        <v>6</v>
      </c>
      <c r="DQ31" s="190">
        <v>0</v>
      </c>
      <c r="DR31" s="190">
        <v>9</v>
      </c>
      <c r="DS31" s="195">
        <f t="shared" si="0"/>
        <v>47</v>
      </c>
      <c r="DT31" s="195">
        <f t="shared" si="1"/>
        <v>30</v>
      </c>
      <c r="DU31" s="195">
        <f t="shared" si="2"/>
        <v>15</v>
      </c>
      <c r="DV31" s="195">
        <f t="shared" si="3"/>
        <v>13</v>
      </c>
      <c r="DW31" s="195">
        <f t="shared" si="4"/>
        <v>7</v>
      </c>
      <c r="DX31" s="195">
        <f t="shared" si="5"/>
        <v>6</v>
      </c>
      <c r="DY31" s="195">
        <f t="shared" si="6"/>
        <v>1</v>
      </c>
      <c r="DZ31" s="195">
        <f t="shared" si="7"/>
        <v>3</v>
      </c>
      <c r="EA31" s="195">
        <f t="shared" si="8"/>
        <v>1</v>
      </c>
      <c r="EB31" s="195">
        <f t="shared" si="9"/>
        <v>1</v>
      </c>
      <c r="EC31" s="189"/>
      <c r="ED31" s="189"/>
      <c r="EE31" s="189"/>
      <c r="EF31" s="189"/>
      <c r="EG31" s="189"/>
      <c r="EH31" s="189"/>
      <c r="EI31" s="189"/>
      <c r="EJ31" s="189"/>
      <c r="EK31" s="189"/>
      <c r="EL31" s="189"/>
      <c r="EM31" s="189"/>
      <c r="EN31" s="189"/>
      <c r="EO31" s="189"/>
      <c r="EP31" s="189"/>
      <c r="EQ31" s="189"/>
      <c r="ER31" s="189"/>
      <c r="ES31" s="189"/>
      <c r="ET31" s="189"/>
      <c r="EU31" s="189"/>
      <c r="EV31" s="189"/>
      <c r="EW31" s="189"/>
      <c r="EX31" s="189"/>
      <c r="EY31" s="189"/>
      <c r="EZ31" s="189"/>
      <c r="FA31" s="189"/>
      <c r="FB31" s="189"/>
      <c r="FC31" s="189"/>
      <c r="FD31" s="189"/>
      <c r="FE31" s="189"/>
      <c r="FF31" s="189"/>
      <c r="FG31" s="189"/>
      <c r="FH31" s="189"/>
      <c r="FI31" s="189"/>
      <c r="FJ31" s="189"/>
      <c r="FK31" s="189"/>
      <c r="FL31" s="189"/>
      <c r="FM31" s="189"/>
    </row>
    <row r="32" spans="1:169" ht="15">
      <c r="A32" s="9">
        <v>29</v>
      </c>
      <c r="B32" s="9" t="s">
        <v>199</v>
      </c>
      <c r="C32" s="190">
        <v>0</v>
      </c>
      <c r="D32" s="190">
        <v>0</v>
      </c>
      <c r="E32" s="190">
        <v>0</v>
      </c>
      <c r="F32" s="190">
        <v>0</v>
      </c>
      <c r="G32" s="190">
        <v>0</v>
      </c>
      <c r="H32" s="190">
        <v>0</v>
      </c>
      <c r="I32" s="190">
        <v>0</v>
      </c>
      <c r="J32" s="190">
        <v>0</v>
      </c>
      <c r="K32" s="190">
        <v>0</v>
      </c>
      <c r="L32" s="190">
        <v>0</v>
      </c>
      <c r="M32" s="190">
        <v>1</v>
      </c>
      <c r="N32" s="190">
        <v>0</v>
      </c>
      <c r="O32" s="190">
        <v>0</v>
      </c>
      <c r="P32" s="190">
        <v>0</v>
      </c>
      <c r="Q32" s="190">
        <v>0</v>
      </c>
      <c r="R32" s="190">
        <v>0</v>
      </c>
      <c r="S32" s="190">
        <v>0</v>
      </c>
      <c r="T32" s="190">
        <v>0</v>
      </c>
      <c r="U32" s="190">
        <v>0</v>
      </c>
      <c r="V32" s="190">
        <v>0</v>
      </c>
      <c r="W32" s="190">
        <v>0</v>
      </c>
      <c r="X32" s="190">
        <v>0</v>
      </c>
      <c r="Y32" s="190">
        <v>0</v>
      </c>
      <c r="Z32" s="190">
        <v>0</v>
      </c>
      <c r="AA32" s="190">
        <v>0</v>
      </c>
      <c r="AB32" s="190">
        <v>0</v>
      </c>
      <c r="AC32" s="190">
        <v>0</v>
      </c>
      <c r="AD32" s="190">
        <v>0</v>
      </c>
      <c r="AE32" s="190">
        <v>0</v>
      </c>
      <c r="AF32" s="190">
        <v>0</v>
      </c>
      <c r="AG32" s="190">
        <v>0</v>
      </c>
      <c r="AH32" s="190">
        <v>0</v>
      </c>
      <c r="AI32" s="190">
        <v>0</v>
      </c>
      <c r="AJ32" s="190">
        <v>0</v>
      </c>
      <c r="AK32" s="195">
        <v>0</v>
      </c>
      <c r="AL32" s="195">
        <v>0</v>
      </c>
      <c r="AM32" s="190">
        <v>0</v>
      </c>
      <c r="AN32" s="190">
        <v>0</v>
      </c>
      <c r="AO32" s="190">
        <v>0</v>
      </c>
      <c r="AP32" s="190">
        <v>0</v>
      </c>
      <c r="AQ32" s="190">
        <v>0</v>
      </c>
      <c r="AR32" s="190">
        <v>0</v>
      </c>
      <c r="AS32" s="190">
        <v>0</v>
      </c>
      <c r="AT32" s="190">
        <v>0</v>
      </c>
      <c r="AU32" s="190">
        <v>1</v>
      </c>
      <c r="AV32" s="190">
        <v>0</v>
      </c>
      <c r="AW32" s="190">
        <v>0</v>
      </c>
      <c r="AX32" s="190">
        <v>0</v>
      </c>
      <c r="AY32" s="190">
        <v>1</v>
      </c>
      <c r="AZ32" s="190">
        <v>0</v>
      </c>
      <c r="BA32" s="190">
        <v>0</v>
      </c>
      <c r="BB32" s="190">
        <v>0</v>
      </c>
      <c r="BC32" s="190">
        <v>0</v>
      </c>
      <c r="BD32" s="190">
        <v>0</v>
      </c>
      <c r="BE32" s="190">
        <v>0</v>
      </c>
      <c r="BF32" s="190">
        <v>0</v>
      </c>
      <c r="BG32" s="190">
        <v>0</v>
      </c>
      <c r="BH32" s="190">
        <v>0</v>
      </c>
      <c r="BI32" s="190">
        <v>1</v>
      </c>
      <c r="BJ32" s="190">
        <v>3</v>
      </c>
      <c r="BK32" s="190">
        <v>0</v>
      </c>
      <c r="BL32" s="190">
        <v>0</v>
      </c>
      <c r="BM32" s="190">
        <v>2</v>
      </c>
      <c r="BN32" s="190">
        <v>0</v>
      </c>
      <c r="BO32" s="190">
        <v>1</v>
      </c>
      <c r="BP32" s="190">
        <v>0</v>
      </c>
      <c r="BQ32" s="190">
        <v>1</v>
      </c>
      <c r="BR32" s="190">
        <v>0</v>
      </c>
      <c r="BS32" s="190">
        <v>0</v>
      </c>
      <c r="BT32" s="190">
        <v>0</v>
      </c>
      <c r="BU32" s="190">
        <v>0</v>
      </c>
      <c r="BV32" s="190">
        <v>0</v>
      </c>
      <c r="BW32" s="190">
        <v>0</v>
      </c>
      <c r="BX32" s="190">
        <v>4</v>
      </c>
      <c r="BY32" s="190">
        <v>0</v>
      </c>
      <c r="BZ32" s="190">
        <v>0</v>
      </c>
      <c r="CA32" s="190">
        <v>0</v>
      </c>
      <c r="CB32" s="190">
        <v>8</v>
      </c>
      <c r="CC32" s="190">
        <v>1</v>
      </c>
      <c r="CD32" s="190">
        <v>1</v>
      </c>
      <c r="CE32" s="190">
        <v>2</v>
      </c>
      <c r="CF32" s="190">
        <v>6</v>
      </c>
      <c r="CG32" s="190">
        <v>0</v>
      </c>
      <c r="CH32" s="190">
        <v>0</v>
      </c>
      <c r="CI32" s="190">
        <v>0</v>
      </c>
      <c r="CJ32" s="190">
        <v>0</v>
      </c>
      <c r="CK32" s="190">
        <v>0</v>
      </c>
      <c r="CL32" s="190">
        <v>0</v>
      </c>
      <c r="CM32" s="190">
        <v>0</v>
      </c>
      <c r="CN32" s="190">
        <v>1</v>
      </c>
      <c r="CO32" s="190">
        <v>1</v>
      </c>
      <c r="CP32" s="190">
        <v>0</v>
      </c>
      <c r="CQ32" s="190">
        <v>23</v>
      </c>
      <c r="CR32" s="190">
        <v>2</v>
      </c>
      <c r="CS32" s="190">
        <v>1</v>
      </c>
      <c r="CT32" s="190">
        <v>3</v>
      </c>
      <c r="CU32" s="190">
        <v>4</v>
      </c>
      <c r="CV32" s="190">
        <v>0</v>
      </c>
      <c r="CW32" s="190">
        <v>0</v>
      </c>
      <c r="CX32" s="190">
        <v>1</v>
      </c>
      <c r="CY32" s="190">
        <v>1</v>
      </c>
      <c r="CZ32" s="190">
        <v>1</v>
      </c>
      <c r="DA32" s="190">
        <v>1</v>
      </c>
      <c r="DB32" s="190">
        <v>1</v>
      </c>
      <c r="DC32" s="190">
        <v>1</v>
      </c>
      <c r="DD32" s="190">
        <v>6</v>
      </c>
      <c r="DE32" s="190">
        <v>2</v>
      </c>
      <c r="DF32" s="194">
        <v>28</v>
      </c>
      <c r="DG32">
        <v>5</v>
      </c>
      <c r="DH32" s="190">
        <v>1</v>
      </c>
      <c r="DI32" s="190">
        <v>6</v>
      </c>
      <c r="DJ32" s="190">
        <v>29</v>
      </c>
      <c r="DK32" s="190">
        <v>1</v>
      </c>
      <c r="DL32" s="190">
        <v>7</v>
      </c>
      <c r="DM32" s="190">
        <v>2</v>
      </c>
      <c r="DN32" s="190">
        <v>2</v>
      </c>
      <c r="DO32" s="190">
        <v>2</v>
      </c>
      <c r="DP32" s="190">
        <v>8</v>
      </c>
      <c r="DQ32" s="190">
        <v>0</v>
      </c>
      <c r="DR32" s="190">
        <v>9</v>
      </c>
      <c r="DS32" s="195">
        <f t="shared" si="0"/>
        <v>61</v>
      </c>
      <c r="DT32" s="195">
        <f t="shared" si="1"/>
        <v>40</v>
      </c>
      <c r="DU32" s="195">
        <f t="shared" si="2"/>
        <v>15</v>
      </c>
      <c r="DV32" s="195">
        <f t="shared" si="3"/>
        <v>9</v>
      </c>
      <c r="DW32" s="195">
        <f t="shared" si="4"/>
        <v>9</v>
      </c>
      <c r="DX32" s="195">
        <f t="shared" si="5"/>
        <v>7</v>
      </c>
      <c r="DY32" s="195">
        <f t="shared" si="6"/>
        <v>11</v>
      </c>
      <c r="DZ32" s="195">
        <f t="shared" si="7"/>
        <v>4</v>
      </c>
      <c r="EA32" s="195">
        <f t="shared" si="8"/>
        <v>6</v>
      </c>
      <c r="EB32" s="195">
        <f t="shared" si="9"/>
        <v>7</v>
      </c>
      <c r="EC32" s="189"/>
      <c r="ED32" s="189"/>
      <c r="EE32" s="189"/>
      <c r="EF32" s="189"/>
      <c r="EG32" s="189"/>
      <c r="EH32" s="189"/>
      <c r="EI32" s="189"/>
      <c r="EJ32" s="189"/>
      <c r="EK32" s="189"/>
      <c r="EL32" s="189"/>
      <c r="EM32" s="189"/>
      <c r="EN32" s="189"/>
      <c r="EO32" s="189"/>
      <c r="EP32" s="189"/>
      <c r="EQ32" s="189"/>
      <c r="ER32" s="189"/>
      <c r="ES32" s="189"/>
      <c r="ET32" s="189"/>
      <c r="EU32" s="189"/>
      <c r="EV32" s="189"/>
      <c r="EW32" s="189"/>
      <c r="EX32" s="189"/>
      <c r="EY32" s="189"/>
      <c r="EZ32" s="189"/>
      <c r="FA32" s="189"/>
      <c r="FB32" s="189"/>
      <c r="FC32" s="189"/>
      <c r="FD32" s="189"/>
      <c r="FE32" s="189"/>
      <c r="FF32" s="189"/>
      <c r="FG32" s="189"/>
      <c r="FH32" s="189"/>
      <c r="FI32" s="189"/>
      <c r="FJ32" s="189"/>
      <c r="FK32" s="189"/>
      <c r="FL32" s="189"/>
      <c r="FM32" s="189"/>
    </row>
    <row r="33" spans="1:169" ht="15">
      <c r="A33" s="9">
        <v>30</v>
      </c>
      <c r="B33" s="9" t="s">
        <v>200</v>
      </c>
      <c r="C33" s="190">
        <v>0</v>
      </c>
      <c r="D33" s="190">
        <v>0</v>
      </c>
      <c r="E33" s="190">
        <v>0</v>
      </c>
      <c r="F33" s="190">
        <v>0</v>
      </c>
      <c r="G33" s="190">
        <v>0</v>
      </c>
      <c r="H33" s="190">
        <v>0</v>
      </c>
      <c r="I33" s="190">
        <v>0</v>
      </c>
      <c r="J33" s="190">
        <v>0</v>
      </c>
      <c r="K33" s="190">
        <v>0</v>
      </c>
      <c r="L33" s="190">
        <v>0</v>
      </c>
      <c r="M33" s="190">
        <v>0</v>
      </c>
      <c r="N33" s="190">
        <v>0</v>
      </c>
      <c r="O33" s="190">
        <v>0</v>
      </c>
      <c r="P33" s="190">
        <v>0</v>
      </c>
      <c r="Q33" s="190">
        <v>0</v>
      </c>
      <c r="R33" s="190">
        <v>0</v>
      </c>
      <c r="S33" s="190">
        <v>0</v>
      </c>
      <c r="T33" s="190">
        <v>0</v>
      </c>
      <c r="U33" s="190">
        <v>0</v>
      </c>
      <c r="V33" s="190">
        <v>0</v>
      </c>
      <c r="W33" s="190">
        <v>0</v>
      </c>
      <c r="X33" s="190">
        <v>0</v>
      </c>
      <c r="Y33" s="190">
        <v>0</v>
      </c>
      <c r="Z33" s="190">
        <v>0</v>
      </c>
      <c r="AA33" s="190">
        <v>0</v>
      </c>
      <c r="AB33" s="190">
        <v>0</v>
      </c>
      <c r="AC33" s="190">
        <v>0</v>
      </c>
      <c r="AD33" s="190">
        <v>0</v>
      </c>
      <c r="AE33" s="190">
        <v>0</v>
      </c>
      <c r="AF33" s="190">
        <v>0</v>
      </c>
      <c r="AG33" s="190">
        <v>0</v>
      </c>
      <c r="AH33" s="190">
        <v>0</v>
      </c>
      <c r="AI33" s="190">
        <v>0</v>
      </c>
      <c r="AJ33" s="190">
        <v>0</v>
      </c>
      <c r="AK33" s="195">
        <v>0</v>
      </c>
      <c r="AL33" s="195">
        <v>0</v>
      </c>
      <c r="AM33" s="190">
        <v>0</v>
      </c>
      <c r="AN33" s="190">
        <v>0</v>
      </c>
      <c r="AO33" s="190">
        <v>0</v>
      </c>
      <c r="AP33" s="190">
        <v>0</v>
      </c>
      <c r="AQ33" s="190">
        <v>0</v>
      </c>
      <c r="AR33" s="190">
        <v>0</v>
      </c>
      <c r="AS33" s="190">
        <v>0</v>
      </c>
      <c r="AT33" s="190">
        <v>0</v>
      </c>
      <c r="AU33" s="190">
        <v>2</v>
      </c>
      <c r="AV33" s="190">
        <v>0</v>
      </c>
      <c r="AW33" s="190">
        <v>0</v>
      </c>
      <c r="AX33" s="190">
        <v>0</v>
      </c>
      <c r="AY33" s="190">
        <v>0</v>
      </c>
      <c r="AZ33" s="190">
        <v>1</v>
      </c>
      <c r="BA33" s="190">
        <v>0</v>
      </c>
      <c r="BB33" s="190">
        <v>0</v>
      </c>
      <c r="BC33" s="190">
        <v>0</v>
      </c>
      <c r="BD33" s="190">
        <v>0</v>
      </c>
      <c r="BE33" s="190">
        <v>0</v>
      </c>
      <c r="BF33" s="190">
        <v>0</v>
      </c>
      <c r="BG33" s="190">
        <v>0</v>
      </c>
      <c r="BH33" s="190">
        <v>1</v>
      </c>
      <c r="BI33" s="190">
        <v>0</v>
      </c>
      <c r="BJ33" s="190">
        <v>4</v>
      </c>
      <c r="BK33" s="190">
        <v>0</v>
      </c>
      <c r="BL33" s="190">
        <v>0</v>
      </c>
      <c r="BM33" s="190">
        <v>8</v>
      </c>
      <c r="BN33" s="190">
        <v>1</v>
      </c>
      <c r="BO33" s="190">
        <v>1</v>
      </c>
      <c r="BP33" s="190">
        <v>0</v>
      </c>
      <c r="BQ33" s="190">
        <v>2</v>
      </c>
      <c r="BR33" s="190">
        <v>0</v>
      </c>
      <c r="BS33" s="190">
        <v>0</v>
      </c>
      <c r="BT33" s="190">
        <v>0</v>
      </c>
      <c r="BU33" s="190">
        <v>2</v>
      </c>
      <c r="BV33" s="190">
        <v>0</v>
      </c>
      <c r="BW33" s="190">
        <v>1</v>
      </c>
      <c r="BX33" s="190">
        <v>1</v>
      </c>
      <c r="BY33" s="190">
        <v>5</v>
      </c>
      <c r="BZ33" s="190">
        <v>0</v>
      </c>
      <c r="CA33" s="190">
        <v>0</v>
      </c>
      <c r="CB33" s="190">
        <v>17</v>
      </c>
      <c r="CC33" s="190">
        <v>3</v>
      </c>
      <c r="CD33" s="190">
        <v>2</v>
      </c>
      <c r="CE33" s="190">
        <v>2</v>
      </c>
      <c r="CF33" s="190">
        <v>2</v>
      </c>
      <c r="CG33" s="190">
        <v>0</v>
      </c>
      <c r="CH33" s="190">
        <v>0</v>
      </c>
      <c r="CI33" s="190">
        <v>0</v>
      </c>
      <c r="CJ33" s="190">
        <v>0</v>
      </c>
      <c r="CK33" s="190">
        <v>0</v>
      </c>
      <c r="CL33" s="190">
        <v>3</v>
      </c>
      <c r="CM33" s="190">
        <v>2</v>
      </c>
      <c r="CN33" s="190">
        <v>2</v>
      </c>
      <c r="CO33" s="190">
        <v>0</v>
      </c>
      <c r="CP33" s="190">
        <v>0</v>
      </c>
      <c r="CQ33" s="190">
        <v>17</v>
      </c>
      <c r="CR33" s="190">
        <v>6</v>
      </c>
      <c r="CS33" s="190">
        <v>2</v>
      </c>
      <c r="CT33" s="190">
        <v>1</v>
      </c>
      <c r="CU33" s="190">
        <v>10</v>
      </c>
      <c r="CV33" s="190">
        <v>1</v>
      </c>
      <c r="CW33" s="190">
        <v>1</v>
      </c>
      <c r="CX33" s="190">
        <v>0</v>
      </c>
      <c r="CY33" s="190">
        <v>0</v>
      </c>
      <c r="CZ33" s="190">
        <v>0</v>
      </c>
      <c r="DA33" s="190">
        <v>2</v>
      </c>
      <c r="DB33" s="190">
        <v>0</v>
      </c>
      <c r="DC33" s="190">
        <v>1</v>
      </c>
      <c r="DD33" s="190">
        <v>21</v>
      </c>
      <c r="DE33" s="190">
        <v>0</v>
      </c>
      <c r="DF33" s="194">
        <v>25</v>
      </c>
      <c r="DG33">
        <v>10</v>
      </c>
      <c r="DH33" s="190">
        <v>1</v>
      </c>
      <c r="DI33" s="190">
        <v>4</v>
      </c>
      <c r="DJ33" s="190">
        <v>39</v>
      </c>
      <c r="DK33" s="190">
        <v>2</v>
      </c>
      <c r="DL33" s="190">
        <v>3</v>
      </c>
      <c r="DM33" s="190">
        <v>6</v>
      </c>
      <c r="DN33" s="190">
        <v>0</v>
      </c>
      <c r="DO33" s="190">
        <v>2</v>
      </c>
      <c r="DP33" s="190">
        <v>12</v>
      </c>
      <c r="DQ33" s="190">
        <v>0</v>
      </c>
      <c r="DR33" s="190">
        <v>12</v>
      </c>
      <c r="DS33" s="195">
        <f t="shared" si="0"/>
        <v>67</v>
      </c>
      <c r="DT33" s="195">
        <f t="shared" si="1"/>
        <v>53</v>
      </c>
      <c r="DU33" s="195">
        <f t="shared" si="2"/>
        <v>26</v>
      </c>
      <c r="DV33" s="195">
        <f t="shared" si="3"/>
        <v>20</v>
      </c>
      <c r="DW33" s="195">
        <f t="shared" si="4"/>
        <v>19</v>
      </c>
      <c r="DX33" s="195">
        <f t="shared" si="5"/>
        <v>21</v>
      </c>
      <c r="DY33" s="195">
        <f t="shared" si="6"/>
        <v>7</v>
      </c>
      <c r="DZ33" s="195">
        <f t="shared" si="7"/>
        <v>2</v>
      </c>
      <c r="EA33" s="195">
        <f t="shared" si="8"/>
        <v>3</v>
      </c>
      <c r="EB33" s="195">
        <f t="shared" si="9"/>
        <v>4</v>
      </c>
      <c r="EC33" s="189"/>
      <c r="ED33" s="189"/>
      <c r="EE33" s="189"/>
      <c r="EF33" s="189"/>
      <c r="EG33" s="189"/>
      <c r="EH33" s="189"/>
      <c r="EI33" s="189"/>
      <c r="EJ33" s="189"/>
      <c r="EK33" s="189"/>
      <c r="EL33" s="189"/>
      <c r="EM33" s="189"/>
      <c r="EN33" s="189"/>
      <c r="EO33" s="189"/>
      <c r="EP33" s="189"/>
      <c r="EQ33" s="189"/>
      <c r="ER33" s="189"/>
      <c r="ES33" s="189"/>
      <c r="ET33" s="189"/>
      <c r="EU33" s="189"/>
      <c r="EV33" s="189"/>
      <c r="EW33" s="189"/>
      <c r="EX33" s="189"/>
      <c r="EY33" s="189"/>
      <c r="EZ33" s="189"/>
      <c r="FA33" s="189"/>
      <c r="FB33" s="189"/>
      <c r="FC33" s="189"/>
      <c r="FD33" s="189"/>
      <c r="FE33" s="189"/>
      <c r="FF33" s="189"/>
      <c r="FG33" s="189"/>
      <c r="FH33" s="189"/>
      <c r="FI33" s="189"/>
      <c r="FJ33" s="189"/>
      <c r="FK33" s="189"/>
      <c r="FL33" s="189"/>
      <c r="FM33" s="189"/>
    </row>
    <row r="34" spans="1:169" ht="15">
      <c r="A34" s="9">
        <v>31</v>
      </c>
      <c r="B34" s="9" t="s">
        <v>201</v>
      </c>
      <c r="C34" s="190">
        <v>0</v>
      </c>
      <c r="D34" s="190">
        <v>0</v>
      </c>
      <c r="E34" s="190">
        <v>0</v>
      </c>
      <c r="F34" s="190">
        <v>0</v>
      </c>
      <c r="G34" s="190">
        <v>0</v>
      </c>
      <c r="H34" s="190">
        <v>0</v>
      </c>
      <c r="I34" s="190">
        <v>0</v>
      </c>
      <c r="J34" s="190">
        <v>0</v>
      </c>
      <c r="K34" s="190">
        <v>0</v>
      </c>
      <c r="L34" s="190">
        <v>0</v>
      </c>
      <c r="M34" s="190">
        <v>0</v>
      </c>
      <c r="N34" s="190">
        <v>0</v>
      </c>
      <c r="O34" s="190">
        <v>0</v>
      </c>
      <c r="P34" s="190">
        <v>0</v>
      </c>
      <c r="Q34" s="190">
        <v>1</v>
      </c>
      <c r="R34" s="190">
        <v>0</v>
      </c>
      <c r="S34" s="190">
        <v>0</v>
      </c>
      <c r="T34" s="190">
        <v>0</v>
      </c>
      <c r="U34" s="190">
        <v>0</v>
      </c>
      <c r="V34" s="190">
        <v>0</v>
      </c>
      <c r="W34" s="190">
        <v>0</v>
      </c>
      <c r="X34" s="190">
        <v>0</v>
      </c>
      <c r="Y34" s="190">
        <v>0</v>
      </c>
      <c r="Z34" s="190">
        <v>0</v>
      </c>
      <c r="AA34" s="190">
        <v>0</v>
      </c>
      <c r="AB34" s="190">
        <v>0</v>
      </c>
      <c r="AC34" s="190">
        <v>0</v>
      </c>
      <c r="AD34" s="190">
        <v>0</v>
      </c>
      <c r="AE34" s="190">
        <v>1</v>
      </c>
      <c r="AF34" s="190">
        <v>0</v>
      </c>
      <c r="AG34" s="190">
        <v>0</v>
      </c>
      <c r="AH34" s="190">
        <v>0</v>
      </c>
      <c r="AI34" s="190">
        <v>1</v>
      </c>
      <c r="AJ34" s="190">
        <v>0</v>
      </c>
      <c r="AK34" s="195">
        <v>0</v>
      </c>
      <c r="AL34" s="195">
        <v>0</v>
      </c>
      <c r="AM34" s="190">
        <v>0</v>
      </c>
      <c r="AN34" s="190">
        <v>0</v>
      </c>
      <c r="AO34" s="190">
        <v>0</v>
      </c>
      <c r="AP34" s="190">
        <v>0</v>
      </c>
      <c r="AQ34" s="190">
        <v>0</v>
      </c>
      <c r="AR34" s="190">
        <v>0</v>
      </c>
      <c r="AS34" s="190">
        <v>0</v>
      </c>
      <c r="AT34" s="190">
        <v>3</v>
      </c>
      <c r="AU34" s="190">
        <v>3</v>
      </c>
      <c r="AV34" s="190">
        <v>0</v>
      </c>
      <c r="AW34" s="190">
        <v>0</v>
      </c>
      <c r="AX34" s="190">
        <v>1</v>
      </c>
      <c r="AY34" s="190">
        <v>0</v>
      </c>
      <c r="AZ34" s="190">
        <v>0</v>
      </c>
      <c r="BA34" s="190">
        <v>1</v>
      </c>
      <c r="BB34" s="190">
        <v>5</v>
      </c>
      <c r="BC34" s="190">
        <v>0</v>
      </c>
      <c r="BD34" s="190">
        <v>0</v>
      </c>
      <c r="BE34" s="190">
        <v>0</v>
      </c>
      <c r="BF34" s="190">
        <v>0</v>
      </c>
      <c r="BG34" s="190">
        <v>0</v>
      </c>
      <c r="BH34" s="190">
        <v>0</v>
      </c>
      <c r="BI34" s="190">
        <v>3</v>
      </c>
      <c r="BJ34" s="190">
        <v>6</v>
      </c>
      <c r="BK34" s="190">
        <v>0</v>
      </c>
      <c r="BL34" s="190">
        <v>1</v>
      </c>
      <c r="BM34" s="190">
        <v>8</v>
      </c>
      <c r="BN34" s="190">
        <v>1</v>
      </c>
      <c r="BO34" s="190">
        <v>1</v>
      </c>
      <c r="BP34" s="190">
        <v>1</v>
      </c>
      <c r="BQ34" s="190">
        <v>8</v>
      </c>
      <c r="BR34" s="190">
        <v>0</v>
      </c>
      <c r="BS34" s="190">
        <v>0</v>
      </c>
      <c r="BT34" s="190">
        <v>0</v>
      </c>
      <c r="BU34" s="190">
        <v>0</v>
      </c>
      <c r="BV34" s="190">
        <v>0</v>
      </c>
      <c r="BW34" s="190">
        <v>0</v>
      </c>
      <c r="BX34" s="190">
        <v>2</v>
      </c>
      <c r="BY34" s="190">
        <v>1</v>
      </c>
      <c r="BZ34" s="190">
        <v>0</v>
      </c>
      <c r="CA34" s="190">
        <v>0</v>
      </c>
      <c r="CB34" s="190">
        <v>13</v>
      </c>
      <c r="CC34" s="190">
        <v>3</v>
      </c>
      <c r="CD34" s="190">
        <v>3</v>
      </c>
      <c r="CE34" s="190">
        <v>1</v>
      </c>
      <c r="CF34" s="190">
        <v>14</v>
      </c>
      <c r="CG34" s="190">
        <v>0</v>
      </c>
      <c r="CH34" s="190">
        <v>1</v>
      </c>
      <c r="CI34" s="190">
        <v>0</v>
      </c>
      <c r="CJ34" s="190">
        <v>0</v>
      </c>
      <c r="CK34" s="190">
        <v>1</v>
      </c>
      <c r="CL34" s="190">
        <v>4</v>
      </c>
      <c r="CM34" s="190">
        <v>5</v>
      </c>
      <c r="CN34" s="190">
        <v>7</v>
      </c>
      <c r="CO34" s="190">
        <v>1</v>
      </c>
      <c r="CP34" s="190">
        <v>1</v>
      </c>
      <c r="CQ34" s="190">
        <v>41</v>
      </c>
      <c r="CR34" s="190">
        <v>3</v>
      </c>
      <c r="CS34" s="190">
        <v>0</v>
      </c>
      <c r="CT34" s="190">
        <v>4</v>
      </c>
      <c r="CU34" s="190">
        <v>29</v>
      </c>
      <c r="CV34" s="190">
        <v>0</v>
      </c>
      <c r="CW34" s="190">
        <v>1</v>
      </c>
      <c r="CX34" s="190">
        <v>0</v>
      </c>
      <c r="CY34" s="190">
        <v>1</v>
      </c>
      <c r="CZ34" s="190">
        <v>3</v>
      </c>
      <c r="DA34" s="190">
        <v>6</v>
      </c>
      <c r="DB34" s="190">
        <v>1</v>
      </c>
      <c r="DC34" s="190">
        <v>3</v>
      </c>
      <c r="DD34" s="190">
        <v>21</v>
      </c>
      <c r="DE34" s="190">
        <v>2</v>
      </c>
      <c r="DF34" s="194">
        <v>58</v>
      </c>
      <c r="DG34">
        <v>17</v>
      </c>
      <c r="DH34" s="190">
        <v>4</v>
      </c>
      <c r="DI34" s="190">
        <v>7</v>
      </c>
      <c r="DJ34" s="190">
        <v>74</v>
      </c>
      <c r="DK34" s="190">
        <v>4</v>
      </c>
      <c r="DL34" s="190">
        <v>9</v>
      </c>
      <c r="DM34" s="190">
        <v>2</v>
      </c>
      <c r="DN34" s="190">
        <v>8</v>
      </c>
      <c r="DO34" s="190">
        <v>5</v>
      </c>
      <c r="DP34" s="190">
        <v>23</v>
      </c>
      <c r="DQ34" s="190">
        <v>0</v>
      </c>
      <c r="DR34" s="190">
        <v>22</v>
      </c>
      <c r="DS34" s="195">
        <f t="shared" si="0"/>
        <v>122</v>
      </c>
      <c r="DT34" s="195">
        <f t="shared" si="1"/>
        <v>130</v>
      </c>
      <c r="DU34" s="195">
        <f t="shared" si="2"/>
        <v>43</v>
      </c>
      <c r="DV34" s="195">
        <f t="shared" si="3"/>
        <v>24</v>
      </c>
      <c r="DW34" s="195">
        <f t="shared" si="4"/>
        <v>33</v>
      </c>
      <c r="DX34" s="195">
        <f t="shared" si="5"/>
        <v>22</v>
      </c>
      <c r="DY34" s="195">
        <f t="shared" si="6"/>
        <v>14</v>
      </c>
      <c r="DZ34" s="195">
        <f t="shared" si="7"/>
        <v>9</v>
      </c>
      <c r="EA34" s="195">
        <f t="shared" si="8"/>
        <v>15</v>
      </c>
      <c r="EB34" s="195">
        <f t="shared" si="9"/>
        <v>11</v>
      </c>
      <c r="EC34" s="189"/>
      <c r="ED34" s="189"/>
      <c r="EE34" s="189"/>
      <c r="EF34" s="189"/>
      <c r="EG34" s="189"/>
      <c r="EH34" s="189"/>
      <c r="EI34" s="189"/>
      <c r="EJ34" s="189"/>
      <c r="EK34" s="189"/>
      <c r="EL34" s="189"/>
      <c r="EM34" s="189"/>
      <c r="EN34" s="189"/>
      <c r="EO34" s="189"/>
      <c r="EP34" s="189"/>
      <c r="EQ34" s="189"/>
      <c r="ER34" s="189"/>
      <c r="ES34" s="189"/>
      <c r="ET34" s="189"/>
      <c r="EU34" s="189"/>
      <c r="EV34" s="189"/>
      <c r="EW34" s="189"/>
      <c r="EX34" s="189"/>
      <c r="EY34" s="189"/>
      <c r="EZ34" s="189"/>
      <c r="FA34" s="189"/>
      <c r="FB34" s="189"/>
      <c r="FC34" s="189"/>
      <c r="FD34" s="189"/>
      <c r="FE34" s="189"/>
      <c r="FF34" s="189"/>
      <c r="FG34" s="189"/>
      <c r="FH34" s="189"/>
      <c r="FI34" s="189"/>
      <c r="FJ34" s="189"/>
      <c r="FK34" s="189"/>
      <c r="FL34" s="189"/>
      <c r="FM34" s="189"/>
    </row>
    <row r="35" spans="1:169" ht="21" customHeight="1">
      <c r="A35" s="9">
        <v>32</v>
      </c>
      <c r="B35" s="9" t="s">
        <v>202</v>
      </c>
      <c r="C35" s="190">
        <v>0</v>
      </c>
      <c r="D35" s="190">
        <v>0</v>
      </c>
      <c r="E35" s="190">
        <v>0</v>
      </c>
      <c r="F35" s="190">
        <v>0</v>
      </c>
      <c r="G35" s="190">
        <v>0</v>
      </c>
      <c r="H35" s="190">
        <v>0</v>
      </c>
      <c r="I35" s="190">
        <v>0</v>
      </c>
      <c r="J35" s="190">
        <v>0</v>
      </c>
      <c r="K35" s="190">
        <v>0</v>
      </c>
      <c r="L35" s="190">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5">
        <v>0</v>
      </c>
      <c r="AL35" s="195">
        <v>0</v>
      </c>
      <c r="AM35" s="190">
        <v>0</v>
      </c>
      <c r="AN35" s="190">
        <v>0</v>
      </c>
      <c r="AO35" s="190">
        <v>0</v>
      </c>
      <c r="AP35" s="190">
        <v>0</v>
      </c>
      <c r="AQ35" s="190">
        <v>0</v>
      </c>
      <c r="AR35" s="190">
        <v>0</v>
      </c>
      <c r="AS35" s="190">
        <v>0</v>
      </c>
      <c r="AT35" s="190">
        <v>0</v>
      </c>
      <c r="AU35" s="190">
        <v>1</v>
      </c>
      <c r="AV35" s="190">
        <v>0</v>
      </c>
      <c r="AW35" s="190">
        <v>0</v>
      </c>
      <c r="AX35" s="190">
        <v>2</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3</v>
      </c>
      <c r="BN35" s="190">
        <v>0</v>
      </c>
      <c r="BO35" s="190">
        <v>0</v>
      </c>
      <c r="BP35" s="190">
        <v>0</v>
      </c>
      <c r="BQ35" s="190">
        <v>1</v>
      </c>
      <c r="BR35" s="190">
        <v>0</v>
      </c>
      <c r="BS35" s="190">
        <v>0</v>
      </c>
      <c r="BT35" s="190">
        <v>0</v>
      </c>
      <c r="BU35" s="190">
        <v>0</v>
      </c>
      <c r="BV35" s="190">
        <v>0</v>
      </c>
      <c r="BW35" s="190">
        <v>0</v>
      </c>
      <c r="BX35" s="190">
        <v>0</v>
      </c>
      <c r="BY35" s="190">
        <v>0</v>
      </c>
      <c r="BZ35" s="190">
        <v>0</v>
      </c>
      <c r="CA35" s="190">
        <v>0</v>
      </c>
      <c r="CB35" s="190">
        <v>5</v>
      </c>
      <c r="CC35" s="190">
        <v>0</v>
      </c>
      <c r="CD35" s="190">
        <v>0</v>
      </c>
      <c r="CE35" s="190">
        <v>0</v>
      </c>
      <c r="CF35" s="190">
        <v>1</v>
      </c>
      <c r="CG35" s="190">
        <v>0</v>
      </c>
      <c r="CH35" s="190">
        <v>0</v>
      </c>
      <c r="CI35" s="190">
        <v>0</v>
      </c>
      <c r="CJ35" s="190">
        <v>0</v>
      </c>
      <c r="CK35" s="190">
        <v>0</v>
      </c>
      <c r="CL35" s="190">
        <v>0</v>
      </c>
      <c r="CM35" s="190">
        <v>0</v>
      </c>
      <c r="CN35" s="190">
        <v>0</v>
      </c>
      <c r="CO35" s="190">
        <v>0</v>
      </c>
      <c r="CP35" s="190">
        <v>0</v>
      </c>
      <c r="CQ35" s="190">
        <v>7</v>
      </c>
      <c r="CR35" s="190">
        <v>4</v>
      </c>
      <c r="CS35" s="190">
        <v>0</v>
      </c>
      <c r="CT35" s="190">
        <v>1</v>
      </c>
      <c r="CU35" s="190">
        <v>1</v>
      </c>
      <c r="CV35" s="190">
        <v>0</v>
      </c>
      <c r="CW35" s="190">
        <v>0</v>
      </c>
      <c r="CX35" s="190">
        <v>0</v>
      </c>
      <c r="CY35" s="190">
        <v>0</v>
      </c>
      <c r="CZ35" s="190">
        <v>0</v>
      </c>
      <c r="DA35" s="190">
        <v>0</v>
      </c>
      <c r="DB35" s="190">
        <v>1</v>
      </c>
      <c r="DC35" s="190">
        <v>0</v>
      </c>
      <c r="DD35" s="190">
        <v>4</v>
      </c>
      <c r="DE35" s="190">
        <v>0</v>
      </c>
      <c r="DF35" s="194">
        <v>17</v>
      </c>
      <c r="DG35">
        <v>4</v>
      </c>
      <c r="DH35" s="190">
        <v>1</v>
      </c>
      <c r="DI35" s="190">
        <v>2</v>
      </c>
      <c r="DJ35" s="190">
        <v>14</v>
      </c>
      <c r="DK35" s="190">
        <v>0</v>
      </c>
      <c r="DL35" s="190">
        <v>1</v>
      </c>
      <c r="DM35" s="190">
        <v>0</v>
      </c>
      <c r="DN35" s="190">
        <v>3</v>
      </c>
      <c r="DO35" s="190">
        <v>2</v>
      </c>
      <c r="DP35" s="190">
        <v>4</v>
      </c>
      <c r="DQ35" s="190">
        <v>0</v>
      </c>
      <c r="DR35" s="190">
        <v>6</v>
      </c>
      <c r="DS35" s="195">
        <f t="shared" si="0"/>
        <v>34</v>
      </c>
      <c r="DT35" s="195">
        <f t="shared" si="1"/>
        <v>17</v>
      </c>
      <c r="DU35" s="195">
        <f t="shared" si="2"/>
        <v>7</v>
      </c>
      <c r="DV35" s="195">
        <f t="shared" si="3"/>
        <v>8</v>
      </c>
      <c r="DW35" s="195">
        <f t="shared" si="4"/>
        <v>4</v>
      </c>
      <c r="DX35" s="195">
        <f t="shared" si="5"/>
        <v>4</v>
      </c>
      <c r="DY35" s="195">
        <f t="shared" si="6"/>
        <v>3</v>
      </c>
      <c r="DZ35" s="195">
        <f t="shared" si="7"/>
        <v>3</v>
      </c>
      <c r="EA35" s="195">
        <f t="shared" si="8"/>
        <v>1</v>
      </c>
      <c r="EB35" s="195">
        <f t="shared" si="9"/>
        <v>1</v>
      </c>
      <c r="EC35" s="189"/>
      <c r="ED35" s="189"/>
      <c r="EE35" s="189"/>
      <c r="EF35" s="189"/>
      <c r="EG35" s="189"/>
      <c r="EH35" s="189"/>
      <c r="EI35" s="189"/>
      <c r="EJ35" s="189"/>
      <c r="EK35" s="189"/>
      <c r="EL35" s="189"/>
      <c r="EM35" s="189"/>
      <c r="EN35" s="189"/>
      <c r="EO35" s="189"/>
      <c r="EP35" s="189"/>
      <c r="EQ35" s="189"/>
      <c r="ER35" s="189"/>
      <c r="ES35" s="189"/>
      <c r="ET35" s="189"/>
      <c r="EU35" s="189"/>
      <c r="EV35" s="189"/>
      <c r="EW35" s="189"/>
      <c r="EX35" s="189"/>
      <c r="EY35" s="189"/>
      <c r="EZ35" s="189"/>
      <c r="FA35" s="189"/>
      <c r="FB35" s="189"/>
      <c r="FC35" s="189"/>
      <c r="FD35" s="189"/>
      <c r="FE35" s="189"/>
      <c r="FF35" s="189"/>
      <c r="FG35" s="189"/>
      <c r="FH35" s="189"/>
      <c r="FI35" s="189"/>
      <c r="FJ35" s="189"/>
      <c r="FK35" s="189"/>
      <c r="FL35" s="189"/>
      <c r="FM35" s="189"/>
    </row>
    <row r="36" spans="1:169" ht="15">
      <c r="A36" s="9">
        <v>33</v>
      </c>
      <c r="B36" s="9" t="s">
        <v>203</v>
      </c>
      <c r="C36" s="190">
        <v>0</v>
      </c>
      <c r="D36" s="190">
        <v>0</v>
      </c>
      <c r="E36" s="190">
        <v>0</v>
      </c>
      <c r="F36" s="190">
        <v>0</v>
      </c>
      <c r="G36" s="190">
        <v>0</v>
      </c>
      <c r="H36" s="190">
        <v>0</v>
      </c>
      <c r="I36" s="190">
        <v>0</v>
      </c>
      <c r="J36" s="190">
        <v>0</v>
      </c>
      <c r="K36" s="190">
        <v>0</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5">
        <v>0</v>
      </c>
      <c r="AL36" s="195">
        <v>0</v>
      </c>
      <c r="AM36" s="190">
        <v>0</v>
      </c>
      <c r="AN36" s="190">
        <v>0</v>
      </c>
      <c r="AO36" s="190">
        <v>0</v>
      </c>
      <c r="AP36" s="190">
        <v>0</v>
      </c>
      <c r="AQ36" s="190">
        <v>0</v>
      </c>
      <c r="AR36" s="190">
        <v>0</v>
      </c>
      <c r="AS36" s="190">
        <v>0</v>
      </c>
      <c r="AT36" s="190">
        <v>0</v>
      </c>
      <c r="AU36" s="190">
        <v>0</v>
      </c>
      <c r="AV36" s="190">
        <v>0</v>
      </c>
      <c r="AW36" s="190">
        <v>0</v>
      </c>
      <c r="AX36" s="190">
        <v>1</v>
      </c>
      <c r="AY36" s="190">
        <v>0</v>
      </c>
      <c r="AZ36" s="190">
        <v>0</v>
      </c>
      <c r="BA36" s="190">
        <v>0</v>
      </c>
      <c r="BB36" s="190">
        <v>0</v>
      </c>
      <c r="BC36" s="190">
        <v>0</v>
      </c>
      <c r="BD36" s="190">
        <v>0</v>
      </c>
      <c r="BE36" s="190">
        <v>0</v>
      </c>
      <c r="BF36" s="190">
        <v>0</v>
      </c>
      <c r="BG36" s="190">
        <v>0</v>
      </c>
      <c r="BH36" s="190">
        <v>0</v>
      </c>
      <c r="BI36" s="190">
        <v>0</v>
      </c>
      <c r="BJ36" s="190">
        <v>4</v>
      </c>
      <c r="BK36" s="190">
        <v>0</v>
      </c>
      <c r="BL36" s="190">
        <v>0</v>
      </c>
      <c r="BM36" s="190">
        <v>5</v>
      </c>
      <c r="BN36" s="190">
        <v>1</v>
      </c>
      <c r="BO36" s="190">
        <v>1</v>
      </c>
      <c r="BP36" s="190">
        <v>0</v>
      </c>
      <c r="BQ36" s="190">
        <v>0</v>
      </c>
      <c r="BR36" s="190">
        <v>0</v>
      </c>
      <c r="BS36" s="190">
        <v>0</v>
      </c>
      <c r="BT36" s="190">
        <v>0</v>
      </c>
      <c r="BU36" s="190">
        <v>0</v>
      </c>
      <c r="BV36" s="190">
        <v>0</v>
      </c>
      <c r="BW36" s="190">
        <v>0</v>
      </c>
      <c r="BX36" s="190">
        <v>0</v>
      </c>
      <c r="BY36" s="190">
        <v>0</v>
      </c>
      <c r="BZ36" s="190">
        <v>0</v>
      </c>
      <c r="CA36" s="190">
        <v>0</v>
      </c>
      <c r="CB36" s="190">
        <v>2</v>
      </c>
      <c r="CC36" s="190">
        <v>0</v>
      </c>
      <c r="CD36" s="190">
        <v>0</v>
      </c>
      <c r="CE36" s="190">
        <v>0</v>
      </c>
      <c r="CF36" s="190">
        <v>5</v>
      </c>
      <c r="CG36" s="190">
        <v>1</v>
      </c>
      <c r="CH36" s="190">
        <v>1</v>
      </c>
      <c r="CI36" s="190">
        <v>0</v>
      </c>
      <c r="CJ36" s="190">
        <v>0</v>
      </c>
      <c r="CK36" s="190">
        <v>0</v>
      </c>
      <c r="CL36" s="190">
        <v>0</v>
      </c>
      <c r="CM36" s="190">
        <v>0</v>
      </c>
      <c r="CN36" s="190">
        <v>1</v>
      </c>
      <c r="CO36" s="190">
        <v>2</v>
      </c>
      <c r="CP36" s="190">
        <v>0</v>
      </c>
      <c r="CQ36" s="190">
        <v>9</v>
      </c>
      <c r="CR36" s="190">
        <v>2</v>
      </c>
      <c r="CS36" s="190">
        <v>0</v>
      </c>
      <c r="CT36" s="190">
        <v>1</v>
      </c>
      <c r="CU36" s="190">
        <v>2</v>
      </c>
      <c r="CV36" s="190">
        <v>1</v>
      </c>
      <c r="CW36" s="190">
        <v>0</v>
      </c>
      <c r="CX36" s="190">
        <v>0</v>
      </c>
      <c r="CY36" s="190">
        <v>0</v>
      </c>
      <c r="CZ36" s="190">
        <v>0</v>
      </c>
      <c r="DA36" s="190">
        <v>0</v>
      </c>
      <c r="DB36" s="190">
        <v>0</v>
      </c>
      <c r="DC36" s="190">
        <v>2</v>
      </c>
      <c r="DD36" s="190">
        <v>2</v>
      </c>
      <c r="DE36" s="190">
        <v>0</v>
      </c>
      <c r="DF36" s="194">
        <v>26</v>
      </c>
      <c r="DG36">
        <v>8</v>
      </c>
      <c r="DH36" s="190">
        <v>0</v>
      </c>
      <c r="DI36" s="190">
        <v>0</v>
      </c>
      <c r="DJ36" s="190">
        <v>16</v>
      </c>
      <c r="DK36" s="190">
        <v>1</v>
      </c>
      <c r="DL36" s="190">
        <v>3</v>
      </c>
      <c r="DM36" s="190">
        <v>2</v>
      </c>
      <c r="DN36" s="190">
        <v>0</v>
      </c>
      <c r="DO36" s="190">
        <v>4</v>
      </c>
      <c r="DP36" s="190">
        <v>7</v>
      </c>
      <c r="DQ36" s="190">
        <v>0</v>
      </c>
      <c r="DR36" s="190">
        <v>5</v>
      </c>
      <c r="DS36" s="195">
        <f t="shared" si="0"/>
        <v>43</v>
      </c>
      <c r="DT36" s="195">
        <f t="shared" si="1"/>
        <v>23</v>
      </c>
      <c r="DU36" s="195">
        <f t="shared" si="2"/>
        <v>12</v>
      </c>
      <c r="DV36" s="195">
        <f t="shared" si="3"/>
        <v>11</v>
      </c>
      <c r="DW36" s="195">
        <f t="shared" si="4"/>
        <v>7</v>
      </c>
      <c r="DX36" s="195">
        <f t="shared" si="5"/>
        <v>4</v>
      </c>
      <c r="DY36" s="195">
        <f t="shared" si="6"/>
        <v>1</v>
      </c>
      <c r="DZ36" s="195">
        <f t="shared" si="7"/>
        <v>0</v>
      </c>
      <c r="EA36" s="195">
        <f t="shared" si="8"/>
        <v>0</v>
      </c>
      <c r="EB36" s="195">
        <f t="shared" si="9"/>
        <v>4</v>
      </c>
      <c r="EC36" s="189"/>
      <c r="ED36" s="189"/>
      <c r="EE36" s="189"/>
      <c r="EF36" s="189"/>
      <c r="EG36" s="189"/>
      <c r="EH36" s="189"/>
      <c r="EI36" s="189"/>
      <c r="EJ36" s="189"/>
      <c r="EK36" s="189"/>
      <c r="EL36" s="189"/>
      <c r="EM36" s="189"/>
      <c r="EN36" s="189"/>
      <c r="EO36" s="189"/>
      <c r="EP36" s="189"/>
      <c r="EQ36" s="189"/>
      <c r="ER36" s="189"/>
      <c r="ES36" s="189"/>
      <c r="ET36" s="189"/>
      <c r="EU36" s="189"/>
      <c r="EV36" s="189"/>
      <c r="EW36" s="189"/>
      <c r="EX36" s="189"/>
      <c r="EY36" s="189"/>
      <c r="EZ36" s="189"/>
      <c r="FA36" s="189"/>
      <c r="FB36" s="189"/>
      <c r="FC36" s="189"/>
      <c r="FD36" s="189"/>
      <c r="FE36" s="189"/>
      <c r="FF36" s="189"/>
      <c r="FG36" s="189"/>
      <c r="FH36" s="189"/>
      <c r="FI36" s="189"/>
      <c r="FJ36" s="189"/>
      <c r="FK36" s="189"/>
      <c r="FL36" s="189"/>
      <c r="FM36" s="189"/>
    </row>
    <row r="37" spans="1:169" ht="15">
      <c r="A37" s="9">
        <v>34</v>
      </c>
      <c r="B37" s="9" t="s">
        <v>204</v>
      </c>
      <c r="C37" s="190">
        <v>0</v>
      </c>
      <c r="D37" s="190">
        <v>0</v>
      </c>
      <c r="E37" s="190">
        <v>0</v>
      </c>
      <c r="F37" s="190">
        <v>0</v>
      </c>
      <c r="G37" s="190">
        <v>0</v>
      </c>
      <c r="H37" s="190">
        <v>0</v>
      </c>
      <c r="I37" s="190">
        <v>0</v>
      </c>
      <c r="J37" s="190">
        <v>0</v>
      </c>
      <c r="K37" s="190">
        <v>0</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5">
        <v>0</v>
      </c>
      <c r="AL37" s="195">
        <v>0</v>
      </c>
      <c r="AM37" s="190">
        <v>0</v>
      </c>
      <c r="AN37" s="190">
        <v>0</v>
      </c>
      <c r="AO37" s="190">
        <v>0</v>
      </c>
      <c r="AP37" s="190">
        <v>0</v>
      </c>
      <c r="AQ37" s="190">
        <v>0</v>
      </c>
      <c r="AR37" s="190">
        <v>0</v>
      </c>
      <c r="AS37" s="190">
        <v>0</v>
      </c>
      <c r="AT37" s="190">
        <v>0</v>
      </c>
      <c r="AU37" s="190">
        <v>6</v>
      </c>
      <c r="AV37" s="190">
        <v>0</v>
      </c>
      <c r="AW37" s="190">
        <v>0</v>
      </c>
      <c r="AX37" s="190">
        <v>1</v>
      </c>
      <c r="AY37" s="190">
        <v>0</v>
      </c>
      <c r="AZ37" s="190">
        <v>0</v>
      </c>
      <c r="BA37" s="190">
        <v>0</v>
      </c>
      <c r="BB37" s="190">
        <v>2</v>
      </c>
      <c r="BC37" s="190">
        <v>0</v>
      </c>
      <c r="BD37" s="190">
        <v>0</v>
      </c>
      <c r="BE37" s="190">
        <v>0</v>
      </c>
      <c r="BF37" s="190">
        <v>0</v>
      </c>
      <c r="BG37" s="190">
        <v>0</v>
      </c>
      <c r="BH37" s="190">
        <v>0</v>
      </c>
      <c r="BI37" s="190">
        <v>1</v>
      </c>
      <c r="BJ37" s="190">
        <v>4</v>
      </c>
      <c r="BK37" s="190">
        <v>0</v>
      </c>
      <c r="BL37" s="190">
        <v>0</v>
      </c>
      <c r="BM37" s="190">
        <v>7</v>
      </c>
      <c r="BN37" s="190">
        <v>0</v>
      </c>
      <c r="BO37" s="190">
        <v>1</v>
      </c>
      <c r="BP37" s="190">
        <v>0</v>
      </c>
      <c r="BQ37" s="190">
        <v>2</v>
      </c>
      <c r="BR37" s="190">
        <v>0</v>
      </c>
      <c r="BS37" s="190">
        <v>0</v>
      </c>
      <c r="BT37" s="190">
        <v>0</v>
      </c>
      <c r="BU37" s="190">
        <v>0</v>
      </c>
      <c r="BV37" s="190">
        <v>0</v>
      </c>
      <c r="BW37" s="190">
        <v>0</v>
      </c>
      <c r="BX37" s="190">
        <v>2</v>
      </c>
      <c r="BY37" s="190">
        <v>5</v>
      </c>
      <c r="BZ37" s="190">
        <v>0</v>
      </c>
      <c r="CA37" s="190">
        <v>1</v>
      </c>
      <c r="CB37" s="190">
        <v>18</v>
      </c>
      <c r="CC37" s="190">
        <v>2</v>
      </c>
      <c r="CD37" s="190">
        <v>5</v>
      </c>
      <c r="CE37" s="190">
        <v>0</v>
      </c>
      <c r="CF37" s="190">
        <v>10</v>
      </c>
      <c r="CG37" s="190">
        <v>0</v>
      </c>
      <c r="CH37" s="190">
        <v>0</v>
      </c>
      <c r="CI37" s="190">
        <v>0</v>
      </c>
      <c r="CJ37" s="190">
        <v>0</v>
      </c>
      <c r="CK37" s="190">
        <v>1</v>
      </c>
      <c r="CL37" s="190">
        <v>0</v>
      </c>
      <c r="CM37" s="190">
        <v>0</v>
      </c>
      <c r="CN37" s="190">
        <v>2</v>
      </c>
      <c r="CO37" s="190">
        <v>0</v>
      </c>
      <c r="CP37" s="190">
        <v>0</v>
      </c>
      <c r="CQ37" s="190">
        <v>22</v>
      </c>
      <c r="CR37" s="190">
        <v>6</v>
      </c>
      <c r="CS37" s="190">
        <v>1</v>
      </c>
      <c r="CT37" s="190">
        <v>3</v>
      </c>
      <c r="CU37" s="190">
        <v>7</v>
      </c>
      <c r="CV37" s="190">
        <v>0</v>
      </c>
      <c r="CW37" s="190">
        <v>0</v>
      </c>
      <c r="CX37" s="190">
        <v>0</v>
      </c>
      <c r="CY37" s="190">
        <v>1</v>
      </c>
      <c r="CZ37" s="190">
        <v>1</v>
      </c>
      <c r="DA37" s="190">
        <v>1</v>
      </c>
      <c r="DB37" s="190">
        <v>0</v>
      </c>
      <c r="DC37" s="190">
        <v>3</v>
      </c>
      <c r="DD37" s="190">
        <v>15</v>
      </c>
      <c r="DE37" s="190">
        <v>2</v>
      </c>
      <c r="DF37" s="194">
        <v>56</v>
      </c>
      <c r="DG37">
        <v>11</v>
      </c>
      <c r="DH37" s="190">
        <v>0</v>
      </c>
      <c r="DI37" s="190">
        <v>7</v>
      </c>
      <c r="DJ37" s="190">
        <v>63</v>
      </c>
      <c r="DK37" s="190">
        <v>3</v>
      </c>
      <c r="DL37" s="190">
        <v>5</v>
      </c>
      <c r="DM37" s="190">
        <v>6</v>
      </c>
      <c r="DN37" s="190">
        <v>3</v>
      </c>
      <c r="DO37" s="190">
        <v>1</v>
      </c>
      <c r="DP37" s="190">
        <v>18</v>
      </c>
      <c r="DQ37" s="190">
        <v>0</v>
      </c>
      <c r="DR37" s="190">
        <v>17</v>
      </c>
      <c r="DS37" s="195">
        <f t="shared" si="0"/>
        <v>104</v>
      </c>
      <c r="DT37" s="195">
        <f t="shared" si="1"/>
        <v>84</v>
      </c>
      <c r="DU37" s="195">
        <f t="shared" si="2"/>
        <v>37</v>
      </c>
      <c r="DV37" s="195">
        <f t="shared" si="3"/>
        <v>19</v>
      </c>
      <c r="DW37" s="195">
        <f t="shared" si="4"/>
        <v>19</v>
      </c>
      <c r="DX37" s="195">
        <f t="shared" si="5"/>
        <v>15</v>
      </c>
      <c r="DY37" s="195">
        <f t="shared" si="6"/>
        <v>10</v>
      </c>
      <c r="DZ37" s="195">
        <f t="shared" si="7"/>
        <v>4</v>
      </c>
      <c r="EA37" s="195">
        <f t="shared" si="8"/>
        <v>3</v>
      </c>
      <c r="EB37" s="195">
        <f t="shared" si="9"/>
        <v>5</v>
      </c>
      <c r="EC37" s="189"/>
      <c r="ED37" s="189"/>
      <c r="EE37" s="189"/>
      <c r="EF37" s="189"/>
      <c r="EG37" s="189"/>
      <c r="EH37" s="189"/>
      <c r="EI37" s="189"/>
      <c r="EJ37" s="189"/>
      <c r="EK37" s="189"/>
      <c r="EL37" s="189"/>
      <c r="EM37" s="189"/>
      <c r="EN37" s="189"/>
      <c r="EO37" s="189"/>
      <c r="EP37" s="189"/>
      <c r="EQ37" s="189"/>
      <c r="ER37" s="189"/>
      <c r="ES37" s="189"/>
      <c r="ET37" s="189"/>
      <c r="EU37" s="189"/>
      <c r="EV37" s="189"/>
      <c r="EW37" s="189"/>
      <c r="EX37" s="189"/>
      <c r="EY37" s="189"/>
      <c r="EZ37" s="189"/>
      <c r="FA37" s="189"/>
      <c r="FB37" s="189"/>
      <c r="FC37" s="189"/>
      <c r="FD37" s="189"/>
      <c r="FE37" s="189"/>
      <c r="FF37" s="189"/>
      <c r="FG37" s="189"/>
      <c r="FH37" s="189"/>
      <c r="FI37" s="189"/>
      <c r="FJ37" s="189"/>
      <c r="FK37" s="189"/>
      <c r="FL37" s="189"/>
      <c r="FM37" s="189"/>
    </row>
    <row r="38" spans="1:169" ht="15">
      <c r="A38" s="9">
        <v>35</v>
      </c>
      <c r="B38" s="9" t="s">
        <v>205</v>
      </c>
      <c r="C38" s="190">
        <v>0</v>
      </c>
      <c r="D38" s="190">
        <v>0</v>
      </c>
      <c r="E38" s="190">
        <v>0</v>
      </c>
      <c r="F38" s="190">
        <v>0</v>
      </c>
      <c r="G38" s="190">
        <v>0</v>
      </c>
      <c r="H38" s="190">
        <v>0</v>
      </c>
      <c r="I38" s="190">
        <v>0</v>
      </c>
      <c r="J38" s="190">
        <v>0</v>
      </c>
      <c r="K38" s="190">
        <v>0</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5">
        <v>0</v>
      </c>
      <c r="AL38" s="195">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1</v>
      </c>
      <c r="BJ38" s="190">
        <v>1</v>
      </c>
      <c r="BK38" s="190">
        <v>0</v>
      </c>
      <c r="BL38" s="190">
        <v>0</v>
      </c>
      <c r="BM38" s="190">
        <v>0</v>
      </c>
      <c r="BN38" s="190">
        <v>0</v>
      </c>
      <c r="BO38" s="190">
        <v>0</v>
      </c>
      <c r="BP38" s="190">
        <v>0</v>
      </c>
      <c r="BQ38" s="190">
        <v>1</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4</v>
      </c>
      <c r="CG38" s="190">
        <v>1</v>
      </c>
      <c r="CH38" s="190">
        <v>1</v>
      </c>
      <c r="CI38" s="190">
        <v>0</v>
      </c>
      <c r="CJ38" s="190">
        <v>0</v>
      </c>
      <c r="CK38" s="190">
        <v>0</v>
      </c>
      <c r="CL38" s="190">
        <v>0</v>
      </c>
      <c r="CM38" s="190">
        <v>0</v>
      </c>
      <c r="CN38" s="190">
        <v>1</v>
      </c>
      <c r="CO38" s="190">
        <v>0</v>
      </c>
      <c r="CP38" s="190">
        <v>0</v>
      </c>
      <c r="CQ38" s="190">
        <v>3</v>
      </c>
      <c r="CR38" s="190">
        <v>0</v>
      </c>
      <c r="CS38" s="190">
        <v>1</v>
      </c>
      <c r="CT38" s="190">
        <v>0</v>
      </c>
      <c r="CU38" s="190">
        <v>4</v>
      </c>
      <c r="CV38" s="190">
        <v>0</v>
      </c>
      <c r="CW38" s="190">
        <v>0</v>
      </c>
      <c r="CX38" s="190">
        <v>0</v>
      </c>
      <c r="CY38" s="190">
        <v>0</v>
      </c>
      <c r="CZ38" s="190">
        <v>0</v>
      </c>
      <c r="DA38" s="190">
        <v>1</v>
      </c>
      <c r="DB38" s="190">
        <v>0</v>
      </c>
      <c r="DC38" s="190">
        <v>1</v>
      </c>
      <c r="DD38" s="190">
        <v>0</v>
      </c>
      <c r="DE38" s="190">
        <v>0</v>
      </c>
      <c r="DF38" s="194">
        <v>10</v>
      </c>
      <c r="DG38">
        <v>6</v>
      </c>
      <c r="DH38" s="190">
        <v>0</v>
      </c>
      <c r="DI38" s="190">
        <v>5</v>
      </c>
      <c r="DJ38" s="190">
        <v>12</v>
      </c>
      <c r="DK38" s="190">
        <v>2</v>
      </c>
      <c r="DL38" s="190">
        <v>1</v>
      </c>
      <c r="DM38" s="190">
        <v>1</v>
      </c>
      <c r="DN38" s="190">
        <v>3</v>
      </c>
      <c r="DO38" s="190">
        <v>0</v>
      </c>
      <c r="DP38" s="190">
        <v>6</v>
      </c>
      <c r="DQ38" s="190">
        <v>0</v>
      </c>
      <c r="DR38" s="190">
        <v>0</v>
      </c>
      <c r="DS38" s="195">
        <f t="shared" si="0"/>
        <v>13</v>
      </c>
      <c r="DT38" s="195">
        <f t="shared" si="1"/>
        <v>21</v>
      </c>
      <c r="DU38" s="195">
        <f t="shared" si="2"/>
        <v>3</v>
      </c>
      <c r="DV38" s="195">
        <f t="shared" si="3"/>
        <v>6</v>
      </c>
      <c r="DW38" s="195">
        <f t="shared" si="4"/>
        <v>7</v>
      </c>
      <c r="DX38" s="195">
        <f t="shared" si="5"/>
        <v>0</v>
      </c>
      <c r="DY38" s="195">
        <f t="shared" si="6"/>
        <v>5</v>
      </c>
      <c r="DZ38" s="195">
        <f t="shared" si="7"/>
        <v>3</v>
      </c>
      <c r="EA38" s="195">
        <f t="shared" si="8"/>
        <v>1</v>
      </c>
      <c r="EB38" s="195">
        <f t="shared" si="9"/>
        <v>2</v>
      </c>
      <c r="EC38" s="189"/>
      <c r="ED38" s="189"/>
      <c r="EE38" s="189"/>
      <c r="EF38" s="189"/>
      <c r="EG38" s="189"/>
      <c r="EH38" s="189"/>
      <c r="EI38" s="189"/>
      <c r="EJ38" s="189"/>
      <c r="EK38" s="189"/>
      <c r="EL38" s="189"/>
      <c r="EM38" s="189"/>
      <c r="EN38" s="189"/>
      <c r="EO38" s="189"/>
      <c r="EP38" s="189"/>
      <c r="EQ38" s="189"/>
      <c r="ER38" s="189"/>
      <c r="ES38" s="189"/>
      <c r="ET38" s="189"/>
      <c r="EU38" s="189"/>
      <c r="EV38" s="189"/>
      <c r="EW38" s="189"/>
      <c r="EX38" s="189"/>
      <c r="EY38" s="189"/>
      <c r="EZ38" s="189"/>
      <c r="FA38" s="189"/>
      <c r="FB38" s="189"/>
      <c r="FC38" s="189"/>
      <c r="FD38" s="189"/>
      <c r="FE38" s="189"/>
      <c r="FF38" s="189"/>
      <c r="FG38" s="189"/>
      <c r="FH38" s="189"/>
      <c r="FI38" s="189"/>
      <c r="FJ38" s="189"/>
      <c r="FK38" s="189"/>
      <c r="FL38" s="189"/>
      <c r="FM38" s="189"/>
    </row>
    <row r="39" spans="1:169" ht="15">
      <c r="A39" s="9">
        <v>36</v>
      </c>
      <c r="B39" s="9" t="s">
        <v>206</v>
      </c>
      <c r="C39" s="190">
        <v>0</v>
      </c>
      <c r="D39" s="190">
        <v>0</v>
      </c>
      <c r="E39" s="190">
        <v>0</v>
      </c>
      <c r="F39" s="190">
        <v>0</v>
      </c>
      <c r="G39" s="190">
        <v>0</v>
      </c>
      <c r="H39" s="190">
        <v>0</v>
      </c>
      <c r="I39" s="190">
        <v>0</v>
      </c>
      <c r="J39" s="190">
        <v>0</v>
      </c>
      <c r="K39" s="190">
        <v>0</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5">
        <v>0</v>
      </c>
      <c r="AL39" s="195">
        <v>0</v>
      </c>
      <c r="AM39" s="190">
        <v>0</v>
      </c>
      <c r="AN39" s="190">
        <v>0</v>
      </c>
      <c r="AO39" s="190">
        <v>0</v>
      </c>
      <c r="AP39" s="190">
        <v>0</v>
      </c>
      <c r="AQ39" s="190">
        <v>0</v>
      </c>
      <c r="AR39" s="190">
        <v>0</v>
      </c>
      <c r="AS39" s="190">
        <v>0</v>
      </c>
      <c r="AT39" s="190">
        <v>0</v>
      </c>
      <c r="AU39" s="190">
        <v>0</v>
      </c>
      <c r="AV39" s="190">
        <v>0</v>
      </c>
      <c r="AW39" s="190">
        <v>0</v>
      </c>
      <c r="AX39" s="190">
        <v>1</v>
      </c>
      <c r="AY39" s="190">
        <v>0</v>
      </c>
      <c r="AZ39" s="190">
        <v>0</v>
      </c>
      <c r="BA39" s="190">
        <v>0</v>
      </c>
      <c r="BB39" s="190">
        <v>0</v>
      </c>
      <c r="BC39" s="190">
        <v>0</v>
      </c>
      <c r="BD39" s="190">
        <v>0</v>
      </c>
      <c r="BE39" s="190">
        <v>0</v>
      </c>
      <c r="BF39" s="190">
        <v>0</v>
      </c>
      <c r="BG39" s="190">
        <v>0</v>
      </c>
      <c r="BH39" s="190">
        <v>0</v>
      </c>
      <c r="BI39" s="190">
        <v>1</v>
      </c>
      <c r="BJ39" s="190">
        <v>3</v>
      </c>
      <c r="BK39" s="190">
        <v>0</v>
      </c>
      <c r="BL39" s="190">
        <v>0</v>
      </c>
      <c r="BM39" s="190">
        <v>1</v>
      </c>
      <c r="BN39" s="190">
        <v>0</v>
      </c>
      <c r="BO39" s="190">
        <v>0</v>
      </c>
      <c r="BP39" s="190">
        <v>0</v>
      </c>
      <c r="BQ39" s="190">
        <v>1</v>
      </c>
      <c r="BR39" s="190">
        <v>0</v>
      </c>
      <c r="BS39" s="190">
        <v>0</v>
      </c>
      <c r="BT39" s="190">
        <v>0</v>
      </c>
      <c r="BU39" s="190">
        <v>0</v>
      </c>
      <c r="BV39" s="190">
        <v>0</v>
      </c>
      <c r="BW39" s="190">
        <v>0</v>
      </c>
      <c r="BX39" s="190">
        <v>0</v>
      </c>
      <c r="BY39" s="190">
        <v>0</v>
      </c>
      <c r="BZ39" s="190">
        <v>0</v>
      </c>
      <c r="CA39" s="190">
        <v>0</v>
      </c>
      <c r="CB39" s="190">
        <v>8</v>
      </c>
      <c r="CC39" s="190">
        <v>2</v>
      </c>
      <c r="CD39" s="190">
        <v>1</v>
      </c>
      <c r="CE39" s="190">
        <v>1</v>
      </c>
      <c r="CF39" s="190">
        <v>2</v>
      </c>
      <c r="CG39" s="190">
        <v>0</v>
      </c>
      <c r="CH39" s="190">
        <v>0</v>
      </c>
      <c r="CI39" s="190">
        <v>0</v>
      </c>
      <c r="CJ39" s="190">
        <v>0</v>
      </c>
      <c r="CK39" s="190">
        <v>0</v>
      </c>
      <c r="CL39" s="190">
        <v>1</v>
      </c>
      <c r="CM39" s="190">
        <v>2</v>
      </c>
      <c r="CN39" s="190">
        <v>0</v>
      </c>
      <c r="CO39" s="190">
        <v>1</v>
      </c>
      <c r="CP39" s="190">
        <v>0</v>
      </c>
      <c r="CQ39" s="190">
        <v>8</v>
      </c>
      <c r="CR39" s="190">
        <v>1</v>
      </c>
      <c r="CS39" s="190">
        <v>0</v>
      </c>
      <c r="CT39" s="190">
        <v>0</v>
      </c>
      <c r="CU39" s="190">
        <v>7</v>
      </c>
      <c r="CV39" s="190">
        <v>1</v>
      </c>
      <c r="CW39" s="190">
        <v>0</v>
      </c>
      <c r="CX39" s="190">
        <v>1</v>
      </c>
      <c r="CY39" s="190">
        <v>0</v>
      </c>
      <c r="CZ39" s="190">
        <v>0</v>
      </c>
      <c r="DA39" s="190">
        <v>1</v>
      </c>
      <c r="DB39" s="190">
        <v>1</v>
      </c>
      <c r="DC39" s="190">
        <v>0</v>
      </c>
      <c r="DD39" s="190">
        <v>5</v>
      </c>
      <c r="DE39" s="190">
        <v>0</v>
      </c>
      <c r="DF39" s="194">
        <v>16</v>
      </c>
      <c r="DG39">
        <v>6</v>
      </c>
      <c r="DH39" s="190">
        <v>0</v>
      </c>
      <c r="DI39" s="190">
        <v>4</v>
      </c>
      <c r="DJ39" s="190">
        <v>13</v>
      </c>
      <c r="DK39" s="190">
        <v>3</v>
      </c>
      <c r="DL39" s="190">
        <v>3</v>
      </c>
      <c r="DM39" s="190">
        <v>0</v>
      </c>
      <c r="DN39" s="190">
        <v>3</v>
      </c>
      <c r="DO39" s="190">
        <v>0</v>
      </c>
      <c r="DP39" s="190">
        <v>4</v>
      </c>
      <c r="DQ39" s="190">
        <v>0</v>
      </c>
      <c r="DR39" s="190">
        <v>4</v>
      </c>
      <c r="DS39" s="195">
        <f t="shared" si="0"/>
        <v>34</v>
      </c>
      <c r="DT39" s="195">
        <f t="shared" si="1"/>
        <v>23</v>
      </c>
      <c r="DU39" s="195">
        <f t="shared" si="2"/>
        <v>7</v>
      </c>
      <c r="DV39" s="195">
        <f t="shared" si="3"/>
        <v>9</v>
      </c>
      <c r="DW39" s="195">
        <f t="shared" si="4"/>
        <v>6</v>
      </c>
      <c r="DX39" s="195">
        <f t="shared" si="5"/>
        <v>6</v>
      </c>
      <c r="DY39" s="195">
        <f t="shared" si="6"/>
        <v>5</v>
      </c>
      <c r="DZ39" s="195">
        <f t="shared" si="7"/>
        <v>3</v>
      </c>
      <c r="EA39" s="195">
        <f t="shared" si="8"/>
        <v>4</v>
      </c>
      <c r="EB39" s="195">
        <f t="shared" si="9"/>
        <v>3</v>
      </c>
      <c r="EC39" s="189"/>
      <c r="ED39" s="189"/>
      <c r="EE39" s="189"/>
      <c r="EF39" s="189"/>
      <c r="EG39" s="189"/>
      <c r="EH39" s="189"/>
      <c r="EI39" s="189"/>
      <c r="EJ39" s="189"/>
      <c r="EK39" s="189"/>
      <c r="EL39" s="189"/>
      <c r="EM39" s="189"/>
      <c r="EN39" s="189"/>
      <c r="EO39" s="189"/>
      <c r="EP39" s="189"/>
      <c r="EQ39" s="189"/>
      <c r="ER39" s="189"/>
      <c r="ES39" s="189"/>
      <c r="ET39" s="189"/>
      <c r="EU39" s="189"/>
      <c r="EV39" s="189"/>
      <c r="EW39" s="189"/>
      <c r="EX39" s="189"/>
      <c r="EY39" s="189"/>
      <c r="EZ39" s="189"/>
      <c r="FA39" s="189"/>
      <c r="FB39" s="189"/>
      <c r="FC39" s="189"/>
      <c r="FD39" s="189"/>
      <c r="FE39" s="189"/>
      <c r="FF39" s="189"/>
      <c r="FG39" s="189"/>
      <c r="FH39" s="189"/>
      <c r="FI39" s="189"/>
      <c r="FJ39" s="189"/>
      <c r="FK39" s="189"/>
      <c r="FL39" s="189"/>
      <c r="FM39" s="189"/>
    </row>
    <row r="40" spans="1:169" ht="21" customHeight="1">
      <c r="A40" s="9">
        <v>37</v>
      </c>
      <c r="B40" s="9" t="s">
        <v>207</v>
      </c>
      <c r="C40" s="190">
        <v>0</v>
      </c>
      <c r="D40" s="190">
        <v>0</v>
      </c>
      <c r="E40" s="190">
        <v>0</v>
      </c>
      <c r="F40" s="190">
        <v>0</v>
      </c>
      <c r="G40" s="190">
        <v>0</v>
      </c>
      <c r="H40" s="190">
        <v>0</v>
      </c>
      <c r="I40" s="190">
        <v>0</v>
      </c>
      <c r="J40" s="190">
        <v>0</v>
      </c>
      <c r="K40" s="190">
        <v>0</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5">
        <v>0</v>
      </c>
      <c r="AL40" s="195">
        <v>0</v>
      </c>
      <c r="AM40" s="190">
        <v>0</v>
      </c>
      <c r="AN40" s="190">
        <v>0</v>
      </c>
      <c r="AO40" s="190">
        <v>0</v>
      </c>
      <c r="AP40" s="190">
        <v>0</v>
      </c>
      <c r="AQ40" s="190">
        <v>0</v>
      </c>
      <c r="AR40" s="190">
        <v>0</v>
      </c>
      <c r="AS40" s="190">
        <v>0</v>
      </c>
      <c r="AT40" s="190">
        <v>0</v>
      </c>
      <c r="AU40" s="190">
        <v>1</v>
      </c>
      <c r="AV40" s="190">
        <v>0</v>
      </c>
      <c r="AW40" s="190">
        <v>0</v>
      </c>
      <c r="AX40" s="190">
        <v>0</v>
      </c>
      <c r="AY40" s="190">
        <v>0</v>
      </c>
      <c r="AZ40" s="190">
        <v>0</v>
      </c>
      <c r="BA40" s="190">
        <v>0</v>
      </c>
      <c r="BB40" s="190">
        <v>0</v>
      </c>
      <c r="BC40" s="190">
        <v>0</v>
      </c>
      <c r="BD40" s="190">
        <v>0</v>
      </c>
      <c r="BE40" s="190">
        <v>0</v>
      </c>
      <c r="BF40" s="190">
        <v>0</v>
      </c>
      <c r="BG40" s="190">
        <v>0</v>
      </c>
      <c r="BH40" s="190">
        <v>0</v>
      </c>
      <c r="BI40" s="190">
        <v>1</v>
      </c>
      <c r="BJ40" s="190">
        <v>1</v>
      </c>
      <c r="BK40" s="190">
        <v>0</v>
      </c>
      <c r="BL40" s="190">
        <v>0</v>
      </c>
      <c r="BM40" s="190">
        <v>1</v>
      </c>
      <c r="BN40" s="190">
        <v>0</v>
      </c>
      <c r="BO40" s="190">
        <v>0</v>
      </c>
      <c r="BP40" s="190">
        <v>0</v>
      </c>
      <c r="BQ40" s="190">
        <v>0</v>
      </c>
      <c r="BR40" s="190">
        <v>0</v>
      </c>
      <c r="BS40" s="190">
        <v>0</v>
      </c>
      <c r="BT40" s="190">
        <v>0</v>
      </c>
      <c r="BU40" s="190">
        <v>0</v>
      </c>
      <c r="BV40" s="190">
        <v>0</v>
      </c>
      <c r="BW40" s="190">
        <v>0</v>
      </c>
      <c r="BX40" s="190">
        <v>0</v>
      </c>
      <c r="BY40" s="190">
        <v>0</v>
      </c>
      <c r="BZ40" s="190">
        <v>0</v>
      </c>
      <c r="CA40" s="190">
        <v>1</v>
      </c>
      <c r="CB40" s="190">
        <v>0</v>
      </c>
      <c r="CC40" s="190">
        <v>0</v>
      </c>
      <c r="CD40" s="190">
        <v>0</v>
      </c>
      <c r="CE40" s="190">
        <v>0</v>
      </c>
      <c r="CF40" s="190">
        <v>1</v>
      </c>
      <c r="CG40" s="190">
        <v>0</v>
      </c>
      <c r="CH40" s="190">
        <v>0</v>
      </c>
      <c r="CI40" s="190">
        <v>0</v>
      </c>
      <c r="CJ40" s="190">
        <v>0</v>
      </c>
      <c r="CK40" s="190">
        <v>0</v>
      </c>
      <c r="CL40" s="190">
        <v>1</v>
      </c>
      <c r="CM40" s="190">
        <v>0</v>
      </c>
      <c r="CN40" s="190">
        <v>1</v>
      </c>
      <c r="CO40" s="190">
        <v>0</v>
      </c>
      <c r="CP40" s="190">
        <v>0</v>
      </c>
      <c r="CQ40" s="190">
        <v>3</v>
      </c>
      <c r="CR40" s="190">
        <v>0</v>
      </c>
      <c r="CS40" s="190">
        <v>0</v>
      </c>
      <c r="CT40" s="190">
        <v>0</v>
      </c>
      <c r="CU40" s="190">
        <v>3</v>
      </c>
      <c r="CV40" s="190">
        <v>0</v>
      </c>
      <c r="CW40" s="190">
        <v>0</v>
      </c>
      <c r="CX40" s="190">
        <v>0</v>
      </c>
      <c r="CY40" s="190">
        <v>2</v>
      </c>
      <c r="CZ40" s="190">
        <v>0</v>
      </c>
      <c r="DA40" s="190">
        <v>0</v>
      </c>
      <c r="DB40" s="190">
        <v>0</v>
      </c>
      <c r="DC40" s="190">
        <v>1</v>
      </c>
      <c r="DD40" s="190">
        <v>2</v>
      </c>
      <c r="DE40" s="190">
        <v>0</v>
      </c>
      <c r="DF40" s="194">
        <v>8</v>
      </c>
      <c r="DG40">
        <v>5</v>
      </c>
      <c r="DH40" s="190">
        <v>0</v>
      </c>
      <c r="DI40" s="190">
        <v>0</v>
      </c>
      <c r="DJ40" s="190">
        <v>17</v>
      </c>
      <c r="DK40" s="190">
        <v>0</v>
      </c>
      <c r="DL40" s="190">
        <v>2</v>
      </c>
      <c r="DM40" s="190">
        <v>0</v>
      </c>
      <c r="DN40" s="190">
        <v>2</v>
      </c>
      <c r="DO40" s="190">
        <v>0</v>
      </c>
      <c r="DP40" s="190">
        <v>4</v>
      </c>
      <c r="DQ40" s="190">
        <v>0</v>
      </c>
      <c r="DR40" s="190">
        <v>3</v>
      </c>
      <c r="DS40" s="195">
        <f t="shared" si="0"/>
        <v>12</v>
      </c>
      <c r="DT40" s="195">
        <f t="shared" si="1"/>
        <v>21</v>
      </c>
      <c r="DU40" s="195">
        <f t="shared" si="2"/>
        <v>7</v>
      </c>
      <c r="DV40" s="195">
        <f t="shared" si="3"/>
        <v>5</v>
      </c>
      <c r="DW40" s="195">
        <f t="shared" si="4"/>
        <v>5</v>
      </c>
      <c r="DX40" s="195">
        <f t="shared" si="5"/>
        <v>2</v>
      </c>
      <c r="DY40" s="195">
        <f t="shared" si="6"/>
        <v>0</v>
      </c>
      <c r="DZ40" s="195">
        <f t="shared" si="7"/>
        <v>4</v>
      </c>
      <c r="EA40" s="195">
        <f t="shared" si="8"/>
        <v>1</v>
      </c>
      <c r="EB40" s="195">
        <f t="shared" si="9"/>
        <v>2</v>
      </c>
      <c r="EC40" s="189"/>
      <c r="ED40" s="189"/>
      <c r="EE40" s="189"/>
      <c r="EF40" s="189"/>
      <c r="EG40" s="189"/>
      <c r="EH40" s="189"/>
      <c r="EI40" s="189"/>
      <c r="EJ40" s="189"/>
      <c r="EK40" s="189"/>
      <c r="EL40" s="189"/>
      <c r="EM40" s="189"/>
      <c r="EN40" s="189"/>
      <c r="EO40" s="189"/>
      <c r="EP40" s="189"/>
      <c r="EQ40" s="189"/>
      <c r="ER40" s="189"/>
      <c r="ES40" s="189"/>
      <c r="ET40" s="189"/>
      <c r="EU40" s="189"/>
      <c r="EV40" s="189"/>
      <c r="EW40" s="189"/>
      <c r="EX40" s="189"/>
      <c r="EY40" s="189"/>
      <c r="EZ40" s="189"/>
      <c r="FA40" s="189"/>
      <c r="FB40" s="189"/>
      <c r="FC40" s="189"/>
      <c r="FD40" s="189"/>
      <c r="FE40" s="189"/>
      <c r="FF40" s="189"/>
      <c r="FG40" s="189"/>
      <c r="FH40" s="189"/>
      <c r="FI40" s="189"/>
      <c r="FJ40" s="189"/>
      <c r="FK40" s="189"/>
      <c r="FL40" s="189"/>
      <c r="FM40" s="189"/>
    </row>
    <row r="41" spans="1:169" ht="15">
      <c r="A41" s="9">
        <v>38</v>
      </c>
      <c r="B41" s="9" t="s">
        <v>208</v>
      </c>
      <c r="C41" s="190">
        <v>0</v>
      </c>
      <c r="D41" s="190">
        <v>0</v>
      </c>
      <c r="E41" s="190">
        <v>0</v>
      </c>
      <c r="F41" s="190">
        <v>0</v>
      </c>
      <c r="G41" s="190">
        <v>0</v>
      </c>
      <c r="H41" s="190">
        <v>0</v>
      </c>
      <c r="I41" s="190">
        <v>0</v>
      </c>
      <c r="J41" s="190">
        <v>0</v>
      </c>
      <c r="K41" s="190">
        <v>0</v>
      </c>
      <c r="L41" s="190">
        <v>0</v>
      </c>
      <c r="M41" s="190">
        <v>0</v>
      </c>
      <c r="N41" s="190">
        <v>0</v>
      </c>
      <c r="O41" s="190">
        <v>0</v>
      </c>
      <c r="P41" s="190">
        <v>0</v>
      </c>
      <c r="Q41" s="190">
        <v>0</v>
      </c>
      <c r="R41" s="190">
        <v>0</v>
      </c>
      <c r="S41" s="190">
        <v>0</v>
      </c>
      <c r="T41" s="190">
        <v>0</v>
      </c>
      <c r="U41" s="190">
        <v>0</v>
      </c>
      <c r="V41" s="190">
        <v>0</v>
      </c>
      <c r="W41" s="190">
        <v>0</v>
      </c>
      <c r="X41" s="190">
        <v>0</v>
      </c>
      <c r="Y41" s="190">
        <v>0</v>
      </c>
      <c r="Z41" s="190">
        <v>0</v>
      </c>
      <c r="AA41" s="190">
        <v>0</v>
      </c>
      <c r="AB41" s="190">
        <v>0</v>
      </c>
      <c r="AC41" s="190">
        <v>0</v>
      </c>
      <c r="AD41" s="190">
        <v>0</v>
      </c>
      <c r="AE41" s="190">
        <v>0</v>
      </c>
      <c r="AF41" s="190">
        <v>0</v>
      </c>
      <c r="AG41" s="190">
        <v>0</v>
      </c>
      <c r="AH41" s="190">
        <v>0</v>
      </c>
      <c r="AI41" s="190">
        <v>0</v>
      </c>
      <c r="AJ41" s="190">
        <v>0</v>
      </c>
      <c r="AK41" s="195">
        <v>0</v>
      </c>
      <c r="AL41" s="195">
        <v>0</v>
      </c>
      <c r="AM41" s="190">
        <v>0</v>
      </c>
      <c r="AN41" s="190">
        <v>0</v>
      </c>
      <c r="AO41" s="190">
        <v>0</v>
      </c>
      <c r="AP41" s="190">
        <v>0</v>
      </c>
      <c r="AQ41" s="190">
        <v>0</v>
      </c>
      <c r="AR41" s="190">
        <v>0</v>
      </c>
      <c r="AS41" s="190">
        <v>0</v>
      </c>
      <c r="AT41" s="190">
        <v>0</v>
      </c>
      <c r="AU41" s="190">
        <v>0</v>
      </c>
      <c r="AV41" s="190">
        <v>0</v>
      </c>
      <c r="AW41" s="190">
        <v>0</v>
      </c>
      <c r="AX41" s="190">
        <v>2</v>
      </c>
      <c r="AY41" s="190">
        <v>0</v>
      </c>
      <c r="AZ41" s="190">
        <v>0</v>
      </c>
      <c r="BA41" s="190">
        <v>0</v>
      </c>
      <c r="BB41" s="190">
        <v>0</v>
      </c>
      <c r="BC41" s="190">
        <v>0</v>
      </c>
      <c r="BD41" s="190">
        <v>0</v>
      </c>
      <c r="BE41" s="190">
        <v>0</v>
      </c>
      <c r="BF41" s="190">
        <v>0</v>
      </c>
      <c r="BG41" s="190">
        <v>0</v>
      </c>
      <c r="BH41" s="190">
        <v>0</v>
      </c>
      <c r="BI41" s="190">
        <v>0</v>
      </c>
      <c r="BJ41" s="190">
        <v>0</v>
      </c>
      <c r="BK41" s="190">
        <v>0</v>
      </c>
      <c r="BL41" s="190">
        <v>0</v>
      </c>
      <c r="BM41" s="190">
        <v>2</v>
      </c>
      <c r="BN41" s="190">
        <v>0</v>
      </c>
      <c r="BO41" s="190">
        <v>0</v>
      </c>
      <c r="BP41" s="190">
        <v>0</v>
      </c>
      <c r="BQ41" s="190">
        <v>1</v>
      </c>
      <c r="BR41" s="190">
        <v>0</v>
      </c>
      <c r="BS41" s="190">
        <v>0</v>
      </c>
      <c r="BT41" s="190">
        <v>0</v>
      </c>
      <c r="BU41" s="190">
        <v>0</v>
      </c>
      <c r="BV41" s="190">
        <v>0</v>
      </c>
      <c r="BW41" s="190">
        <v>0</v>
      </c>
      <c r="BX41" s="190">
        <v>0</v>
      </c>
      <c r="BY41" s="190">
        <v>0</v>
      </c>
      <c r="BZ41" s="190">
        <v>0</v>
      </c>
      <c r="CA41" s="190">
        <v>0</v>
      </c>
      <c r="CB41" s="190">
        <v>4</v>
      </c>
      <c r="CC41" s="190">
        <v>0</v>
      </c>
      <c r="CD41" s="190">
        <v>1</v>
      </c>
      <c r="CE41" s="190">
        <v>0</v>
      </c>
      <c r="CF41" s="190">
        <v>4</v>
      </c>
      <c r="CG41" s="190">
        <v>0</v>
      </c>
      <c r="CH41" s="190">
        <v>0</v>
      </c>
      <c r="CI41" s="190">
        <v>0</v>
      </c>
      <c r="CJ41" s="190">
        <v>0</v>
      </c>
      <c r="CK41" s="190">
        <v>1</v>
      </c>
      <c r="CL41" s="190">
        <v>1</v>
      </c>
      <c r="CM41" s="190">
        <v>1</v>
      </c>
      <c r="CN41" s="190">
        <v>1</v>
      </c>
      <c r="CO41" s="190">
        <v>0</v>
      </c>
      <c r="CP41" s="190">
        <v>0</v>
      </c>
      <c r="CQ41" s="190">
        <v>5</v>
      </c>
      <c r="CR41" s="190">
        <v>2</v>
      </c>
      <c r="CS41" s="190">
        <v>1</v>
      </c>
      <c r="CT41" s="190">
        <v>1</v>
      </c>
      <c r="CU41" s="190">
        <v>2</v>
      </c>
      <c r="CV41" s="190">
        <v>0</v>
      </c>
      <c r="CW41" s="190">
        <v>0</v>
      </c>
      <c r="CX41" s="190">
        <v>0</v>
      </c>
      <c r="CY41" s="190">
        <v>0</v>
      </c>
      <c r="CZ41" s="190">
        <v>1</v>
      </c>
      <c r="DA41" s="190">
        <v>3</v>
      </c>
      <c r="DB41" s="190">
        <v>0</v>
      </c>
      <c r="DC41" s="190">
        <v>0</v>
      </c>
      <c r="DD41" s="190">
        <v>8</v>
      </c>
      <c r="DE41" s="190">
        <v>1</v>
      </c>
      <c r="DF41" s="194">
        <v>15</v>
      </c>
      <c r="DG41">
        <v>6</v>
      </c>
      <c r="DH41" s="190">
        <v>2</v>
      </c>
      <c r="DI41" s="190">
        <v>2</v>
      </c>
      <c r="DJ41" s="190">
        <v>11</v>
      </c>
      <c r="DK41" s="190">
        <v>0</v>
      </c>
      <c r="DL41" s="190">
        <v>1</v>
      </c>
      <c r="DM41" s="190">
        <v>4</v>
      </c>
      <c r="DN41" s="190">
        <v>2</v>
      </c>
      <c r="DO41" s="190">
        <v>0</v>
      </c>
      <c r="DP41" s="190">
        <v>5</v>
      </c>
      <c r="DQ41" s="190">
        <v>0</v>
      </c>
      <c r="DR41" s="190">
        <v>1</v>
      </c>
      <c r="DS41" s="195">
        <f t="shared" si="0"/>
        <v>28</v>
      </c>
      <c r="DT41" s="195">
        <f t="shared" si="1"/>
        <v>18</v>
      </c>
      <c r="DU41" s="195">
        <f t="shared" si="2"/>
        <v>2</v>
      </c>
      <c r="DV41" s="195">
        <f t="shared" si="3"/>
        <v>8</v>
      </c>
      <c r="DW41" s="195">
        <f t="shared" si="4"/>
        <v>9</v>
      </c>
      <c r="DX41" s="195">
        <f t="shared" si="5"/>
        <v>8</v>
      </c>
      <c r="DY41" s="195">
        <f t="shared" si="6"/>
        <v>3</v>
      </c>
      <c r="DZ41" s="195">
        <f t="shared" si="7"/>
        <v>2</v>
      </c>
      <c r="EA41" s="195">
        <f t="shared" si="8"/>
        <v>1</v>
      </c>
      <c r="EB41" s="195">
        <f t="shared" si="9"/>
        <v>1</v>
      </c>
      <c r="EC41" s="189"/>
      <c r="ED41" s="189"/>
      <c r="EE41" s="189"/>
      <c r="EF41" s="189"/>
      <c r="EG41" s="189"/>
      <c r="EH41" s="189"/>
      <c r="EI41" s="189"/>
      <c r="EJ41" s="189"/>
      <c r="EK41" s="189"/>
      <c r="EL41" s="189"/>
      <c r="EM41" s="189"/>
      <c r="EN41" s="189"/>
      <c r="EO41" s="189"/>
      <c r="EP41" s="189"/>
      <c r="EQ41" s="189"/>
      <c r="ER41" s="189"/>
      <c r="ES41" s="189"/>
      <c r="ET41" s="189"/>
      <c r="EU41" s="189"/>
      <c r="EV41" s="189"/>
      <c r="EW41" s="189"/>
      <c r="EX41" s="189"/>
      <c r="EY41" s="189"/>
      <c r="EZ41" s="189"/>
      <c r="FA41" s="189"/>
      <c r="FB41" s="189"/>
      <c r="FC41" s="189"/>
      <c r="FD41" s="189"/>
      <c r="FE41" s="189"/>
      <c r="FF41" s="189"/>
      <c r="FG41" s="189"/>
      <c r="FH41" s="189"/>
      <c r="FI41" s="189"/>
      <c r="FJ41" s="189"/>
      <c r="FK41" s="189"/>
      <c r="FL41" s="189"/>
      <c r="FM41" s="189"/>
    </row>
    <row r="42" spans="1:169" ht="15">
      <c r="A42" s="9">
        <v>39</v>
      </c>
      <c r="B42" s="9" t="s">
        <v>209</v>
      </c>
      <c r="C42" s="190">
        <v>0</v>
      </c>
      <c r="D42" s="190">
        <v>0</v>
      </c>
      <c r="E42" s="190">
        <v>0</v>
      </c>
      <c r="F42" s="190">
        <v>0</v>
      </c>
      <c r="G42" s="190">
        <v>0</v>
      </c>
      <c r="H42" s="190">
        <v>0</v>
      </c>
      <c r="I42" s="190">
        <v>0</v>
      </c>
      <c r="J42" s="190">
        <v>0</v>
      </c>
      <c r="K42" s="190">
        <v>0</v>
      </c>
      <c r="L42" s="190">
        <v>0</v>
      </c>
      <c r="M42" s="190">
        <v>0</v>
      </c>
      <c r="N42" s="190">
        <v>0</v>
      </c>
      <c r="O42" s="190">
        <v>0</v>
      </c>
      <c r="P42" s="190">
        <v>0</v>
      </c>
      <c r="Q42" s="190">
        <v>0</v>
      </c>
      <c r="R42" s="190">
        <v>0</v>
      </c>
      <c r="S42" s="190">
        <v>0</v>
      </c>
      <c r="T42" s="190">
        <v>0</v>
      </c>
      <c r="U42" s="190">
        <v>0</v>
      </c>
      <c r="V42" s="190">
        <v>0</v>
      </c>
      <c r="W42" s="190">
        <v>0</v>
      </c>
      <c r="X42" s="190">
        <v>0</v>
      </c>
      <c r="Y42" s="190">
        <v>0</v>
      </c>
      <c r="Z42" s="190">
        <v>0</v>
      </c>
      <c r="AA42" s="190">
        <v>0</v>
      </c>
      <c r="AB42" s="190">
        <v>0</v>
      </c>
      <c r="AC42" s="190">
        <v>0</v>
      </c>
      <c r="AD42" s="190">
        <v>0</v>
      </c>
      <c r="AE42" s="190">
        <v>0</v>
      </c>
      <c r="AF42" s="190">
        <v>0</v>
      </c>
      <c r="AG42" s="190">
        <v>0</v>
      </c>
      <c r="AH42" s="190">
        <v>0</v>
      </c>
      <c r="AI42" s="190">
        <v>0</v>
      </c>
      <c r="AJ42" s="190">
        <v>0</v>
      </c>
      <c r="AK42" s="195">
        <v>0</v>
      </c>
      <c r="AL42" s="195">
        <v>0</v>
      </c>
      <c r="AM42" s="190">
        <v>0</v>
      </c>
      <c r="AN42" s="190">
        <v>0</v>
      </c>
      <c r="AO42" s="190">
        <v>0</v>
      </c>
      <c r="AP42" s="190">
        <v>0</v>
      </c>
      <c r="AQ42" s="190">
        <v>0</v>
      </c>
      <c r="AR42" s="190">
        <v>0</v>
      </c>
      <c r="AS42" s="190">
        <v>0</v>
      </c>
      <c r="AT42" s="190">
        <v>1</v>
      </c>
      <c r="AU42" s="190">
        <v>0</v>
      </c>
      <c r="AV42" s="190">
        <v>0</v>
      </c>
      <c r="AW42" s="190">
        <v>0</v>
      </c>
      <c r="AX42" s="190">
        <v>0</v>
      </c>
      <c r="AY42" s="190">
        <v>0</v>
      </c>
      <c r="AZ42" s="190">
        <v>0</v>
      </c>
      <c r="BA42" s="190">
        <v>0</v>
      </c>
      <c r="BB42" s="190">
        <v>0</v>
      </c>
      <c r="BC42" s="190">
        <v>0</v>
      </c>
      <c r="BD42" s="190">
        <v>0</v>
      </c>
      <c r="BE42" s="190">
        <v>0</v>
      </c>
      <c r="BF42" s="190">
        <v>0</v>
      </c>
      <c r="BG42" s="190">
        <v>0</v>
      </c>
      <c r="BH42" s="190">
        <v>0</v>
      </c>
      <c r="BI42" s="190">
        <v>1</v>
      </c>
      <c r="BJ42" s="190">
        <v>1</v>
      </c>
      <c r="BK42" s="190">
        <v>0</v>
      </c>
      <c r="BL42" s="190">
        <v>0</v>
      </c>
      <c r="BM42" s="190">
        <v>0</v>
      </c>
      <c r="BN42" s="190">
        <v>0</v>
      </c>
      <c r="BO42" s="190">
        <v>0</v>
      </c>
      <c r="BP42" s="190">
        <v>0</v>
      </c>
      <c r="BQ42" s="190">
        <v>1</v>
      </c>
      <c r="BR42" s="190">
        <v>0</v>
      </c>
      <c r="BS42" s="190">
        <v>0</v>
      </c>
      <c r="BT42" s="190">
        <v>0</v>
      </c>
      <c r="BU42" s="190">
        <v>0</v>
      </c>
      <c r="BV42" s="190">
        <v>0</v>
      </c>
      <c r="BW42" s="190">
        <v>0</v>
      </c>
      <c r="BX42" s="190">
        <v>0</v>
      </c>
      <c r="BY42" s="190">
        <v>0</v>
      </c>
      <c r="BZ42" s="190">
        <v>0</v>
      </c>
      <c r="CA42" s="190">
        <v>0</v>
      </c>
      <c r="CB42" s="190">
        <v>0</v>
      </c>
      <c r="CC42" s="190">
        <v>0</v>
      </c>
      <c r="CD42" s="190">
        <v>0</v>
      </c>
      <c r="CE42" s="190">
        <v>0</v>
      </c>
      <c r="CF42" s="190">
        <v>0</v>
      </c>
      <c r="CG42" s="190">
        <v>0</v>
      </c>
      <c r="CH42" s="190">
        <v>0</v>
      </c>
      <c r="CI42" s="190">
        <v>0</v>
      </c>
      <c r="CJ42" s="190">
        <v>0</v>
      </c>
      <c r="CK42" s="190">
        <v>0</v>
      </c>
      <c r="CL42" s="190">
        <v>0</v>
      </c>
      <c r="CM42" s="190">
        <v>0</v>
      </c>
      <c r="CN42" s="190">
        <v>1</v>
      </c>
      <c r="CO42" s="190">
        <v>0</v>
      </c>
      <c r="CP42" s="190">
        <v>0</v>
      </c>
      <c r="CQ42" s="190">
        <v>3</v>
      </c>
      <c r="CR42" s="190">
        <v>1</v>
      </c>
      <c r="CS42" s="190">
        <v>0</v>
      </c>
      <c r="CT42" s="190">
        <v>0</v>
      </c>
      <c r="CU42" s="190">
        <v>1</v>
      </c>
      <c r="CV42" s="190">
        <v>0</v>
      </c>
      <c r="CW42" s="190">
        <v>0</v>
      </c>
      <c r="CX42" s="190">
        <v>0</v>
      </c>
      <c r="CY42" s="190">
        <v>0</v>
      </c>
      <c r="CZ42" s="190">
        <v>0</v>
      </c>
      <c r="DA42" s="190">
        <v>0</v>
      </c>
      <c r="DB42" s="190">
        <v>0</v>
      </c>
      <c r="DC42" s="190">
        <v>0</v>
      </c>
      <c r="DD42" s="190">
        <v>0</v>
      </c>
      <c r="DE42" s="190">
        <v>1</v>
      </c>
      <c r="DF42" s="194">
        <v>4</v>
      </c>
      <c r="DG42">
        <v>1</v>
      </c>
      <c r="DH42" s="190">
        <v>0</v>
      </c>
      <c r="DI42" s="190">
        <v>0</v>
      </c>
      <c r="DJ42" s="190">
        <v>9</v>
      </c>
      <c r="DK42" s="190">
        <v>2</v>
      </c>
      <c r="DL42" s="190">
        <v>3</v>
      </c>
      <c r="DM42" s="190">
        <v>0</v>
      </c>
      <c r="DN42" s="190">
        <v>1</v>
      </c>
      <c r="DO42" s="190">
        <v>1</v>
      </c>
      <c r="DP42" s="190">
        <v>1</v>
      </c>
      <c r="DQ42" s="190">
        <v>1</v>
      </c>
      <c r="DR42" s="190">
        <v>0</v>
      </c>
      <c r="DS42" s="195">
        <f t="shared" si="0"/>
        <v>7</v>
      </c>
      <c r="DT42" s="195">
        <f t="shared" si="1"/>
        <v>11</v>
      </c>
      <c r="DU42" s="195">
        <f t="shared" si="2"/>
        <v>2</v>
      </c>
      <c r="DV42" s="195">
        <f t="shared" si="3"/>
        <v>2</v>
      </c>
      <c r="DW42" s="195">
        <f t="shared" si="4"/>
        <v>1</v>
      </c>
      <c r="DX42" s="195">
        <f t="shared" si="5"/>
        <v>0</v>
      </c>
      <c r="DY42" s="195">
        <f t="shared" si="6"/>
        <v>0</v>
      </c>
      <c r="DZ42" s="195">
        <f t="shared" si="7"/>
        <v>1</v>
      </c>
      <c r="EA42" s="195">
        <f t="shared" si="8"/>
        <v>3</v>
      </c>
      <c r="EB42" s="195">
        <f t="shared" si="9"/>
        <v>3</v>
      </c>
      <c r="EC42" s="189"/>
      <c r="ED42" s="189"/>
      <c r="EE42" s="189"/>
      <c r="EF42" s="189"/>
      <c r="EG42" s="189"/>
      <c r="EH42" s="189"/>
      <c r="EI42" s="189"/>
      <c r="EJ42" s="189"/>
      <c r="EK42" s="189"/>
      <c r="EL42" s="189"/>
      <c r="EM42" s="189"/>
      <c r="EN42" s="189"/>
      <c r="EO42" s="189"/>
      <c r="EP42" s="189"/>
      <c r="EQ42" s="189"/>
      <c r="ER42" s="189"/>
      <c r="ES42" s="189"/>
      <c r="ET42" s="189"/>
      <c r="EU42" s="189"/>
      <c r="EV42" s="189"/>
      <c r="EW42" s="189"/>
      <c r="EX42" s="189"/>
      <c r="EY42" s="189"/>
      <c r="EZ42" s="189"/>
      <c r="FA42" s="189"/>
      <c r="FB42" s="189"/>
      <c r="FC42" s="189"/>
      <c r="FD42" s="189"/>
      <c r="FE42" s="189"/>
      <c r="FF42" s="189"/>
      <c r="FG42" s="189"/>
      <c r="FH42" s="189"/>
      <c r="FI42" s="189"/>
      <c r="FJ42" s="189"/>
      <c r="FK42" s="189"/>
      <c r="FL42" s="189"/>
      <c r="FM42" s="189"/>
    </row>
    <row r="43" spans="1:169" ht="15">
      <c r="A43" s="9">
        <v>40</v>
      </c>
      <c r="B43" s="9" t="s">
        <v>210</v>
      </c>
      <c r="C43" s="190">
        <v>0</v>
      </c>
      <c r="D43" s="190">
        <v>0</v>
      </c>
      <c r="E43" s="190">
        <v>0</v>
      </c>
      <c r="F43" s="190">
        <v>0</v>
      </c>
      <c r="G43" s="190">
        <v>0</v>
      </c>
      <c r="H43" s="190">
        <v>0</v>
      </c>
      <c r="I43" s="190">
        <v>0</v>
      </c>
      <c r="J43" s="190">
        <v>0</v>
      </c>
      <c r="K43" s="190">
        <v>0</v>
      </c>
      <c r="L43" s="190">
        <v>0</v>
      </c>
      <c r="M43" s="190">
        <v>0</v>
      </c>
      <c r="N43" s="190">
        <v>0</v>
      </c>
      <c r="O43" s="190">
        <v>0</v>
      </c>
      <c r="P43" s="190">
        <v>0</v>
      </c>
      <c r="Q43" s="190">
        <v>0</v>
      </c>
      <c r="R43" s="190">
        <v>0</v>
      </c>
      <c r="S43" s="190">
        <v>0</v>
      </c>
      <c r="T43" s="190">
        <v>0</v>
      </c>
      <c r="U43" s="190">
        <v>0</v>
      </c>
      <c r="V43" s="190">
        <v>0</v>
      </c>
      <c r="W43" s="190">
        <v>0</v>
      </c>
      <c r="X43" s="190">
        <v>0</v>
      </c>
      <c r="Y43" s="190">
        <v>0</v>
      </c>
      <c r="Z43" s="190">
        <v>0</v>
      </c>
      <c r="AA43" s="190">
        <v>0</v>
      </c>
      <c r="AB43" s="190">
        <v>0</v>
      </c>
      <c r="AC43" s="190">
        <v>0</v>
      </c>
      <c r="AD43" s="190">
        <v>0</v>
      </c>
      <c r="AE43" s="190">
        <v>0</v>
      </c>
      <c r="AF43" s="190">
        <v>0</v>
      </c>
      <c r="AG43" s="190">
        <v>0</v>
      </c>
      <c r="AH43" s="190">
        <v>0</v>
      </c>
      <c r="AI43" s="190">
        <v>1</v>
      </c>
      <c r="AJ43" s="190">
        <v>0</v>
      </c>
      <c r="AK43" s="195">
        <v>0</v>
      </c>
      <c r="AL43" s="195">
        <v>0</v>
      </c>
      <c r="AM43" s="190">
        <v>0</v>
      </c>
      <c r="AN43" s="190">
        <v>0</v>
      </c>
      <c r="AO43" s="190">
        <v>0</v>
      </c>
      <c r="AP43" s="190">
        <v>0</v>
      </c>
      <c r="AQ43" s="190">
        <v>0</v>
      </c>
      <c r="AR43" s="190">
        <v>0</v>
      </c>
      <c r="AS43" s="190">
        <v>0</v>
      </c>
      <c r="AT43" s="190">
        <v>0</v>
      </c>
      <c r="AU43" s="190">
        <v>1</v>
      </c>
      <c r="AV43" s="190">
        <v>0</v>
      </c>
      <c r="AW43" s="190">
        <v>0</v>
      </c>
      <c r="AX43" s="190">
        <v>0</v>
      </c>
      <c r="AY43" s="190">
        <v>0</v>
      </c>
      <c r="AZ43" s="190">
        <v>1</v>
      </c>
      <c r="BA43" s="190">
        <v>0</v>
      </c>
      <c r="BB43" s="190">
        <v>0</v>
      </c>
      <c r="BC43" s="190">
        <v>0</v>
      </c>
      <c r="BD43" s="190">
        <v>0</v>
      </c>
      <c r="BE43" s="190">
        <v>0</v>
      </c>
      <c r="BF43" s="190">
        <v>0</v>
      </c>
      <c r="BG43" s="190">
        <v>0</v>
      </c>
      <c r="BH43" s="190">
        <v>0</v>
      </c>
      <c r="BI43" s="190">
        <v>0</v>
      </c>
      <c r="BJ43" s="190">
        <v>0</v>
      </c>
      <c r="BK43" s="190">
        <v>0</v>
      </c>
      <c r="BL43" s="190">
        <v>0</v>
      </c>
      <c r="BM43" s="190">
        <v>1</v>
      </c>
      <c r="BN43" s="190">
        <v>0</v>
      </c>
      <c r="BO43" s="190">
        <v>0</v>
      </c>
      <c r="BP43" s="190">
        <v>0</v>
      </c>
      <c r="BQ43" s="190">
        <v>1</v>
      </c>
      <c r="BR43" s="190">
        <v>0</v>
      </c>
      <c r="BS43" s="190">
        <v>0</v>
      </c>
      <c r="BT43" s="190">
        <v>0</v>
      </c>
      <c r="BU43" s="190">
        <v>0</v>
      </c>
      <c r="BV43" s="190">
        <v>0</v>
      </c>
      <c r="BW43" s="190">
        <v>1</v>
      </c>
      <c r="BX43" s="190">
        <v>2</v>
      </c>
      <c r="BY43" s="190">
        <v>2</v>
      </c>
      <c r="BZ43" s="190">
        <v>0</v>
      </c>
      <c r="CA43" s="190">
        <v>0</v>
      </c>
      <c r="CB43" s="190">
        <v>6</v>
      </c>
      <c r="CC43" s="190">
        <v>0</v>
      </c>
      <c r="CD43" s="190">
        <v>1</v>
      </c>
      <c r="CE43" s="190">
        <v>2</v>
      </c>
      <c r="CF43" s="190">
        <v>6</v>
      </c>
      <c r="CG43" s="190">
        <v>0</v>
      </c>
      <c r="CH43" s="190">
        <v>0</v>
      </c>
      <c r="CI43" s="190">
        <v>0</v>
      </c>
      <c r="CJ43" s="190">
        <v>0</v>
      </c>
      <c r="CK43" s="190">
        <v>0</v>
      </c>
      <c r="CL43" s="190">
        <v>0</v>
      </c>
      <c r="CM43" s="190">
        <v>2</v>
      </c>
      <c r="CN43" s="190">
        <v>0</v>
      </c>
      <c r="CO43" s="190">
        <v>1</v>
      </c>
      <c r="CP43" s="190">
        <v>0</v>
      </c>
      <c r="CQ43" s="190">
        <v>12</v>
      </c>
      <c r="CR43" s="190">
        <v>3</v>
      </c>
      <c r="CS43" s="190">
        <v>0</v>
      </c>
      <c r="CT43" s="190">
        <v>1</v>
      </c>
      <c r="CU43" s="190">
        <v>6</v>
      </c>
      <c r="CV43" s="190">
        <v>0</v>
      </c>
      <c r="CW43" s="190">
        <v>1</v>
      </c>
      <c r="CX43" s="190">
        <v>0</v>
      </c>
      <c r="CY43" s="190">
        <v>0</v>
      </c>
      <c r="CZ43" s="190">
        <v>1</v>
      </c>
      <c r="DA43" s="190">
        <v>1</v>
      </c>
      <c r="DB43" s="190">
        <v>0</v>
      </c>
      <c r="DC43" s="190">
        <v>1</v>
      </c>
      <c r="DD43" s="190">
        <v>7</v>
      </c>
      <c r="DE43" s="190">
        <v>2</v>
      </c>
      <c r="DF43" s="194">
        <v>23</v>
      </c>
      <c r="DG43">
        <v>6</v>
      </c>
      <c r="DH43" s="190">
        <v>1</v>
      </c>
      <c r="DI43" s="190">
        <v>2</v>
      </c>
      <c r="DJ43" s="190">
        <v>46</v>
      </c>
      <c r="DK43" s="190">
        <v>2</v>
      </c>
      <c r="DL43" s="190">
        <v>4</v>
      </c>
      <c r="DM43" s="190">
        <v>4</v>
      </c>
      <c r="DN43" s="190">
        <v>2</v>
      </c>
      <c r="DO43" s="190">
        <v>1</v>
      </c>
      <c r="DP43" s="190">
        <v>13</v>
      </c>
      <c r="DQ43" s="190">
        <v>0</v>
      </c>
      <c r="DR43" s="190">
        <v>5</v>
      </c>
      <c r="DS43" s="195">
        <f t="shared" si="0"/>
        <v>43</v>
      </c>
      <c r="DT43" s="195">
        <f t="shared" si="1"/>
        <v>59</v>
      </c>
      <c r="DU43" s="195">
        <f t="shared" si="2"/>
        <v>9</v>
      </c>
      <c r="DV43" s="195">
        <f t="shared" si="3"/>
        <v>9</v>
      </c>
      <c r="DW43" s="195">
        <f t="shared" si="4"/>
        <v>15</v>
      </c>
      <c r="DX43" s="195">
        <f t="shared" si="5"/>
        <v>8</v>
      </c>
      <c r="DY43" s="195">
        <f t="shared" si="6"/>
        <v>5</v>
      </c>
      <c r="DZ43" s="195">
        <f t="shared" si="7"/>
        <v>2</v>
      </c>
      <c r="EA43" s="195">
        <f t="shared" si="8"/>
        <v>4</v>
      </c>
      <c r="EB43" s="195">
        <f t="shared" si="9"/>
        <v>5</v>
      </c>
      <c r="EC43" s="189"/>
      <c r="ED43" s="189"/>
      <c r="EE43" s="189"/>
      <c r="EF43" s="189"/>
      <c r="EG43" s="189"/>
      <c r="EH43" s="189"/>
      <c r="EI43" s="189"/>
      <c r="EJ43" s="189"/>
      <c r="EK43" s="189"/>
      <c r="EL43" s="189"/>
      <c r="EM43" s="189"/>
      <c r="EN43" s="189"/>
      <c r="EO43" s="189"/>
      <c r="EP43" s="189"/>
      <c r="EQ43" s="189"/>
      <c r="ER43" s="189"/>
      <c r="ES43" s="189"/>
      <c r="ET43" s="189"/>
      <c r="EU43" s="189"/>
      <c r="EV43" s="189"/>
      <c r="EW43" s="189"/>
      <c r="EX43" s="189"/>
      <c r="EY43" s="189"/>
      <c r="EZ43" s="189"/>
      <c r="FA43" s="189"/>
      <c r="FB43" s="189"/>
      <c r="FC43" s="189"/>
      <c r="FD43" s="189"/>
      <c r="FE43" s="189"/>
      <c r="FF43" s="189"/>
      <c r="FG43" s="189"/>
      <c r="FH43" s="189"/>
      <c r="FI43" s="189"/>
      <c r="FJ43" s="189"/>
      <c r="FK43" s="189"/>
      <c r="FL43" s="189"/>
      <c r="FM43" s="189"/>
    </row>
    <row r="44" spans="1:169" ht="15">
      <c r="A44" s="9">
        <v>41</v>
      </c>
      <c r="B44" s="9" t="s">
        <v>211</v>
      </c>
      <c r="C44" s="190">
        <v>0</v>
      </c>
      <c r="D44" s="190">
        <v>0</v>
      </c>
      <c r="E44" s="190">
        <v>0</v>
      </c>
      <c r="F44" s="190">
        <v>0</v>
      </c>
      <c r="G44" s="190">
        <v>0</v>
      </c>
      <c r="H44" s="190">
        <v>0</v>
      </c>
      <c r="I44" s="190">
        <v>0</v>
      </c>
      <c r="J44" s="190">
        <v>0</v>
      </c>
      <c r="K44" s="190">
        <v>0</v>
      </c>
      <c r="L44" s="190">
        <v>0</v>
      </c>
      <c r="M44" s="190">
        <v>0</v>
      </c>
      <c r="N44" s="190">
        <v>0</v>
      </c>
      <c r="O44" s="190">
        <v>0</v>
      </c>
      <c r="P44" s="190">
        <v>0</v>
      </c>
      <c r="Q44" s="190">
        <v>0</v>
      </c>
      <c r="R44" s="190">
        <v>0</v>
      </c>
      <c r="S44" s="190">
        <v>0</v>
      </c>
      <c r="T44" s="190">
        <v>0</v>
      </c>
      <c r="U44" s="190">
        <v>0</v>
      </c>
      <c r="V44" s="190">
        <v>0</v>
      </c>
      <c r="W44" s="190">
        <v>0</v>
      </c>
      <c r="X44" s="190">
        <v>0</v>
      </c>
      <c r="Y44" s="190">
        <v>0</v>
      </c>
      <c r="Z44" s="190">
        <v>0</v>
      </c>
      <c r="AA44" s="190">
        <v>0</v>
      </c>
      <c r="AB44" s="190">
        <v>0</v>
      </c>
      <c r="AC44" s="190">
        <v>0</v>
      </c>
      <c r="AD44" s="190">
        <v>0</v>
      </c>
      <c r="AE44" s="190">
        <v>0</v>
      </c>
      <c r="AF44" s="190">
        <v>0</v>
      </c>
      <c r="AG44" s="190">
        <v>0</v>
      </c>
      <c r="AH44" s="190">
        <v>0</v>
      </c>
      <c r="AI44" s="190">
        <v>0</v>
      </c>
      <c r="AJ44" s="190">
        <v>0</v>
      </c>
      <c r="AK44" s="195">
        <v>0</v>
      </c>
      <c r="AL44" s="195">
        <v>0</v>
      </c>
      <c r="AM44" s="190">
        <v>0</v>
      </c>
      <c r="AN44" s="190">
        <v>0</v>
      </c>
      <c r="AO44" s="190">
        <v>0</v>
      </c>
      <c r="AP44" s="190">
        <v>0</v>
      </c>
      <c r="AQ44" s="190">
        <v>0</v>
      </c>
      <c r="AR44" s="190">
        <v>0</v>
      </c>
      <c r="AS44" s="190">
        <v>0</v>
      </c>
      <c r="AT44" s="190">
        <v>0</v>
      </c>
      <c r="AU44" s="190">
        <v>1</v>
      </c>
      <c r="AV44" s="190">
        <v>0</v>
      </c>
      <c r="AW44" s="190">
        <v>0</v>
      </c>
      <c r="AX44" s="190">
        <v>0</v>
      </c>
      <c r="AY44" s="190">
        <v>0</v>
      </c>
      <c r="AZ44" s="190">
        <v>0</v>
      </c>
      <c r="BA44" s="190">
        <v>0</v>
      </c>
      <c r="BB44" s="190">
        <v>0</v>
      </c>
      <c r="BC44" s="190">
        <v>0</v>
      </c>
      <c r="BD44" s="190">
        <v>0</v>
      </c>
      <c r="BE44" s="190">
        <v>0</v>
      </c>
      <c r="BF44" s="190">
        <v>0</v>
      </c>
      <c r="BG44" s="190">
        <v>0</v>
      </c>
      <c r="BH44" s="190">
        <v>0</v>
      </c>
      <c r="BI44" s="190">
        <v>0</v>
      </c>
      <c r="BJ44" s="190">
        <v>1</v>
      </c>
      <c r="BK44" s="190">
        <v>0</v>
      </c>
      <c r="BL44" s="190">
        <v>0</v>
      </c>
      <c r="BM44" s="190">
        <v>1</v>
      </c>
      <c r="BN44" s="190">
        <v>0</v>
      </c>
      <c r="BO44" s="190">
        <v>0</v>
      </c>
      <c r="BP44" s="190">
        <v>0</v>
      </c>
      <c r="BQ44" s="190">
        <v>0</v>
      </c>
      <c r="BR44" s="190">
        <v>0</v>
      </c>
      <c r="BS44" s="190">
        <v>0</v>
      </c>
      <c r="BT44" s="190">
        <v>0</v>
      </c>
      <c r="BU44" s="190">
        <v>0</v>
      </c>
      <c r="BV44" s="190">
        <v>0</v>
      </c>
      <c r="BW44" s="190">
        <v>0</v>
      </c>
      <c r="BX44" s="190">
        <v>0</v>
      </c>
      <c r="BY44" s="190">
        <v>0</v>
      </c>
      <c r="BZ44" s="190">
        <v>0</v>
      </c>
      <c r="CA44" s="190">
        <v>0</v>
      </c>
      <c r="CB44" s="190">
        <v>4</v>
      </c>
      <c r="CC44" s="190">
        <v>0</v>
      </c>
      <c r="CD44" s="190">
        <v>0</v>
      </c>
      <c r="CE44" s="190">
        <v>0</v>
      </c>
      <c r="CF44" s="190">
        <v>2</v>
      </c>
      <c r="CG44" s="190">
        <v>0</v>
      </c>
      <c r="CH44" s="190">
        <v>0</v>
      </c>
      <c r="CI44" s="190">
        <v>0</v>
      </c>
      <c r="CJ44" s="190">
        <v>0</v>
      </c>
      <c r="CK44" s="190">
        <v>0</v>
      </c>
      <c r="CL44" s="190">
        <v>0</v>
      </c>
      <c r="CM44" s="190">
        <v>1</v>
      </c>
      <c r="CN44" s="190">
        <v>0</v>
      </c>
      <c r="CO44" s="190">
        <v>0</v>
      </c>
      <c r="CP44" s="190">
        <v>0</v>
      </c>
      <c r="CQ44" s="190">
        <v>2</v>
      </c>
      <c r="CR44" s="190">
        <v>0</v>
      </c>
      <c r="CS44" s="190">
        <v>0</v>
      </c>
      <c r="CT44" s="190">
        <v>0</v>
      </c>
      <c r="CU44" s="190">
        <v>0</v>
      </c>
      <c r="CV44" s="190">
        <v>0</v>
      </c>
      <c r="CW44" s="190">
        <v>0</v>
      </c>
      <c r="CX44" s="190">
        <v>1</v>
      </c>
      <c r="CY44" s="190">
        <v>0</v>
      </c>
      <c r="CZ44" s="190">
        <v>0</v>
      </c>
      <c r="DA44" s="190">
        <v>0</v>
      </c>
      <c r="DB44" s="190">
        <v>0</v>
      </c>
      <c r="DC44" s="190">
        <v>0</v>
      </c>
      <c r="DD44" s="190">
        <v>7</v>
      </c>
      <c r="DE44" s="190">
        <v>1</v>
      </c>
      <c r="DF44" s="194">
        <v>12</v>
      </c>
      <c r="DG44">
        <v>2</v>
      </c>
      <c r="DH44" s="190">
        <v>0</v>
      </c>
      <c r="DI44" s="190">
        <v>2</v>
      </c>
      <c r="DJ44" s="190">
        <v>12</v>
      </c>
      <c r="DK44" s="190">
        <v>2</v>
      </c>
      <c r="DL44" s="190">
        <v>1</v>
      </c>
      <c r="DM44" s="190">
        <v>0</v>
      </c>
      <c r="DN44" s="190">
        <v>2</v>
      </c>
      <c r="DO44" s="190">
        <v>1</v>
      </c>
      <c r="DP44" s="190">
        <v>7</v>
      </c>
      <c r="DQ44" s="190">
        <v>0</v>
      </c>
      <c r="DR44" s="190">
        <v>2</v>
      </c>
      <c r="DS44" s="195">
        <f t="shared" si="0"/>
        <v>19</v>
      </c>
      <c r="DT44" s="195">
        <f t="shared" si="1"/>
        <v>14</v>
      </c>
      <c r="DU44" s="195">
        <f t="shared" si="2"/>
        <v>4</v>
      </c>
      <c r="DV44" s="195">
        <f t="shared" si="3"/>
        <v>2</v>
      </c>
      <c r="DW44" s="195">
        <f t="shared" si="4"/>
        <v>7</v>
      </c>
      <c r="DX44" s="195">
        <f t="shared" si="5"/>
        <v>7</v>
      </c>
      <c r="DY44" s="195">
        <f t="shared" si="6"/>
        <v>2</v>
      </c>
      <c r="DZ44" s="195">
        <f t="shared" si="7"/>
        <v>2</v>
      </c>
      <c r="EA44" s="195">
        <f t="shared" si="8"/>
        <v>1</v>
      </c>
      <c r="EB44" s="195">
        <f t="shared" si="9"/>
        <v>1</v>
      </c>
      <c r="EC44" s="189"/>
      <c r="ED44" s="189"/>
      <c r="EE44" s="189"/>
      <c r="EF44" s="189"/>
      <c r="EG44" s="189"/>
      <c r="EH44" s="189"/>
      <c r="EI44" s="189"/>
      <c r="EJ44" s="189"/>
      <c r="EK44" s="189"/>
      <c r="EL44" s="189"/>
      <c r="EM44" s="189"/>
      <c r="EN44" s="189"/>
      <c r="EO44" s="189"/>
      <c r="EP44" s="189"/>
      <c r="EQ44" s="189"/>
      <c r="ER44" s="189"/>
      <c r="ES44" s="189"/>
      <c r="ET44" s="189"/>
      <c r="EU44" s="189"/>
      <c r="EV44" s="189"/>
      <c r="EW44" s="189"/>
      <c r="EX44" s="189"/>
      <c r="EY44" s="189"/>
      <c r="EZ44" s="189"/>
      <c r="FA44" s="189"/>
      <c r="FB44" s="189"/>
      <c r="FC44" s="189"/>
      <c r="FD44" s="189"/>
      <c r="FE44" s="189"/>
      <c r="FF44" s="189"/>
      <c r="FG44" s="189"/>
      <c r="FH44" s="189"/>
      <c r="FI44" s="189"/>
      <c r="FJ44" s="189"/>
      <c r="FK44" s="189"/>
      <c r="FL44" s="189"/>
      <c r="FM44" s="189"/>
    </row>
    <row r="45" spans="1:169" ht="21" customHeight="1">
      <c r="A45" s="9">
        <v>42</v>
      </c>
      <c r="B45" s="9" t="s">
        <v>212</v>
      </c>
      <c r="C45" s="190">
        <v>0</v>
      </c>
      <c r="D45" s="190">
        <v>0</v>
      </c>
      <c r="E45" s="190">
        <v>0</v>
      </c>
      <c r="F45" s="190">
        <v>0</v>
      </c>
      <c r="G45" s="190">
        <v>0</v>
      </c>
      <c r="H45" s="190">
        <v>0</v>
      </c>
      <c r="I45" s="190">
        <v>0</v>
      </c>
      <c r="J45" s="190">
        <v>0</v>
      </c>
      <c r="K45" s="190">
        <v>0</v>
      </c>
      <c r="L45" s="190">
        <v>0</v>
      </c>
      <c r="M45" s="190">
        <v>0</v>
      </c>
      <c r="N45" s="190">
        <v>0</v>
      </c>
      <c r="O45" s="190">
        <v>0</v>
      </c>
      <c r="P45" s="190">
        <v>0</v>
      </c>
      <c r="Q45" s="190">
        <v>0</v>
      </c>
      <c r="R45" s="190">
        <v>0</v>
      </c>
      <c r="S45" s="190">
        <v>0</v>
      </c>
      <c r="T45" s="190">
        <v>1</v>
      </c>
      <c r="U45" s="190">
        <v>0</v>
      </c>
      <c r="V45" s="190">
        <v>0</v>
      </c>
      <c r="W45" s="190">
        <v>0</v>
      </c>
      <c r="X45" s="190">
        <v>1</v>
      </c>
      <c r="Y45" s="190">
        <v>0</v>
      </c>
      <c r="Z45" s="190">
        <v>0</v>
      </c>
      <c r="AA45" s="190">
        <v>0</v>
      </c>
      <c r="AB45" s="190">
        <v>0</v>
      </c>
      <c r="AC45" s="190">
        <v>0</v>
      </c>
      <c r="AD45" s="190">
        <v>0</v>
      </c>
      <c r="AE45" s="190">
        <v>0</v>
      </c>
      <c r="AF45" s="190">
        <v>0</v>
      </c>
      <c r="AG45" s="190">
        <v>0</v>
      </c>
      <c r="AH45" s="190">
        <v>0</v>
      </c>
      <c r="AI45" s="190">
        <v>0</v>
      </c>
      <c r="AJ45" s="190">
        <v>0</v>
      </c>
      <c r="AK45" s="195">
        <v>0</v>
      </c>
      <c r="AL45" s="195">
        <v>0</v>
      </c>
      <c r="AM45" s="190">
        <v>0</v>
      </c>
      <c r="AN45" s="190">
        <v>0</v>
      </c>
      <c r="AO45" s="190">
        <v>0</v>
      </c>
      <c r="AP45" s="190">
        <v>0</v>
      </c>
      <c r="AQ45" s="190">
        <v>0</v>
      </c>
      <c r="AR45" s="190">
        <v>0</v>
      </c>
      <c r="AS45" s="190">
        <v>0</v>
      </c>
      <c r="AT45" s="190">
        <v>0</v>
      </c>
      <c r="AU45" s="190">
        <v>1</v>
      </c>
      <c r="AV45" s="190">
        <v>0</v>
      </c>
      <c r="AW45" s="190">
        <v>0</v>
      </c>
      <c r="AX45" s="190">
        <v>0</v>
      </c>
      <c r="AY45" s="190">
        <v>0</v>
      </c>
      <c r="AZ45" s="190">
        <v>0</v>
      </c>
      <c r="BA45" s="190">
        <v>1</v>
      </c>
      <c r="BB45" s="190">
        <v>0</v>
      </c>
      <c r="BC45" s="190">
        <v>0</v>
      </c>
      <c r="BD45" s="190">
        <v>0</v>
      </c>
      <c r="BE45" s="190">
        <v>0</v>
      </c>
      <c r="BF45" s="190">
        <v>0</v>
      </c>
      <c r="BG45" s="190">
        <v>0</v>
      </c>
      <c r="BH45" s="190">
        <v>0</v>
      </c>
      <c r="BI45" s="190">
        <v>0</v>
      </c>
      <c r="BJ45" s="190">
        <v>1</v>
      </c>
      <c r="BK45" s="190">
        <v>0</v>
      </c>
      <c r="BL45" s="190">
        <v>0</v>
      </c>
      <c r="BM45" s="190">
        <v>2</v>
      </c>
      <c r="BN45" s="190">
        <v>0</v>
      </c>
      <c r="BO45" s="190">
        <v>0</v>
      </c>
      <c r="BP45" s="190">
        <v>0</v>
      </c>
      <c r="BQ45" s="190">
        <v>2</v>
      </c>
      <c r="BR45" s="190">
        <v>0</v>
      </c>
      <c r="BS45" s="190">
        <v>0</v>
      </c>
      <c r="BT45" s="190">
        <v>0</v>
      </c>
      <c r="BU45" s="190">
        <v>0</v>
      </c>
      <c r="BV45" s="190">
        <v>0</v>
      </c>
      <c r="BW45" s="190">
        <v>0</v>
      </c>
      <c r="BX45" s="190">
        <v>1</v>
      </c>
      <c r="BY45" s="190">
        <v>0</v>
      </c>
      <c r="BZ45" s="190">
        <v>0</v>
      </c>
      <c r="CA45" s="190">
        <v>0</v>
      </c>
      <c r="CB45" s="190">
        <v>3</v>
      </c>
      <c r="CC45" s="190">
        <v>0</v>
      </c>
      <c r="CD45" s="190">
        <v>0</v>
      </c>
      <c r="CE45" s="190">
        <v>0</v>
      </c>
      <c r="CF45" s="190">
        <v>3</v>
      </c>
      <c r="CG45" s="190">
        <v>0</v>
      </c>
      <c r="CH45" s="190">
        <v>0</v>
      </c>
      <c r="CI45" s="190">
        <v>0</v>
      </c>
      <c r="CJ45" s="190">
        <v>1</v>
      </c>
      <c r="CK45" s="190">
        <v>0</v>
      </c>
      <c r="CL45" s="190">
        <v>0</v>
      </c>
      <c r="CM45" s="190">
        <v>1</v>
      </c>
      <c r="CN45" s="190">
        <v>2</v>
      </c>
      <c r="CO45" s="190">
        <v>0</v>
      </c>
      <c r="CP45" s="190">
        <v>0</v>
      </c>
      <c r="CQ45" s="190">
        <v>13</v>
      </c>
      <c r="CR45" s="190">
        <v>1</v>
      </c>
      <c r="CS45" s="190">
        <v>0</v>
      </c>
      <c r="CT45" s="190">
        <v>2</v>
      </c>
      <c r="CU45" s="190">
        <v>6</v>
      </c>
      <c r="CV45" s="190">
        <v>0</v>
      </c>
      <c r="CW45" s="190">
        <v>0</v>
      </c>
      <c r="CX45" s="190">
        <v>0</v>
      </c>
      <c r="CY45" s="190">
        <v>0</v>
      </c>
      <c r="CZ45" s="190">
        <v>0</v>
      </c>
      <c r="DA45" s="190">
        <v>1</v>
      </c>
      <c r="DB45" s="190">
        <v>0</v>
      </c>
      <c r="DC45" s="190">
        <v>1</v>
      </c>
      <c r="DD45" s="190">
        <v>8</v>
      </c>
      <c r="DE45" s="190">
        <v>1</v>
      </c>
      <c r="DF45" s="194">
        <v>24</v>
      </c>
      <c r="DG45">
        <v>11</v>
      </c>
      <c r="DH45" s="190">
        <v>0</v>
      </c>
      <c r="DI45" s="190">
        <v>6</v>
      </c>
      <c r="DJ45" s="190">
        <v>30</v>
      </c>
      <c r="DK45" s="190">
        <v>4</v>
      </c>
      <c r="DL45" s="190">
        <v>3</v>
      </c>
      <c r="DM45" s="190">
        <v>1</v>
      </c>
      <c r="DN45" s="190">
        <v>5</v>
      </c>
      <c r="DO45" s="190">
        <v>3</v>
      </c>
      <c r="DP45" s="190">
        <v>2</v>
      </c>
      <c r="DQ45" s="190">
        <v>0</v>
      </c>
      <c r="DR45" s="190">
        <v>9</v>
      </c>
      <c r="DS45" s="195">
        <f t="shared" si="0"/>
        <v>43</v>
      </c>
      <c r="DT45" s="195">
        <f t="shared" si="1"/>
        <v>42</v>
      </c>
      <c r="DU45" s="195">
        <f t="shared" si="2"/>
        <v>14</v>
      </c>
      <c r="DV45" s="195">
        <f t="shared" si="3"/>
        <v>12</v>
      </c>
      <c r="DW45" s="195">
        <f t="shared" si="4"/>
        <v>3</v>
      </c>
      <c r="DX45" s="195">
        <f t="shared" si="5"/>
        <v>8</v>
      </c>
      <c r="DY45" s="195">
        <f t="shared" si="6"/>
        <v>9</v>
      </c>
      <c r="DZ45" s="195">
        <f t="shared" si="7"/>
        <v>6</v>
      </c>
      <c r="EA45" s="195">
        <f t="shared" si="8"/>
        <v>2</v>
      </c>
      <c r="EB45" s="195">
        <f t="shared" si="9"/>
        <v>3</v>
      </c>
      <c r="EC45" s="189"/>
      <c r="ED45" s="189"/>
      <c r="EE45" s="189"/>
      <c r="EF45" s="189"/>
      <c r="EG45" s="189"/>
      <c r="EH45" s="189"/>
      <c r="EI45" s="189"/>
      <c r="EJ45" s="189"/>
      <c r="EK45" s="189"/>
      <c r="EL45" s="189"/>
      <c r="EM45" s="189"/>
      <c r="EN45" s="189"/>
      <c r="EO45" s="189"/>
      <c r="EP45" s="189"/>
      <c r="EQ45" s="189"/>
      <c r="ER45" s="189"/>
      <c r="ES45" s="189"/>
      <c r="ET45" s="189"/>
      <c r="EU45" s="189"/>
      <c r="EV45" s="189"/>
      <c r="EW45" s="189"/>
      <c r="EX45" s="189"/>
      <c r="EY45" s="189"/>
      <c r="EZ45" s="189"/>
      <c r="FA45" s="189"/>
      <c r="FB45" s="189"/>
      <c r="FC45" s="189"/>
      <c r="FD45" s="189"/>
      <c r="FE45" s="189"/>
      <c r="FF45" s="189"/>
      <c r="FG45" s="189"/>
      <c r="FH45" s="189"/>
      <c r="FI45" s="189"/>
      <c r="FJ45" s="189"/>
      <c r="FK45" s="189"/>
      <c r="FL45" s="189"/>
      <c r="FM45" s="189"/>
    </row>
    <row r="46" spans="1:169" ht="15">
      <c r="A46" s="9">
        <v>43</v>
      </c>
      <c r="B46" s="9" t="s">
        <v>213</v>
      </c>
      <c r="C46" s="190">
        <v>0</v>
      </c>
      <c r="D46" s="190">
        <v>0</v>
      </c>
      <c r="E46" s="190">
        <v>0</v>
      </c>
      <c r="F46" s="190">
        <v>0</v>
      </c>
      <c r="G46" s="190">
        <v>0</v>
      </c>
      <c r="H46" s="190">
        <v>0</v>
      </c>
      <c r="I46" s="190">
        <v>0</v>
      </c>
      <c r="J46" s="190">
        <v>0</v>
      </c>
      <c r="K46" s="190">
        <v>0</v>
      </c>
      <c r="L46" s="190">
        <v>0</v>
      </c>
      <c r="M46" s="190">
        <v>0</v>
      </c>
      <c r="N46" s="190">
        <v>0</v>
      </c>
      <c r="O46" s="190">
        <v>0</v>
      </c>
      <c r="P46" s="190">
        <v>0</v>
      </c>
      <c r="Q46" s="190">
        <v>1</v>
      </c>
      <c r="R46" s="190">
        <v>0</v>
      </c>
      <c r="S46" s="190">
        <v>0</v>
      </c>
      <c r="T46" s="190">
        <v>0</v>
      </c>
      <c r="U46" s="190">
        <v>0</v>
      </c>
      <c r="V46" s="190">
        <v>0</v>
      </c>
      <c r="W46" s="190">
        <v>0</v>
      </c>
      <c r="X46" s="190">
        <v>0</v>
      </c>
      <c r="Y46" s="190">
        <v>0</v>
      </c>
      <c r="Z46" s="190">
        <v>0</v>
      </c>
      <c r="AA46" s="190">
        <v>0</v>
      </c>
      <c r="AB46" s="190">
        <v>0</v>
      </c>
      <c r="AC46" s="190">
        <v>0</v>
      </c>
      <c r="AD46" s="190">
        <v>0</v>
      </c>
      <c r="AE46" s="190">
        <v>0</v>
      </c>
      <c r="AF46" s="190">
        <v>1</v>
      </c>
      <c r="AG46" s="190">
        <v>0</v>
      </c>
      <c r="AH46" s="190">
        <v>0</v>
      </c>
      <c r="AI46" s="190">
        <v>0</v>
      </c>
      <c r="AJ46" s="190">
        <v>0</v>
      </c>
      <c r="AK46" s="195">
        <v>0</v>
      </c>
      <c r="AL46" s="195">
        <v>0</v>
      </c>
      <c r="AM46" s="190">
        <v>0</v>
      </c>
      <c r="AN46" s="190">
        <v>0</v>
      </c>
      <c r="AO46" s="190">
        <v>0</v>
      </c>
      <c r="AP46" s="190">
        <v>0</v>
      </c>
      <c r="AQ46" s="190">
        <v>0</v>
      </c>
      <c r="AR46" s="190">
        <v>0</v>
      </c>
      <c r="AS46" s="190">
        <v>0</v>
      </c>
      <c r="AT46" s="190">
        <v>1</v>
      </c>
      <c r="AU46" s="190">
        <v>1</v>
      </c>
      <c r="AV46" s="190">
        <v>0</v>
      </c>
      <c r="AW46" s="190">
        <v>0</v>
      </c>
      <c r="AX46" s="190">
        <v>4</v>
      </c>
      <c r="AY46" s="190">
        <v>0</v>
      </c>
      <c r="AZ46" s="190">
        <v>0</v>
      </c>
      <c r="BA46" s="190">
        <v>0</v>
      </c>
      <c r="BB46" s="190">
        <v>0</v>
      </c>
      <c r="BC46" s="190">
        <v>0</v>
      </c>
      <c r="BD46" s="190">
        <v>0</v>
      </c>
      <c r="BE46" s="190">
        <v>0</v>
      </c>
      <c r="BF46" s="190">
        <v>0</v>
      </c>
      <c r="BG46" s="190">
        <v>0</v>
      </c>
      <c r="BH46" s="190">
        <v>0</v>
      </c>
      <c r="BI46" s="190">
        <v>3</v>
      </c>
      <c r="BJ46" s="190">
        <v>2</v>
      </c>
      <c r="BK46" s="190">
        <v>0</v>
      </c>
      <c r="BL46" s="190">
        <v>0</v>
      </c>
      <c r="BM46" s="190">
        <v>7</v>
      </c>
      <c r="BN46" s="190">
        <v>0</v>
      </c>
      <c r="BO46" s="190">
        <v>0</v>
      </c>
      <c r="BP46" s="190">
        <v>0</v>
      </c>
      <c r="BQ46" s="190">
        <v>4</v>
      </c>
      <c r="BR46" s="190">
        <v>0</v>
      </c>
      <c r="BS46" s="190">
        <v>0</v>
      </c>
      <c r="BT46" s="190">
        <v>0</v>
      </c>
      <c r="BU46" s="190">
        <v>0</v>
      </c>
      <c r="BV46" s="190">
        <v>0</v>
      </c>
      <c r="BW46" s="190">
        <v>0</v>
      </c>
      <c r="BX46" s="190">
        <v>2</v>
      </c>
      <c r="BY46" s="190">
        <v>2</v>
      </c>
      <c r="BZ46" s="190">
        <v>0</v>
      </c>
      <c r="CA46" s="190">
        <v>0</v>
      </c>
      <c r="CB46" s="190">
        <v>7</v>
      </c>
      <c r="CC46" s="190">
        <v>0</v>
      </c>
      <c r="CD46" s="190">
        <v>1</v>
      </c>
      <c r="CE46" s="190">
        <v>0</v>
      </c>
      <c r="CF46" s="190">
        <v>3</v>
      </c>
      <c r="CG46" s="190">
        <v>0</v>
      </c>
      <c r="CH46" s="190">
        <v>1</v>
      </c>
      <c r="CI46" s="190">
        <v>0</v>
      </c>
      <c r="CJ46" s="190">
        <v>0</v>
      </c>
      <c r="CK46" s="190">
        <v>1</v>
      </c>
      <c r="CL46" s="190">
        <v>1</v>
      </c>
      <c r="CM46" s="190">
        <v>0</v>
      </c>
      <c r="CN46" s="190">
        <v>1</v>
      </c>
      <c r="CO46" s="190">
        <v>0</v>
      </c>
      <c r="CP46" s="190">
        <v>0</v>
      </c>
      <c r="CQ46" s="190">
        <v>17</v>
      </c>
      <c r="CR46" s="190">
        <v>1</v>
      </c>
      <c r="CS46" s="190">
        <v>0</v>
      </c>
      <c r="CT46" s="190">
        <v>1</v>
      </c>
      <c r="CU46" s="190">
        <v>8</v>
      </c>
      <c r="CV46" s="190">
        <v>0</v>
      </c>
      <c r="CW46" s="190">
        <v>1</v>
      </c>
      <c r="CX46" s="190">
        <v>1</v>
      </c>
      <c r="CY46" s="190">
        <v>0</v>
      </c>
      <c r="CZ46" s="190">
        <v>0</v>
      </c>
      <c r="DA46" s="190">
        <v>6</v>
      </c>
      <c r="DB46" s="190">
        <v>0</v>
      </c>
      <c r="DC46" s="190">
        <v>1</v>
      </c>
      <c r="DD46" s="190">
        <v>13</v>
      </c>
      <c r="DE46" s="190">
        <v>5</v>
      </c>
      <c r="DF46" s="194">
        <v>20</v>
      </c>
      <c r="DG46">
        <v>12</v>
      </c>
      <c r="DH46" s="190">
        <v>0</v>
      </c>
      <c r="DI46" s="190">
        <v>8</v>
      </c>
      <c r="DJ46" s="190">
        <v>61</v>
      </c>
      <c r="DK46" s="190">
        <v>2</v>
      </c>
      <c r="DL46" s="190">
        <v>1</v>
      </c>
      <c r="DM46" s="190">
        <v>5</v>
      </c>
      <c r="DN46" s="190">
        <v>3</v>
      </c>
      <c r="DO46" s="190">
        <v>1</v>
      </c>
      <c r="DP46" s="190">
        <v>18</v>
      </c>
      <c r="DQ46" s="190">
        <v>0</v>
      </c>
      <c r="DR46" s="190">
        <v>7</v>
      </c>
      <c r="DS46" s="195">
        <f t="shared" si="0"/>
        <v>55</v>
      </c>
      <c r="DT46" s="195">
        <f t="shared" si="1"/>
        <v>76</v>
      </c>
      <c r="DU46" s="195">
        <f t="shared" si="2"/>
        <v>16</v>
      </c>
      <c r="DV46" s="195">
        <f t="shared" si="3"/>
        <v>13</v>
      </c>
      <c r="DW46" s="195">
        <f t="shared" si="4"/>
        <v>25</v>
      </c>
      <c r="DX46" s="195">
        <f t="shared" si="5"/>
        <v>13</v>
      </c>
      <c r="DY46" s="195">
        <f t="shared" si="6"/>
        <v>9</v>
      </c>
      <c r="DZ46" s="195">
        <f t="shared" si="7"/>
        <v>3</v>
      </c>
      <c r="EA46" s="195">
        <f t="shared" si="8"/>
        <v>6</v>
      </c>
      <c r="EB46" s="195">
        <f t="shared" si="9"/>
        <v>3</v>
      </c>
      <c r="EC46" s="189"/>
      <c r="ED46" s="189"/>
      <c r="EE46" s="189"/>
      <c r="EF46" s="189"/>
      <c r="EG46" s="189"/>
      <c r="EH46" s="189"/>
      <c r="EI46" s="189"/>
      <c r="EJ46" s="189"/>
      <c r="EK46" s="189"/>
      <c r="EL46" s="189"/>
      <c r="EM46" s="189"/>
      <c r="EN46" s="189"/>
      <c r="EO46" s="189"/>
      <c r="EP46" s="189"/>
      <c r="EQ46" s="189"/>
      <c r="ER46" s="189"/>
      <c r="ES46" s="189"/>
      <c r="ET46" s="189"/>
      <c r="EU46" s="189"/>
      <c r="EV46" s="189"/>
      <c r="EW46" s="189"/>
      <c r="EX46" s="189"/>
      <c r="EY46" s="189"/>
      <c r="EZ46" s="189"/>
      <c r="FA46" s="189"/>
      <c r="FB46" s="189"/>
      <c r="FC46" s="189"/>
      <c r="FD46" s="189"/>
      <c r="FE46" s="189"/>
      <c r="FF46" s="189"/>
      <c r="FG46" s="189"/>
      <c r="FH46" s="189"/>
      <c r="FI46" s="189"/>
      <c r="FJ46" s="189"/>
      <c r="FK46" s="189"/>
      <c r="FL46" s="189"/>
      <c r="FM46" s="189"/>
    </row>
    <row r="47" spans="1:169" ht="15">
      <c r="A47" s="9">
        <v>44</v>
      </c>
      <c r="B47" s="9" t="s">
        <v>214</v>
      </c>
      <c r="C47" s="190">
        <v>0</v>
      </c>
      <c r="D47" s="190">
        <v>0</v>
      </c>
      <c r="E47" s="190">
        <v>0</v>
      </c>
      <c r="F47" s="190">
        <v>0</v>
      </c>
      <c r="G47" s="190">
        <v>0</v>
      </c>
      <c r="H47" s="190">
        <v>0</v>
      </c>
      <c r="I47" s="190">
        <v>0</v>
      </c>
      <c r="J47" s="190">
        <v>0</v>
      </c>
      <c r="K47" s="190">
        <v>0</v>
      </c>
      <c r="L47" s="190">
        <v>0</v>
      </c>
      <c r="M47" s="190">
        <v>0</v>
      </c>
      <c r="N47" s="190">
        <v>0</v>
      </c>
      <c r="O47" s="190">
        <v>0</v>
      </c>
      <c r="P47" s="190">
        <v>0</v>
      </c>
      <c r="Q47" s="190">
        <v>0</v>
      </c>
      <c r="R47" s="190">
        <v>0</v>
      </c>
      <c r="S47" s="190">
        <v>0</v>
      </c>
      <c r="T47" s="190">
        <v>0</v>
      </c>
      <c r="U47" s="190">
        <v>0</v>
      </c>
      <c r="V47" s="190">
        <v>0</v>
      </c>
      <c r="W47" s="190">
        <v>0</v>
      </c>
      <c r="X47" s="190">
        <v>0</v>
      </c>
      <c r="Y47" s="190">
        <v>0</v>
      </c>
      <c r="Z47" s="190">
        <v>0</v>
      </c>
      <c r="AA47" s="190">
        <v>0</v>
      </c>
      <c r="AB47" s="190">
        <v>0</v>
      </c>
      <c r="AC47" s="190">
        <v>0</v>
      </c>
      <c r="AD47" s="190">
        <v>0</v>
      </c>
      <c r="AE47" s="190">
        <v>0</v>
      </c>
      <c r="AF47" s="190">
        <v>0</v>
      </c>
      <c r="AG47" s="190">
        <v>0</v>
      </c>
      <c r="AH47" s="190">
        <v>0</v>
      </c>
      <c r="AI47" s="190">
        <v>0</v>
      </c>
      <c r="AJ47" s="190">
        <v>0</v>
      </c>
      <c r="AK47" s="195">
        <v>0</v>
      </c>
      <c r="AL47" s="195">
        <v>0</v>
      </c>
      <c r="AM47" s="190">
        <v>0</v>
      </c>
      <c r="AN47" s="190">
        <v>0</v>
      </c>
      <c r="AO47" s="190">
        <v>0</v>
      </c>
      <c r="AP47" s="190">
        <v>0</v>
      </c>
      <c r="AQ47" s="190">
        <v>0</v>
      </c>
      <c r="AR47" s="190">
        <v>0</v>
      </c>
      <c r="AS47" s="190">
        <v>0</v>
      </c>
      <c r="AT47" s="190">
        <v>0</v>
      </c>
      <c r="AU47" s="190">
        <v>1</v>
      </c>
      <c r="AV47" s="190">
        <v>0</v>
      </c>
      <c r="AW47" s="190">
        <v>0</v>
      </c>
      <c r="AX47" s="190">
        <v>0</v>
      </c>
      <c r="AY47" s="190">
        <v>0</v>
      </c>
      <c r="AZ47" s="190">
        <v>1</v>
      </c>
      <c r="BA47" s="190">
        <v>0</v>
      </c>
      <c r="BB47" s="190">
        <v>0</v>
      </c>
      <c r="BC47" s="190">
        <v>0</v>
      </c>
      <c r="BD47" s="190">
        <v>0</v>
      </c>
      <c r="BE47" s="190">
        <v>0</v>
      </c>
      <c r="BF47" s="190">
        <v>0</v>
      </c>
      <c r="BG47" s="190">
        <v>0</v>
      </c>
      <c r="BH47" s="190">
        <v>0</v>
      </c>
      <c r="BI47" s="190">
        <v>1</v>
      </c>
      <c r="BJ47" s="190">
        <v>4</v>
      </c>
      <c r="BK47" s="190">
        <v>0</v>
      </c>
      <c r="BL47" s="190">
        <v>0</v>
      </c>
      <c r="BM47" s="190">
        <v>1</v>
      </c>
      <c r="BN47" s="190">
        <v>0</v>
      </c>
      <c r="BO47" s="190">
        <v>0</v>
      </c>
      <c r="BP47" s="190">
        <v>0</v>
      </c>
      <c r="BQ47" s="190">
        <v>1</v>
      </c>
      <c r="BR47" s="190">
        <v>0</v>
      </c>
      <c r="BS47" s="190">
        <v>0</v>
      </c>
      <c r="BT47" s="190">
        <v>0</v>
      </c>
      <c r="BU47" s="190">
        <v>0</v>
      </c>
      <c r="BV47" s="190">
        <v>0</v>
      </c>
      <c r="BW47" s="190">
        <v>0</v>
      </c>
      <c r="BX47" s="190">
        <v>0</v>
      </c>
      <c r="BY47" s="190">
        <v>1</v>
      </c>
      <c r="BZ47" s="190">
        <v>0</v>
      </c>
      <c r="CA47" s="190">
        <v>0</v>
      </c>
      <c r="CB47" s="190">
        <v>4</v>
      </c>
      <c r="CC47" s="190">
        <v>0</v>
      </c>
      <c r="CD47" s="190">
        <v>0</v>
      </c>
      <c r="CE47" s="190">
        <v>1</v>
      </c>
      <c r="CF47" s="190">
        <v>2</v>
      </c>
      <c r="CG47" s="190">
        <v>0</v>
      </c>
      <c r="CH47" s="190">
        <v>0</v>
      </c>
      <c r="CI47" s="190">
        <v>0</v>
      </c>
      <c r="CJ47" s="190">
        <v>0</v>
      </c>
      <c r="CK47" s="190">
        <v>0</v>
      </c>
      <c r="CL47" s="190">
        <v>0</v>
      </c>
      <c r="CM47" s="190">
        <v>0</v>
      </c>
      <c r="CN47" s="190">
        <v>0</v>
      </c>
      <c r="CO47" s="190">
        <v>0</v>
      </c>
      <c r="CP47" s="190">
        <v>0</v>
      </c>
      <c r="CQ47" s="190">
        <v>3</v>
      </c>
      <c r="CR47" s="190">
        <v>2</v>
      </c>
      <c r="CS47" s="190">
        <v>1</v>
      </c>
      <c r="CT47" s="190">
        <v>0</v>
      </c>
      <c r="CU47" s="190">
        <v>4</v>
      </c>
      <c r="CV47" s="190">
        <v>0</v>
      </c>
      <c r="CW47" s="190">
        <v>0</v>
      </c>
      <c r="CX47" s="190">
        <v>0</v>
      </c>
      <c r="CY47" s="190">
        <v>0</v>
      </c>
      <c r="CZ47" s="190">
        <v>0</v>
      </c>
      <c r="DA47" s="190">
        <v>0</v>
      </c>
      <c r="DB47" s="190">
        <v>0</v>
      </c>
      <c r="DC47" s="190">
        <v>0</v>
      </c>
      <c r="DD47" s="190">
        <v>0</v>
      </c>
      <c r="DE47" s="190">
        <v>0</v>
      </c>
      <c r="DF47" s="194">
        <v>7</v>
      </c>
      <c r="DG47">
        <v>2</v>
      </c>
      <c r="DH47" s="190">
        <v>0</v>
      </c>
      <c r="DI47" s="190">
        <v>3</v>
      </c>
      <c r="DJ47" s="190">
        <v>15</v>
      </c>
      <c r="DK47" s="190">
        <v>0</v>
      </c>
      <c r="DL47" s="190">
        <v>0</v>
      </c>
      <c r="DM47" s="190">
        <v>0</v>
      </c>
      <c r="DN47" s="190">
        <v>0</v>
      </c>
      <c r="DO47" s="190">
        <v>0</v>
      </c>
      <c r="DP47" s="190">
        <v>1</v>
      </c>
      <c r="DQ47" s="190">
        <v>0</v>
      </c>
      <c r="DR47" s="190">
        <v>1</v>
      </c>
      <c r="DS47" s="195">
        <f t="shared" si="0"/>
        <v>15</v>
      </c>
      <c r="DT47" s="195">
        <f t="shared" si="1"/>
        <v>22</v>
      </c>
      <c r="DU47" s="195">
        <f t="shared" si="2"/>
        <v>7</v>
      </c>
      <c r="DV47" s="195">
        <f t="shared" si="3"/>
        <v>4</v>
      </c>
      <c r="DW47" s="195">
        <f t="shared" si="4"/>
        <v>1</v>
      </c>
      <c r="DX47" s="195">
        <f t="shared" si="5"/>
        <v>0</v>
      </c>
      <c r="DY47" s="195">
        <f t="shared" si="6"/>
        <v>4</v>
      </c>
      <c r="DZ47" s="195">
        <f t="shared" si="7"/>
        <v>0</v>
      </c>
      <c r="EA47" s="195">
        <f t="shared" si="8"/>
        <v>1</v>
      </c>
      <c r="EB47" s="195">
        <f t="shared" si="9"/>
        <v>0</v>
      </c>
      <c r="EC47" s="189"/>
      <c r="ED47" s="189"/>
      <c r="EE47" s="189"/>
      <c r="EF47" s="189"/>
      <c r="EG47" s="189"/>
      <c r="EH47" s="189"/>
      <c r="EI47" s="189"/>
      <c r="EJ47" s="189"/>
      <c r="EK47" s="189"/>
      <c r="EL47" s="189"/>
      <c r="EM47" s="189"/>
      <c r="EN47" s="189"/>
      <c r="EO47" s="189"/>
      <c r="EP47" s="189"/>
      <c r="EQ47" s="189"/>
      <c r="ER47" s="189"/>
      <c r="ES47" s="189"/>
      <c r="ET47" s="189"/>
      <c r="EU47" s="189"/>
      <c r="EV47" s="189"/>
      <c r="EW47" s="189"/>
      <c r="EX47" s="189"/>
      <c r="EY47" s="189"/>
      <c r="EZ47" s="189"/>
      <c r="FA47" s="189"/>
      <c r="FB47" s="189"/>
      <c r="FC47" s="189"/>
      <c r="FD47" s="189"/>
      <c r="FE47" s="189"/>
      <c r="FF47" s="189"/>
      <c r="FG47" s="189"/>
      <c r="FH47" s="189"/>
      <c r="FI47" s="189"/>
      <c r="FJ47" s="189"/>
      <c r="FK47" s="189"/>
      <c r="FL47" s="189"/>
      <c r="FM47" s="189"/>
    </row>
    <row r="48" spans="1:169" ht="15">
      <c r="A48" s="9">
        <v>45</v>
      </c>
      <c r="B48" s="9" t="s">
        <v>215</v>
      </c>
      <c r="C48" s="190">
        <v>0</v>
      </c>
      <c r="D48" s="190">
        <v>0</v>
      </c>
      <c r="E48" s="190">
        <v>0</v>
      </c>
      <c r="F48" s="190">
        <v>0</v>
      </c>
      <c r="G48" s="190">
        <v>0</v>
      </c>
      <c r="H48" s="190">
        <v>0</v>
      </c>
      <c r="I48" s="190">
        <v>0</v>
      </c>
      <c r="J48" s="190">
        <v>0</v>
      </c>
      <c r="K48" s="190">
        <v>0</v>
      </c>
      <c r="L48" s="190">
        <v>0</v>
      </c>
      <c r="M48" s="190">
        <v>0</v>
      </c>
      <c r="N48" s="190">
        <v>0</v>
      </c>
      <c r="O48" s="190">
        <v>0</v>
      </c>
      <c r="P48" s="190">
        <v>0</v>
      </c>
      <c r="Q48" s="190">
        <v>0</v>
      </c>
      <c r="R48" s="190">
        <v>0</v>
      </c>
      <c r="S48" s="190">
        <v>0</v>
      </c>
      <c r="T48" s="190">
        <v>0</v>
      </c>
      <c r="U48" s="190">
        <v>0</v>
      </c>
      <c r="V48" s="190">
        <v>0</v>
      </c>
      <c r="W48" s="190">
        <v>0</v>
      </c>
      <c r="X48" s="190">
        <v>0</v>
      </c>
      <c r="Y48" s="190">
        <v>0</v>
      </c>
      <c r="Z48" s="190">
        <v>0</v>
      </c>
      <c r="AA48" s="190">
        <v>0</v>
      </c>
      <c r="AB48" s="190">
        <v>0</v>
      </c>
      <c r="AC48" s="190">
        <v>0</v>
      </c>
      <c r="AD48" s="190">
        <v>0</v>
      </c>
      <c r="AE48" s="190">
        <v>0</v>
      </c>
      <c r="AF48" s="190">
        <v>0</v>
      </c>
      <c r="AG48" s="190">
        <v>0</v>
      </c>
      <c r="AH48" s="190">
        <v>1</v>
      </c>
      <c r="AI48" s="190">
        <v>0</v>
      </c>
      <c r="AJ48" s="190">
        <v>0</v>
      </c>
      <c r="AK48" s="195">
        <v>0</v>
      </c>
      <c r="AL48" s="195">
        <v>0</v>
      </c>
      <c r="AM48" s="190">
        <v>0</v>
      </c>
      <c r="AN48" s="190">
        <v>0</v>
      </c>
      <c r="AO48" s="190">
        <v>0</v>
      </c>
      <c r="AP48" s="190">
        <v>0</v>
      </c>
      <c r="AQ48" s="190">
        <v>0</v>
      </c>
      <c r="AR48" s="190">
        <v>0</v>
      </c>
      <c r="AS48" s="190">
        <v>0</v>
      </c>
      <c r="AT48" s="190">
        <v>0</v>
      </c>
      <c r="AU48" s="190">
        <v>0</v>
      </c>
      <c r="AV48" s="190">
        <v>0</v>
      </c>
      <c r="AW48" s="190">
        <v>0</v>
      </c>
      <c r="AX48" s="190">
        <v>0</v>
      </c>
      <c r="AY48" s="190">
        <v>0</v>
      </c>
      <c r="AZ48" s="190">
        <v>0</v>
      </c>
      <c r="BA48" s="190">
        <v>0</v>
      </c>
      <c r="BB48" s="190">
        <v>0</v>
      </c>
      <c r="BC48" s="190">
        <v>0</v>
      </c>
      <c r="BD48" s="190">
        <v>0</v>
      </c>
      <c r="BE48" s="190">
        <v>0</v>
      </c>
      <c r="BF48" s="190">
        <v>0</v>
      </c>
      <c r="BG48" s="190">
        <v>0</v>
      </c>
      <c r="BH48" s="190">
        <v>0</v>
      </c>
      <c r="BI48" s="190">
        <v>0</v>
      </c>
      <c r="BJ48" s="190">
        <v>0</v>
      </c>
      <c r="BK48" s="190">
        <v>0</v>
      </c>
      <c r="BL48" s="190">
        <v>0</v>
      </c>
      <c r="BM48" s="190">
        <v>1</v>
      </c>
      <c r="BN48" s="190">
        <v>0</v>
      </c>
      <c r="BO48" s="190">
        <v>1</v>
      </c>
      <c r="BP48" s="190">
        <v>0</v>
      </c>
      <c r="BQ48" s="190">
        <v>1</v>
      </c>
      <c r="BR48" s="190">
        <v>0</v>
      </c>
      <c r="BS48" s="190">
        <v>0</v>
      </c>
      <c r="BT48" s="190">
        <v>0</v>
      </c>
      <c r="BU48" s="190">
        <v>0</v>
      </c>
      <c r="BV48" s="190">
        <v>0</v>
      </c>
      <c r="BW48" s="190">
        <v>0</v>
      </c>
      <c r="BX48" s="190">
        <v>0</v>
      </c>
      <c r="BY48" s="190">
        <v>1</v>
      </c>
      <c r="BZ48" s="190">
        <v>0</v>
      </c>
      <c r="CA48" s="190">
        <v>0</v>
      </c>
      <c r="CB48" s="190">
        <v>2</v>
      </c>
      <c r="CC48" s="190">
        <v>1</v>
      </c>
      <c r="CD48" s="190">
        <v>1</v>
      </c>
      <c r="CE48" s="190">
        <v>0</v>
      </c>
      <c r="CF48" s="190">
        <v>0</v>
      </c>
      <c r="CG48" s="190">
        <v>0</v>
      </c>
      <c r="CH48" s="190">
        <v>0</v>
      </c>
      <c r="CI48" s="190">
        <v>0</v>
      </c>
      <c r="CJ48" s="190">
        <v>1</v>
      </c>
      <c r="CK48" s="190">
        <v>0</v>
      </c>
      <c r="CL48" s="190">
        <v>0</v>
      </c>
      <c r="CM48" s="190">
        <v>0</v>
      </c>
      <c r="CN48" s="190">
        <v>1</v>
      </c>
      <c r="CO48" s="190">
        <v>0</v>
      </c>
      <c r="CP48" s="190">
        <v>0</v>
      </c>
      <c r="CQ48" s="190">
        <v>3</v>
      </c>
      <c r="CR48" s="190">
        <v>2</v>
      </c>
      <c r="CS48" s="190">
        <v>0</v>
      </c>
      <c r="CT48" s="190">
        <v>1</v>
      </c>
      <c r="CU48" s="190">
        <v>2</v>
      </c>
      <c r="CV48" s="190">
        <v>0</v>
      </c>
      <c r="CW48" s="190">
        <v>1</v>
      </c>
      <c r="CX48" s="190">
        <v>0</v>
      </c>
      <c r="CY48" s="190">
        <v>0</v>
      </c>
      <c r="CZ48" s="190">
        <v>1</v>
      </c>
      <c r="DA48" s="190">
        <v>0</v>
      </c>
      <c r="DB48" s="190">
        <v>0</v>
      </c>
      <c r="DC48" s="190">
        <v>0</v>
      </c>
      <c r="DD48" s="190">
        <v>2</v>
      </c>
      <c r="DE48" s="190">
        <v>1</v>
      </c>
      <c r="DF48" s="194">
        <v>7</v>
      </c>
      <c r="DG48">
        <v>2</v>
      </c>
      <c r="DH48" s="190">
        <v>1</v>
      </c>
      <c r="DI48" s="190">
        <v>2</v>
      </c>
      <c r="DJ48" s="190">
        <v>11</v>
      </c>
      <c r="DK48" s="190">
        <v>1</v>
      </c>
      <c r="DL48" s="190">
        <v>1</v>
      </c>
      <c r="DM48" s="190">
        <v>0</v>
      </c>
      <c r="DN48" s="190">
        <v>0</v>
      </c>
      <c r="DO48" s="190">
        <v>0</v>
      </c>
      <c r="DP48" s="190">
        <v>3</v>
      </c>
      <c r="DQ48" s="190">
        <v>0</v>
      </c>
      <c r="DR48" s="190">
        <v>3</v>
      </c>
      <c r="DS48" s="195">
        <f t="shared" si="0"/>
        <v>13</v>
      </c>
      <c r="DT48" s="195">
        <f t="shared" si="1"/>
        <v>14</v>
      </c>
      <c r="DU48" s="195">
        <f t="shared" si="2"/>
        <v>5</v>
      </c>
      <c r="DV48" s="195">
        <f t="shared" si="3"/>
        <v>5</v>
      </c>
      <c r="DW48" s="195">
        <f t="shared" si="4"/>
        <v>3</v>
      </c>
      <c r="DX48" s="195">
        <f t="shared" si="5"/>
        <v>2</v>
      </c>
      <c r="DY48" s="195">
        <f t="shared" si="6"/>
        <v>3</v>
      </c>
      <c r="DZ48" s="195">
        <f t="shared" si="7"/>
        <v>1</v>
      </c>
      <c r="EA48" s="195">
        <f t="shared" si="8"/>
        <v>0</v>
      </c>
      <c r="EB48" s="195">
        <f t="shared" si="9"/>
        <v>2</v>
      </c>
      <c r="EC48" s="189"/>
      <c r="ED48" s="189"/>
      <c r="EE48" s="189"/>
      <c r="EF48" s="189"/>
      <c r="EG48" s="189"/>
      <c r="EH48" s="189"/>
      <c r="EI48" s="189"/>
      <c r="EJ48" s="189"/>
      <c r="EK48" s="189"/>
      <c r="EL48" s="189"/>
      <c r="EM48" s="189"/>
      <c r="EN48" s="189"/>
      <c r="EO48" s="189"/>
      <c r="EP48" s="189"/>
      <c r="EQ48" s="189"/>
      <c r="ER48" s="189"/>
      <c r="ES48" s="189"/>
      <c r="ET48" s="189"/>
      <c r="EU48" s="189"/>
      <c r="EV48" s="189"/>
      <c r="EW48" s="189"/>
      <c r="EX48" s="189"/>
      <c r="EY48" s="189"/>
      <c r="EZ48" s="189"/>
      <c r="FA48" s="189"/>
      <c r="FB48" s="189"/>
      <c r="FC48" s="189"/>
      <c r="FD48" s="189"/>
      <c r="FE48" s="189"/>
      <c r="FF48" s="189"/>
      <c r="FG48" s="189"/>
      <c r="FH48" s="189"/>
      <c r="FI48" s="189"/>
      <c r="FJ48" s="189"/>
      <c r="FK48" s="189"/>
      <c r="FL48" s="189"/>
      <c r="FM48" s="189"/>
    </row>
    <row r="49" spans="1:169" ht="15">
      <c r="A49" s="9">
        <v>46</v>
      </c>
      <c r="B49" s="9" t="s">
        <v>216</v>
      </c>
      <c r="C49" s="190">
        <v>0</v>
      </c>
      <c r="D49" s="190">
        <v>0</v>
      </c>
      <c r="E49" s="190">
        <v>0</v>
      </c>
      <c r="F49" s="190">
        <v>0</v>
      </c>
      <c r="G49" s="190">
        <v>0</v>
      </c>
      <c r="H49" s="190">
        <v>0</v>
      </c>
      <c r="I49" s="190">
        <v>0</v>
      </c>
      <c r="J49" s="190">
        <v>0</v>
      </c>
      <c r="K49" s="190">
        <v>0</v>
      </c>
      <c r="L49" s="190">
        <v>0</v>
      </c>
      <c r="M49" s="190">
        <v>0</v>
      </c>
      <c r="N49" s="190">
        <v>0</v>
      </c>
      <c r="O49" s="190">
        <v>0</v>
      </c>
      <c r="P49" s="190">
        <v>0</v>
      </c>
      <c r="Q49" s="190">
        <v>0</v>
      </c>
      <c r="R49" s="190">
        <v>0</v>
      </c>
      <c r="S49" s="190">
        <v>0</v>
      </c>
      <c r="T49" s="190">
        <v>0</v>
      </c>
      <c r="U49" s="190">
        <v>0</v>
      </c>
      <c r="V49" s="190">
        <v>0</v>
      </c>
      <c r="W49" s="190">
        <v>0</v>
      </c>
      <c r="X49" s="190">
        <v>0</v>
      </c>
      <c r="Y49" s="190">
        <v>0</v>
      </c>
      <c r="Z49" s="190">
        <v>0</v>
      </c>
      <c r="AA49" s="190">
        <v>0</v>
      </c>
      <c r="AB49" s="190">
        <v>0</v>
      </c>
      <c r="AC49" s="190">
        <v>1</v>
      </c>
      <c r="AD49" s="190">
        <v>0</v>
      </c>
      <c r="AE49" s="190">
        <v>0</v>
      </c>
      <c r="AF49" s="190">
        <v>0</v>
      </c>
      <c r="AG49" s="190">
        <v>0</v>
      </c>
      <c r="AH49" s="190">
        <v>0</v>
      </c>
      <c r="AI49" s="190">
        <v>0</v>
      </c>
      <c r="AJ49" s="190">
        <v>0</v>
      </c>
      <c r="AK49" s="195">
        <v>0</v>
      </c>
      <c r="AL49" s="195">
        <v>0</v>
      </c>
      <c r="AM49" s="190">
        <v>0</v>
      </c>
      <c r="AN49" s="190">
        <v>0</v>
      </c>
      <c r="AO49" s="190">
        <v>0</v>
      </c>
      <c r="AP49" s="190">
        <v>0</v>
      </c>
      <c r="AQ49" s="190">
        <v>0</v>
      </c>
      <c r="AR49" s="190">
        <v>0</v>
      </c>
      <c r="AS49" s="190">
        <v>0</v>
      </c>
      <c r="AT49" s="190">
        <v>1</v>
      </c>
      <c r="AU49" s="190">
        <v>0</v>
      </c>
      <c r="AV49" s="190">
        <v>0</v>
      </c>
      <c r="AW49" s="190">
        <v>0</v>
      </c>
      <c r="AX49" s="190">
        <v>0</v>
      </c>
      <c r="AY49" s="190">
        <v>0</v>
      </c>
      <c r="AZ49" s="190">
        <v>0</v>
      </c>
      <c r="BA49" s="190">
        <v>0</v>
      </c>
      <c r="BB49" s="190">
        <v>0</v>
      </c>
      <c r="BC49" s="190">
        <v>0</v>
      </c>
      <c r="BD49" s="190">
        <v>0</v>
      </c>
      <c r="BE49" s="190">
        <v>0</v>
      </c>
      <c r="BF49" s="190">
        <v>0</v>
      </c>
      <c r="BG49" s="190">
        <v>0</v>
      </c>
      <c r="BH49" s="190">
        <v>0</v>
      </c>
      <c r="BI49" s="190">
        <v>1</v>
      </c>
      <c r="BJ49" s="190">
        <v>1</v>
      </c>
      <c r="BK49" s="190">
        <v>0</v>
      </c>
      <c r="BL49" s="190">
        <v>0</v>
      </c>
      <c r="BM49" s="190">
        <v>2</v>
      </c>
      <c r="BN49" s="190">
        <v>0</v>
      </c>
      <c r="BO49" s="190">
        <v>1</v>
      </c>
      <c r="BP49" s="190">
        <v>1</v>
      </c>
      <c r="BQ49" s="190">
        <v>1</v>
      </c>
      <c r="BR49" s="190">
        <v>1</v>
      </c>
      <c r="BS49" s="190">
        <v>0</v>
      </c>
      <c r="BT49" s="190">
        <v>0</v>
      </c>
      <c r="BU49" s="190">
        <v>0</v>
      </c>
      <c r="BV49" s="190">
        <v>1</v>
      </c>
      <c r="BW49" s="190">
        <v>0</v>
      </c>
      <c r="BX49" s="190">
        <v>2</v>
      </c>
      <c r="BY49" s="190">
        <v>0</v>
      </c>
      <c r="BZ49" s="190">
        <v>0</v>
      </c>
      <c r="CA49" s="190">
        <v>0</v>
      </c>
      <c r="CB49" s="190">
        <v>11</v>
      </c>
      <c r="CC49" s="190">
        <v>0</v>
      </c>
      <c r="CD49" s="190">
        <v>2</v>
      </c>
      <c r="CE49" s="190">
        <v>0</v>
      </c>
      <c r="CF49" s="190">
        <v>9</v>
      </c>
      <c r="CG49" s="190">
        <v>0</v>
      </c>
      <c r="CH49" s="190">
        <v>1</v>
      </c>
      <c r="CI49" s="190">
        <v>0</v>
      </c>
      <c r="CJ49" s="190">
        <v>0</v>
      </c>
      <c r="CK49" s="190">
        <v>0</v>
      </c>
      <c r="CL49" s="190">
        <v>1</v>
      </c>
      <c r="CM49" s="190">
        <v>0</v>
      </c>
      <c r="CN49" s="190">
        <v>1</v>
      </c>
      <c r="CO49" s="190">
        <v>0</v>
      </c>
      <c r="CP49" s="190">
        <v>0</v>
      </c>
      <c r="CQ49" s="190">
        <v>13</v>
      </c>
      <c r="CR49" s="190">
        <v>4</v>
      </c>
      <c r="CS49" s="190">
        <v>0</v>
      </c>
      <c r="CT49" s="190">
        <v>0</v>
      </c>
      <c r="CU49" s="190">
        <v>4</v>
      </c>
      <c r="CV49" s="190">
        <v>1</v>
      </c>
      <c r="CW49" s="190">
        <v>0</v>
      </c>
      <c r="CX49" s="190">
        <v>0</v>
      </c>
      <c r="CY49" s="190">
        <v>0</v>
      </c>
      <c r="CZ49" s="190">
        <v>0</v>
      </c>
      <c r="DA49" s="190">
        <v>0</v>
      </c>
      <c r="DB49" s="190">
        <v>0</v>
      </c>
      <c r="DC49" s="190">
        <v>0</v>
      </c>
      <c r="DD49" s="190">
        <v>3</v>
      </c>
      <c r="DE49" s="190">
        <v>1</v>
      </c>
      <c r="DF49" s="194">
        <v>31</v>
      </c>
      <c r="DG49">
        <v>10</v>
      </c>
      <c r="DH49" s="190">
        <v>0</v>
      </c>
      <c r="DI49" s="190">
        <v>4</v>
      </c>
      <c r="DJ49" s="190">
        <v>59</v>
      </c>
      <c r="DK49" s="190">
        <v>4</v>
      </c>
      <c r="DL49" s="190">
        <v>7</v>
      </c>
      <c r="DM49" s="190">
        <v>3</v>
      </c>
      <c r="DN49" s="190">
        <v>5</v>
      </c>
      <c r="DO49" s="190">
        <v>0</v>
      </c>
      <c r="DP49" s="190">
        <v>8</v>
      </c>
      <c r="DQ49" s="190">
        <v>1</v>
      </c>
      <c r="DR49" s="190">
        <v>10</v>
      </c>
      <c r="DS49" s="195">
        <f t="shared" si="0"/>
        <v>57</v>
      </c>
      <c r="DT49" s="195">
        <f t="shared" si="1"/>
        <v>73</v>
      </c>
      <c r="DU49" s="195">
        <f t="shared" si="2"/>
        <v>12</v>
      </c>
      <c r="DV49" s="195">
        <f t="shared" si="3"/>
        <v>14</v>
      </c>
      <c r="DW49" s="195">
        <f t="shared" si="4"/>
        <v>9</v>
      </c>
      <c r="DX49" s="195">
        <f t="shared" si="5"/>
        <v>3</v>
      </c>
      <c r="DY49" s="195">
        <f t="shared" si="6"/>
        <v>5</v>
      </c>
      <c r="DZ49" s="195">
        <f t="shared" si="7"/>
        <v>5</v>
      </c>
      <c r="EA49" s="195">
        <f t="shared" si="8"/>
        <v>5</v>
      </c>
      <c r="EB49" s="195">
        <f t="shared" si="9"/>
        <v>8</v>
      </c>
      <c r="EC49" s="189"/>
      <c r="ED49" s="189"/>
      <c r="EE49" s="189"/>
      <c r="EF49" s="189"/>
      <c r="EG49" s="189"/>
      <c r="EH49" s="189"/>
      <c r="EI49" s="189"/>
      <c r="EJ49" s="189"/>
      <c r="EK49" s="189"/>
      <c r="EL49" s="189"/>
      <c r="EM49" s="189"/>
      <c r="EN49" s="189"/>
      <c r="EO49" s="189"/>
      <c r="EP49" s="189"/>
      <c r="EQ49" s="189"/>
      <c r="ER49" s="189"/>
      <c r="ES49" s="189"/>
      <c r="ET49" s="189"/>
      <c r="EU49" s="189"/>
      <c r="EV49" s="189"/>
      <c r="EW49" s="189"/>
      <c r="EX49" s="189"/>
      <c r="EY49" s="189"/>
      <c r="EZ49" s="189"/>
      <c r="FA49" s="189"/>
      <c r="FB49" s="189"/>
      <c r="FC49" s="189"/>
      <c r="FD49" s="189"/>
      <c r="FE49" s="189"/>
      <c r="FF49" s="189"/>
      <c r="FG49" s="189"/>
      <c r="FH49" s="189"/>
      <c r="FI49" s="189"/>
      <c r="FJ49" s="189"/>
      <c r="FK49" s="189"/>
      <c r="FL49" s="189"/>
      <c r="FM49" s="189"/>
    </row>
    <row r="50" spans="1:169" ht="21" customHeight="1">
      <c r="A50" s="9">
        <v>47</v>
      </c>
      <c r="B50" s="9" t="s">
        <v>217</v>
      </c>
      <c r="C50" s="190">
        <v>0</v>
      </c>
      <c r="D50" s="190">
        <v>0</v>
      </c>
      <c r="E50" s="190">
        <v>0</v>
      </c>
      <c r="F50" s="190">
        <v>0</v>
      </c>
      <c r="G50" s="190">
        <v>0</v>
      </c>
      <c r="H50" s="190">
        <v>0</v>
      </c>
      <c r="I50" s="190">
        <v>0</v>
      </c>
      <c r="J50" s="190">
        <v>0</v>
      </c>
      <c r="K50" s="190">
        <v>0</v>
      </c>
      <c r="L50" s="190">
        <v>0</v>
      </c>
      <c r="M50" s="190">
        <v>0</v>
      </c>
      <c r="N50" s="190">
        <v>0</v>
      </c>
      <c r="O50" s="190">
        <v>0</v>
      </c>
      <c r="P50" s="190">
        <v>0</v>
      </c>
      <c r="Q50" s="190">
        <v>1</v>
      </c>
      <c r="R50" s="190">
        <v>0</v>
      </c>
      <c r="S50" s="190">
        <v>0</v>
      </c>
      <c r="T50" s="190">
        <v>0</v>
      </c>
      <c r="U50" s="190">
        <v>0</v>
      </c>
      <c r="V50" s="190">
        <v>0</v>
      </c>
      <c r="W50" s="190">
        <v>0</v>
      </c>
      <c r="X50" s="190">
        <v>0</v>
      </c>
      <c r="Y50" s="190">
        <v>0</v>
      </c>
      <c r="Z50" s="190">
        <v>0</v>
      </c>
      <c r="AA50" s="190">
        <v>0</v>
      </c>
      <c r="AB50" s="190">
        <v>0</v>
      </c>
      <c r="AC50" s="190">
        <v>0</v>
      </c>
      <c r="AD50" s="190">
        <v>0</v>
      </c>
      <c r="AE50" s="190">
        <v>0</v>
      </c>
      <c r="AF50" s="190">
        <v>0</v>
      </c>
      <c r="AG50" s="190">
        <v>0</v>
      </c>
      <c r="AH50" s="190">
        <v>0</v>
      </c>
      <c r="AI50" s="190">
        <v>0</v>
      </c>
      <c r="AJ50" s="190">
        <v>0</v>
      </c>
      <c r="AK50" s="195">
        <v>0</v>
      </c>
      <c r="AL50" s="195">
        <v>0</v>
      </c>
      <c r="AM50" s="190">
        <v>0</v>
      </c>
      <c r="AN50" s="190">
        <v>0</v>
      </c>
      <c r="AO50" s="190">
        <v>0</v>
      </c>
      <c r="AP50" s="190">
        <v>0</v>
      </c>
      <c r="AQ50" s="190">
        <v>0</v>
      </c>
      <c r="AR50" s="190">
        <v>0</v>
      </c>
      <c r="AS50" s="190">
        <v>0</v>
      </c>
      <c r="AT50" s="190">
        <v>0</v>
      </c>
      <c r="AU50" s="190">
        <v>0</v>
      </c>
      <c r="AV50" s="190">
        <v>0</v>
      </c>
      <c r="AW50" s="190">
        <v>0</v>
      </c>
      <c r="AX50" s="190">
        <v>1</v>
      </c>
      <c r="AY50" s="190">
        <v>0</v>
      </c>
      <c r="AZ50" s="190">
        <v>0</v>
      </c>
      <c r="BA50" s="190">
        <v>0</v>
      </c>
      <c r="BB50" s="190">
        <v>0</v>
      </c>
      <c r="BC50" s="190">
        <v>0</v>
      </c>
      <c r="BD50" s="190">
        <v>0</v>
      </c>
      <c r="BE50" s="190">
        <v>0</v>
      </c>
      <c r="BF50" s="190">
        <v>0</v>
      </c>
      <c r="BG50" s="190">
        <v>0</v>
      </c>
      <c r="BH50" s="190">
        <v>0</v>
      </c>
      <c r="BI50" s="190">
        <v>0</v>
      </c>
      <c r="BJ50" s="190">
        <v>2</v>
      </c>
      <c r="BK50" s="190">
        <v>0</v>
      </c>
      <c r="BL50" s="190">
        <v>0</v>
      </c>
      <c r="BM50" s="190">
        <v>6</v>
      </c>
      <c r="BN50" s="190">
        <v>0</v>
      </c>
      <c r="BO50" s="190">
        <v>0</v>
      </c>
      <c r="BP50" s="190">
        <v>0</v>
      </c>
      <c r="BQ50" s="190">
        <v>3</v>
      </c>
      <c r="BR50" s="190">
        <v>0</v>
      </c>
      <c r="BS50" s="190">
        <v>0</v>
      </c>
      <c r="BT50" s="190">
        <v>0</v>
      </c>
      <c r="BU50" s="190">
        <v>1</v>
      </c>
      <c r="BV50" s="190">
        <v>0</v>
      </c>
      <c r="BW50" s="190">
        <v>0</v>
      </c>
      <c r="BX50" s="190">
        <v>2</v>
      </c>
      <c r="BY50" s="190">
        <v>0</v>
      </c>
      <c r="BZ50" s="190">
        <v>0</v>
      </c>
      <c r="CA50" s="190">
        <v>0</v>
      </c>
      <c r="CB50" s="190">
        <v>12</v>
      </c>
      <c r="CC50" s="190">
        <v>1</v>
      </c>
      <c r="CD50" s="190">
        <v>0</v>
      </c>
      <c r="CE50" s="190">
        <v>1</v>
      </c>
      <c r="CF50" s="190">
        <v>4</v>
      </c>
      <c r="CG50" s="190">
        <v>0</v>
      </c>
      <c r="CH50" s="190">
        <v>0</v>
      </c>
      <c r="CI50" s="190">
        <v>0</v>
      </c>
      <c r="CJ50" s="190">
        <v>0</v>
      </c>
      <c r="CK50" s="190">
        <v>0</v>
      </c>
      <c r="CL50" s="190">
        <v>0</v>
      </c>
      <c r="CM50" s="190">
        <v>3</v>
      </c>
      <c r="CN50" s="190">
        <v>0</v>
      </c>
      <c r="CO50" s="190">
        <v>0</v>
      </c>
      <c r="CP50" s="190">
        <v>0</v>
      </c>
      <c r="CQ50" s="190">
        <v>9</v>
      </c>
      <c r="CR50" s="190">
        <v>3</v>
      </c>
      <c r="CS50" s="190">
        <v>2</v>
      </c>
      <c r="CT50" s="190">
        <v>1</v>
      </c>
      <c r="CU50" s="190">
        <v>4</v>
      </c>
      <c r="CV50" s="190">
        <v>1</v>
      </c>
      <c r="CW50" s="190">
        <v>2</v>
      </c>
      <c r="CX50" s="190">
        <v>0</v>
      </c>
      <c r="CY50" s="190">
        <v>0</v>
      </c>
      <c r="CZ50" s="190">
        <v>0</v>
      </c>
      <c r="DA50" s="190">
        <v>3</v>
      </c>
      <c r="DB50" s="190">
        <v>0</v>
      </c>
      <c r="DC50" s="190">
        <v>2</v>
      </c>
      <c r="DD50" s="190">
        <v>4</v>
      </c>
      <c r="DE50" s="190">
        <v>0</v>
      </c>
      <c r="DF50" s="194">
        <v>27</v>
      </c>
      <c r="DG50">
        <v>9</v>
      </c>
      <c r="DH50" s="190">
        <v>2</v>
      </c>
      <c r="DI50" s="190">
        <v>4</v>
      </c>
      <c r="DJ50" s="190">
        <v>38</v>
      </c>
      <c r="DK50" s="190">
        <v>5</v>
      </c>
      <c r="DL50" s="190">
        <v>3</v>
      </c>
      <c r="DM50" s="190">
        <v>2</v>
      </c>
      <c r="DN50" s="190">
        <v>3</v>
      </c>
      <c r="DO50" s="190">
        <v>1</v>
      </c>
      <c r="DP50" s="190">
        <v>12</v>
      </c>
      <c r="DQ50" s="190">
        <v>1</v>
      </c>
      <c r="DR50" s="190">
        <v>6</v>
      </c>
      <c r="DS50" s="195">
        <f t="shared" si="0"/>
        <v>55</v>
      </c>
      <c r="DT50" s="195">
        <f t="shared" si="1"/>
        <v>49</v>
      </c>
      <c r="DU50" s="195">
        <f t="shared" si="2"/>
        <v>11</v>
      </c>
      <c r="DV50" s="195">
        <f t="shared" si="3"/>
        <v>13</v>
      </c>
      <c r="DW50" s="195">
        <f t="shared" si="4"/>
        <v>15</v>
      </c>
      <c r="DX50" s="195">
        <f t="shared" si="5"/>
        <v>4</v>
      </c>
      <c r="DY50" s="195">
        <f t="shared" si="6"/>
        <v>6</v>
      </c>
      <c r="DZ50" s="195">
        <f t="shared" si="7"/>
        <v>4</v>
      </c>
      <c r="EA50" s="195">
        <f t="shared" si="8"/>
        <v>6</v>
      </c>
      <c r="EB50" s="195">
        <f t="shared" si="9"/>
        <v>5</v>
      </c>
      <c r="EC50" s="189"/>
      <c r="ED50" s="189"/>
      <c r="EE50" s="189"/>
      <c r="EF50" s="189"/>
      <c r="EG50" s="189"/>
      <c r="EH50" s="189"/>
      <c r="EI50" s="189"/>
      <c r="EJ50" s="189"/>
      <c r="EK50" s="189"/>
      <c r="EL50" s="189"/>
      <c r="EM50" s="189"/>
      <c r="EN50" s="189"/>
      <c r="EO50" s="189"/>
      <c r="EP50" s="189"/>
      <c r="EQ50" s="189"/>
      <c r="ER50" s="189"/>
      <c r="ES50" s="189"/>
      <c r="ET50" s="189"/>
      <c r="EU50" s="189"/>
      <c r="EV50" s="189"/>
      <c r="EW50" s="189"/>
      <c r="EX50" s="189"/>
      <c r="EY50" s="189"/>
      <c r="EZ50" s="189"/>
      <c r="FA50" s="189"/>
      <c r="FB50" s="189"/>
      <c r="FC50" s="189"/>
      <c r="FD50" s="189"/>
      <c r="FE50" s="189"/>
      <c r="FF50" s="189"/>
      <c r="FG50" s="189"/>
      <c r="FH50" s="189"/>
      <c r="FI50" s="189"/>
      <c r="FJ50" s="189"/>
      <c r="FK50" s="189"/>
      <c r="FL50" s="189"/>
      <c r="FM50" s="189"/>
    </row>
    <row r="51" spans="1:169" ht="15">
      <c r="A51" s="9">
        <v>48</v>
      </c>
      <c r="B51" s="9" t="s">
        <v>218</v>
      </c>
      <c r="C51" s="190">
        <v>0</v>
      </c>
      <c r="D51" s="190">
        <v>0</v>
      </c>
      <c r="E51" s="190">
        <v>0</v>
      </c>
      <c r="F51" s="190">
        <v>0</v>
      </c>
      <c r="G51" s="190">
        <v>0</v>
      </c>
      <c r="H51" s="190">
        <v>0</v>
      </c>
      <c r="I51" s="190">
        <v>0</v>
      </c>
      <c r="J51" s="190">
        <v>0</v>
      </c>
      <c r="K51" s="190">
        <v>0</v>
      </c>
      <c r="L51" s="190">
        <v>0</v>
      </c>
      <c r="M51" s="190">
        <v>0</v>
      </c>
      <c r="N51" s="190">
        <v>0</v>
      </c>
      <c r="O51" s="190">
        <v>0</v>
      </c>
      <c r="P51" s="190">
        <v>0</v>
      </c>
      <c r="Q51" s="190">
        <v>1</v>
      </c>
      <c r="R51" s="190">
        <v>0</v>
      </c>
      <c r="S51" s="190">
        <v>0</v>
      </c>
      <c r="T51" s="190">
        <v>0</v>
      </c>
      <c r="U51" s="190">
        <v>0</v>
      </c>
      <c r="V51" s="190">
        <v>0</v>
      </c>
      <c r="W51" s="190">
        <v>0</v>
      </c>
      <c r="X51" s="190">
        <v>0</v>
      </c>
      <c r="Y51" s="190">
        <v>0</v>
      </c>
      <c r="Z51" s="190">
        <v>0</v>
      </c>
      <c r="AA51" s="190">
        <v>0</v>
      </c>
      <c r="AB51" s="190">
        <v>0</v>
      </c>
      <c r="AC51" s="190">
        <v>0</v>
      </c>
      <c r="AD51" s="190">
        <v>0</v>
      </c>
      <c r="AE51" s="190">
        <v>0</v>
      </c>
      <c r="AF51" s="190">
        <v>1</v>
      </c>
      <c r="AG51" s="190">
        <v>0</v>
      </c>
      <c r="AH51" s="190">
        <v>0</v>
      </c>
      <c r="AI51" s="190">
        <v>0</v>
      </c>
      <c r="AJ51" s="190">
        <v>0</v>
      </c>
      <c r="AK51" s="195">
        <v>0</v>
      </c>
      <c r="AL51" s="195">
        <v>0</v>
      </c>
      <c r="AM51" s="190">
        <v>0</v>
      </c>
      <c r="AN51" s="190">
        <v>0</v>
      </c>
      <c r="AO51" s="190">
        <v>0</v>
      </c>
      <c r="AP51" s="190">
        <v>0</v>
      </c>
      <c r="AQ51" s="190">
        <v>0</v>
      </c>
      <c r="AR51" s="190">
        <v>0</v>
      </c>
      <c r="AS51" s="190">
        <v>0</v>
      </c>
      <c r="AT51" s="190">
        <v>0</v>
      </c>
      <c r="AU51" s="190">
        <v>0</v>
      </c>
      <c r="AV51" s="190">
        <v>0</v>
      </c>
      <c r="AW51" s="190">
        <v>0</v>
      </c>
      <c r="AX51" s="190">
        <v>2</v>
      </c>
      <c r="AY51" s="190">
        <v>0</v>
      </c>
      <c r="AZ51" s="190">
        <v>0</v>
      </c>
      <c r="BA51" s="190">
        <v>0</v>
      </c>
      <c r="BB51" s="190">
        <v>1</v>
      </c>
      <c r="BC51" s="190">
        <v>0</v>
      </c>
      <c r="BD51" s="190">
        <v>0</v>
      </c>
      <c r="BE51" s="190">
        <v>0</v>
      </c>
      <c r="BF51" s="190">
        <v>0</v>
      </c>
      <c r="BG51" s="190">
        <v>0</v>
      </c>
      <c r="BH51" s="190">
        <v>1</v>
      </c>
      <c r="BI51" s="190">
        <v>1</v>
      </c>
      <c r="BJ51" s="190">
        <v>3</v>
      </c>
      <c r="BK51" s="190">
        <v>0</v>
      </c>
      <c r="BL51" s="190">
        <v>0</v>
      </c>
      <c r="BM51" s="190">
        <v>8</v>
      </c>
      <c r="BN51" s="190">
        <v>0</v>
      </c>
      <c r="BO51" s="190">
        <v>1</v>
      </c>
      <c r="BP51" s="190">
        <v>0</v>
      </c>
      <c r="BQ51" s="190">
        <v>2</v>
      </c>
      <c r="BR51" s="190">
        <v>0</v>
      </c>
      <c r="BS51" s="190">
        <v>1</v>
      </c>
      <c r="BT51" s="190">
        <v>0</v>
      </c>
      <c r="BU51" s="190">
        <v>1</v>
      </c>
      <c r="BV51" s="190">
        <v>1</v>
      </c>
      <c r="BW51" s="190">
        <v>0</v>
      </c>
      <c r="BX51" s="190">
        <v>2</v>
      </c>
      <c r="BY51" s="190">
        <v>4</v>
      </c>
      <c r="BZ51" s="190">
        <v>0</v>
      </c>
      <c r="CA51" s="190">
        <v>0</v>
      </c>
      <c r="CB51" s="190">
        <v>13</v>
      </c>
      <c r="CC51" s="190">
        <v>2</v>
      </c>
      <c r="CD51" s="190">
        <v>1</v>
      </c>
      <c r="CE51" s="190">
        <v>2</v>
      </c>
      <c r="CF51" s="190">
        <v>4</v>
      </c>
      <c r="CG51" s="190">
        <v>0</v>
      </c>
      <c r="CH51" s="190">
        <v>1</v>
      </c>
      <c r="CI51" s="190">
        <v>0</v>
      </c>
      <c r="CJ51" s="190">
        <v>0</v>
      </c>
      <c r="CK51" s="190">
        <v>0</v>
      </c>
      <c r="CL51" s="190">
        <v>0</v>
      </c>
      <c r="CM51" s="190">
        <v>2</v>
      </c>
      <c r="CN51" s="190">
        <v>2</v>
      </c>
      <c r="CO51" s="190">
        <v>0</v>
      </c>
      <c r="CP51" s="190">
        <v>0</v>
      </c>
      <c r="CQ51" s="190">
        <v>14</v>
      </c>
      <c r="CR51" s="190">
        <v>5</v>
      </c>
      <c r="CS51" s="190">
        <v>0</v>
      </c>
      <c r="CT51" s="190">
        <v>2</v>
      </c>
      <c r="CU51" s="190">
        <v>10</v>
      </c>
      <c r="CV51" s="190">
        <v>0</v>
      </c>
      <c r="CW51" s="190">
        <v>1</v>
      </c>
      <c r="CX51" s="190">
        <v>0</v>
      </c>
      <c r="CY51" s="190">
        <v>1</v>
      </c>
      <c r="CZ51" s="190">
        <v>0</v>
      </c>
      <c r="DA51" s="190">
        <v>0</v>
      </c>
      <c r="DB51" s="190">
        <v>2</v>
      </c>
      <c r="DC51" s="190">
        <v>1</v>
      </c>
      <c r="DD51" s="190">
        <v>8</v>
      </c>
      <c r="DE51" s="190">
        <v>2</v>
      </c>
      <c r="DF51" s="194">
        <v>30</v>
      </c>
      <c r="DG51">
        <v>13</v>
      </c>
      <c r="DH51" s="190">
        <v>0</v>
      </c>
      <c r="DI51" s="190">
        <v>4</v>
      </c>
      <c r="DJ51" s="190">
        <v>40</v>
      </c>
      <c r="DK51" s="190">
        <v>0</v>
      </c>
      <c r="DL51" s="190">
        <v>6</v>
      </c>
      <c r="DM51" s="190">
        <v>1</v>
      </c>
      <c r="DN51" s="190">
        <v>4</v>
      </c>
      <c r="DO51" s="190">
        <v>1</v>
      </c>
      <c r="DP51" s="190">
        <v>8</v>
      </c>
      <c r="DQ51" s="190">
        <v>0</v>
      </c>
      <c r="DR51" s="190">
        <v>5</v>
      </c>
      <c r="DS51" s="195">
        <f t="shared" si="0"/>
        <v>67</v>
      </c>
      <c r="DT51" s="195">
        <f t="shared" si="1"/>
        <v>57</v>
      </c>
      <c r="DU51" s="195">
        <f t="shared" si="2"/>
        <v>17</v>
      </c>
      <c r="DV51" s="195">
        <f t="shared" si="3"/>
        <v>20</v>
      </c>
      <c r="DW51" s="195">
        <f t="shared" si="4"/>
        <v>9</v>
      </c>
      <c r="DX51" s="195">
        <f t="shared" si="5"/>
        <v>8</v>
      </c>
      <c r="DY51" s="195">
        <f t="shared" si="6"/>
        <v>8</v>
      </c>
      <c r="DZ51" s="195">
        <f t="shared" si="7"/>
        <v>6</v>
      </c>
      <c r="EA51" s="195">
        <f t="shared" si="8"/>
        <v>7</v>
      </c>
      <c r="EB51" s="195">
        <f t="shared" si="9"/>
        <v>9</v>
      </c>
      <c r="EC51" s="189"/>
      <c r="ED51" s="189"/>
      <c r="EE51" s="189"/>
      <c r="EF51" s="189"/>
      <c r="EG51" s="189"/>
      <c r="EH51" s="189"/>
      <c r="EI51" s="189"/>
      <c r="EJ51" s="189"/>
      <c r="EK51" s="189"/>
      <c r="EL51" s="189"/>
      <c r="EM51" s="189"/>
      <c r="EN51" s="189"/>
      <c r="EO51" s="189"/>
      <c r="EP51" s="189"/>
      <c r="EQ51" s="189"/>
      <c r="ER51" s="189"/>
      <c r="ES51" s="189"/>
      <c r="ET51" s="189"/>
      <c r="EU51" s="189"/>
      <c r="EV51" s="189"/>
      <c r="EW51" s="189"/>
      <c r="EX51" s="189"/>
      <c r="EY51" s="189"/>
      <c r="EZ51" s="189"/>
      <c r="FA51" s="189"/>
      <c r="FB51" s="189"/>
      <c r="FC51" s="189"/>
      <c r="FD51" s="189"/>
      <c r="FE51" s="189"/>
      <c r="FF51" s="189"/>
      <c r="FG51" s="189"/>
      <c r="FH51" s="189"/>
      <c r="FI51" s="189"/>
      <c r="FJ51" s="189"/>
      <c r="FK51" s="189"/>
      <c r="FL51" s="189"/>
      <c r="FM51" s="189"/>
    </row>
    <row r="52" spans="1:169" ht="15">
      <c r="A52" s="9">
        <v>49</v>
      </c>
      <c r="B52" s="9" t="s">
        <v>219</v>
      </c>
      <c r="C52" s="190">
        <v>0</v>
      </c>
      <c r="D52" s="190">
        <v>0</v>
      </c>
      <c r="E52" s="190">
        <v>0</v>
      </c>
      <c r="F52" s="190">
        <v>0</v>
      </c>
      <c r="G52" s="190">
        <v>0</v>
      </c>
      <c r="H52" s="190">
        <v>0</v>
      </c>
      <c r="I52" s="190">
        <v>0</v>
      </c>
      <c r="J52" s="190">
        <v>0</v>
      </c>
      <c r="K52" s="190">
        <v>0</v>
      </c>
      <c r="L52" s="190">
        <v>0</v>
      </c>
      <c r="M52" s="190">
        <v>0</v>
      </c>
      <c r="N52" s="190">
        <v>0</v>
      </c>
      <c r="O52" s="190">
        <v>0</v>
      </c>
      <c r="P52" s="190">
        <v>0</v>
      </c>
      <c r="Q52" s="190">
        <v>0</v>
      </c>
      <c r="R52" s="190">
        <v>0</v>
      </c>
      <c r="S52" s="190">
        <v>0</v>
      </c>
      <c r="T52" s="190">
        <v>0</v>
      </c>
      <c r="U52" s="190">
        <v>0</v>
      </c>
      <c r="V52" s="190">
        <v>0</v>
      </c>
      <c r="W52" s="190">
        <v>0</v>
      </c>
      <c r="X52" s="190">
        <v>0</v>
      </c>
      <c r="Y52" s="190">
        <v>0</v>
      </c>
      <c r="Z52" s="190">
        <v>0</v>
      </c>
      <c r="AA52" s="190">
        <v>0</v>
      </c>
      <c r="AB52" s="190">
        <v>0</v>
      </c>
      <c r="AC52" s="190">
        <v>0</v>
      </c>
      <c r="AD52" s="190">
        <v>0</v>
      </c>
      <c r="AE52" s="190">
        <v>0</v>
      </c>
      <c r="AF52" s="190">
        <v>0</v>
      </c>
      <c r="AG52" s="190">
        <v>0</v>
      </c>
      <c r="AH52" s="190">
        <v>0</v>
      </c>
      <c r="AI52" s="190">
        <v>0</v>
      </c>
      <c r="AJ52" s="190">
        <v>0</v>
      </c>
      <c r="AK52" s="195">
        <v>0</v>
      </c>
      <c r="AL52" s="195">
        <v>0</v>
      </c>
      <c r="AM52" s="190">
        <v>0</v>
      </c>
      <c r="AN52" s="190">
        <v>0</v>
      </c>
      <c r="AO52" s="190">
        <v>0</v>
      </c>
      <c r="AP52" s="190">
        <v>0</v>
      </c>
      <c r="AQ52" s="190">
        <v>1</v>
      </c>
      <c r="AR52" s="190">
        <v>0</v>
      </c>
      <c r="AS52" s="190">
        <v>0</v>
      </c>
      <c r="AT52" s="190">
        <v>1</v>
      </c>
      <c r="AU52" s="190">
        <v>2</v>
      </c>
      <c r="AV52" s="190">
        <v>0</v>
      </c>
      <c r="AW52" s="190">
        <v>0</v>
      </c>
      <c r="AX52" s="190">
        <v>0</v>
      </c>
      <c r="AY52" s="190">
        <v>0</v>
      </c>
      <c r="AZ52" s="190">
        <v>0</v>
      </c>
      <c r="BA52" s="190">
        <v>0</v>
      </c>
      <c r="BB52" s="190">
        <v>2</v>
      </c>
      <c r="BC52" s="190">
        <v>0</v>
      </c>
      <c r="BD52" s="190">
        <v>0</v>
      </c>
      <c r="BE52" s="190">
        <v>0</v>
      </c>
      <c r="BF52" s="190">
        <v>0</v>
      </c>
      <c r="BG52" s="190">
        <v>0</v>
      </c>
      <c r="BH52" s="190">
        <v>0</v>
      </c>
      <c r="BI52" s="190">
        <v>0</v>
      </c>
      <c r="BJ52" s="190">
        <v>2</v>
      </c>
      <c r="BK52" s="190">
        <v>0</v>
      </c>
      <c r="BL52" s="190">
        <v>0</v>
      </c>
      <c r="BM52" s="190">
        <v>2</v>
      </c>
      <c r="BN52" s="190">
        <v>0</v>
      </c>
      <c r="BO52" s="190">
        <v>0</v>
      </c>
      <c r="BP52" s="190">
        <v>0</v>
      </c>
      <c r="BQ52" s="190">
        <v>4</v>
      </c>
      <c r="BR52" s="190">
        <v>0</v>
      </c>
      <c r="BS52" s="190">
        <v>0</v>
      </c>
      <c r="BT52" s="190">
        <v>0</v>
      </c>
      <c r="BU52" s="190">
        <v>1</v>
      </c>
      <c r="BV52" s="190">
        <v>1</v>
      </c>
      <c r="BW52" s="190">
        <v>0</v>
      </c>
      <c r="BX52" s="190">
        <v>0</v>
      </c>
      <c r="BY52" s="190">
        <v>3</v>
      </c>
      <c r="BZ52" s="190">
        <v>0</v>
      </c>
      <c r="CA52" s="190">
        <v>0</v>
      </c>
      <c r="CB52" s="190">
        <v>7</v>
      </c>
      <c r="CC52" s="190">
        <v>2</v>
      </c>
      <c r="CD52" s="190">
        <v>1</v>
      </c>
      <c r="CE52" s="190">
        <v>1</v>
      </c>
      <c r="CF52" s="190">
        <v>6</v>
      </c>
      <c r="CG52" s="190">
        <v>0</v>
      </c>
      <c r="CH52" s="190">
        <v>0</v>
      </c>
      <c r="CI52" s="190">
        <v>0</v>
      </c>
      <c r="CJ52" s="190">
        <v>0</v>
      </c>
      <c r="CK52" s="190">
        <v>1</v>
      </c>
      <c r="CL52" s="190">
        <v>3</v>
      </c>
      <c r="CM52" s="190">
        <v>1</v>
      </c>
      <c r="CN52" s="190">
        <v>1</v>
      </c>
      <c r="CO52" s="190">
        <v>0</v>
      </c>
      <c r="CP52" s="190">
        <v>1</v>
      </c>
      <c r="CQ52" s="190">
        <v>12</v>
      </c>
      <c r="CR52" s="190">
        <v>3</v>
      </c>
      <c r="CS52" s="190">
        <v>0</v>
      </c>
      <c r="CT52" s="190">
        <v>1</v>
      </c>
      <c r="CU52" s="190">
        <v>10</v>
      </c>
      <c r="CV52" s="190">
        <v>1</v>
      </c>
      <c r="CW52" s="190">
        <v>2</v>
      </c>
      <c r="CX52" s="190">
        <v>0</v>
      </c>
      <c r="CY52" s="190">
        <v>1</v>
      </c>
      <c r="CZ52" s="190">
        <v>1</v>
      </c>
      <c r="DA52" s="190">
        <v>4</v>
      </c>
      <c r="DB52" s="190">
        <v>0</v>
      </c>
      <c r="DC52" s="190">
        <v>3</v>
      </c>
      <c r="DD52" s="190">
        <v>17</v>
      </c>
      <c r="DE52" s="190">
        <v>1</v>
      </c>
      <c r="DF52" s="194">
        <v>33</v>
      </c>
      <c r="DG52">
        <v>7</v>
      </c>
      <c r="DH52" s="190">
        <v>0</v>
      </c>
      <c r="DI52" s="190">
        <v>10</v>
      </c>
      <c r="DJ52" s="190">
        <v>45</v>
      </c>
      <c r="DK52" s="190">
        <v>8</v>
      </c>
      <c r="DL52" s="190">
        <v>3</v>
      </c>
      <c r="DM52" s="190">
        <v>2</v>
      </c>
      <c r="DN52" s="190">
        <v>3</v>
      </c>
      <c r="DO52" s="190">
        <v>3</v>
      </c>
      <c r="DP52" s="190">
        <v>17</v>
      </c>
      <c r="DQ52" s="190">
        <v>0</v>
      </c>
      <c r="DR52" s="190">
        <v>13</v>
      </c>
      <c r="DS52" s="195">
        <f t="shared" si="0"/>
        <v>54</v>
      </c>
      <c r="DT52" s="195">
        <f t="shared" si="1"/>
        <v>67</v>
      </c>
      <c r="DU52" s="195">
        <f t="shared" si="2"/>
        <v>24</v>
      </c>
      <c r="DV52" s="195">
        <f t="shared" si="3"/>
        <v>12</v>
      </c>
      <c r="DW52" s="195">
        <f t="shared" si="4"/>
        <v>24</v>
      </c>
      <c r="DX52" s="195">
        <f t="shared" si="5"/>
        <v>17</v>
      </c>
      <c r="DY52" s="195">
        <f t="shared" si="6"/>
        <v>12</v>
      </c>
      <c r="DZ52" s="195">
        <f t="shared" si="7"/>
        <v>6</v>
      </c>
      <c r="EA52" s="195">
        <f t="shared" si="8"/>
        <v>2</v>
      </c>
      <c r="EB52" s="195">
        <f t="shared" si="9"/>
        <v>5</v>
      </c>
      <c r="EC52" s="189"/>
      <c r="ED52" s="189"/>
      <c r="EE52" s="189"/>
      <c r="EF52" s="189"/>
      <c r="EG52" s="189"/>
      <c r="EH52" s="189"/>
      <c r="EI52" s="189"/>
      <c r="EJ52" s="189"/>
      <c r="EK52" s="189"/>
      <c r="EL52" s="189"/>
      <c r="EM52" s="189"/>
      <c r="EN52" s="189"/>
      <c r="EO52" s="189"/>
      <c r="EP52" s="189"/>
      <c r="EQ52" s="189"/>
      <c r="ER52" s="189"/>
      <c r="ES52" s="189"/>
      <c r="ET52" s="189"/>
      <c r="EU52" s="189"/>
      <c r="EV52" s="189"/>
      <c r="EW52" s="189"/>
      <c r="EX52" s="189"/>
      <c r="EY52" s="189"/>
      <c r="EZ52" s="189"/>
      <c r="FA52" s="189"/>
      <c r="FB52" s="189"/>
      <c r="FC52" s="189"/>
      <c r="FD52" s="189"/>
      <c r="FE52" s="189"/>
      <c r="FF52" s="189"/>
      <c r="FG52" s="189"/>
      <c r="FH52" s="189"/>
      <c r="FI52" s="189"/>
      <c r="FJ52" s="189"/>
      <c r="FK52" s="189"/>
      <c r="FL52" s="189"/>
      <c r="FM52" s="189"/>
    </row>
    <row r="53" spans="1:169" ht="15">
      <c r="A53" s="9">
        <v>50</v>
      </c>
      <c r="B53" s="9" t="s">
        <v>220</v>
      </c>
      <c r="C53" s="190">
        <v>0</v>
      </c>
      <c r="D53" s="190">
        <v>0</v>
      </c>
      <c r="E53" s="190">
        <v>0</v>
      </c>
      <c r="F53" s="190">
        <v>0</v>
      </c>
      <c r="G53" s="190">
        <v>0</v>
      </c>
      <c r="H53" s="190">
        <v>0</v>
      </c>
      <c r="I53" s="190">
        <v>0</v>
      </c>
      <c r="J53" s="190">
        <v>0</v>
      </c>
      <c r="K53" s="190">
        <v>0</v>
      </c>
      <c r="L53" s="190">
        <v>0</v>
      </c>
      <c r="M53" s="190">
        <v>0</v>
      </c>
      <c r="N53" s="190">
        <v>0</v>
      </c>
      <c r="O53" s="190">
        <v>0</v>
      </c>
      <c r="P53" s="190">
        <v>0</v>
      </c>
      <c r="Q53" s="190">
        <v>0</v>
      </c>
      <c r="R53" s="190">
        <v>0</v>
      </c>
      <c r="S53" s="190">
        <v>0</v>
      </c>
      <c r="T53" s="190">
        <v>0</v>
      </c>
      <c r="U53" s="190">
        <v>0</v>
      </c>
      <c r="V53" s="190">
        <v>0</v>
      </c>
      <c r="W53" s="190">
        <v>0</v>
      </c>
      <c r="X53" s="190">
        <v>0</v>
      </c>
      <c r="Y53" s="190">
        <v>0</v>
      </c>
      <c r="Z53" s="190">
        <v>0</v>
      </c>
      <c r="AA53" s="190">
        <v>0</v>
      </c>
      <c r="AB53" s="190">
        <v>0</v>
      </c>
      <c r="AC53" s="190">
        <v>0</v>
      </c>
      <c r="AD53" s="190">
        <v>0</v>
      </c>
      <c r="AE53" s="190">
        <v>0</v>
      </c>
      <c r="AF53" s="190">
        <v>0</v>
      </c>
      <c r="AG53" s="190">
        <v>0</v>
      </c>
      <c r="AH53" s="190">
        <v>0</v>
      </c>
      <c r="AI53" s="190">
        <v>0</v>
      </c>
      <c r="AJ53" s="190">
        <v>0</v>
      </c>
      <c r="AK53" s="195">
        <v>0</v>
      </c>
      <c r="AL53" s="195">
        <v>0</v>
      </c>
      <c r="AM53" s="190">
        <v>0</v>
      </c>
      <c r="AN53" s="190">
        <v>0</v>
      </c>
      <c r="AO53" s="190">
        <v>0</v>
      </c>
      <c r="AP53" s="190">
        <v>0</v>
      </c>
      <c r="AQ53" s="190">
        <v>0</v>
      </c>
      <c r="AR53" s="190">
        <v>0</v>
      </c>
      <c r="AS53" s="190">
        <v>0</v>
      </c>
      <c r="AT53" s="190">
        <v>2</v>
      </c>
      <c r="AU53" s="190">
        <v>0</v>
      </c>
      <c r="AV53" s="190">
        <v>0</v>
      </c>
      <c r="AW53" s="190">
        <v>0</v>
      </c>
      <c r="AX53" s="190">
        <v>2</v>
      </c>
      <c r="AY53" s="190">
        <v>0</v>
      </c>
      <c r="AZ53" s="190">
        <v>0</v>
      </c>
      <c r="BA53" s="190">
        <v>0</v>
      </c>
      <c r="BB53" s="190">
        <v>1</v>
      </c>
      <c r="BC53" s="190">
        <v>0</v>
      </c>
      <c r="BD53" s="190">
        <v>0</v>
      </c>
      <c r="BE53" s="190">
        <v>0</v>
      </c>
      <c r="BF53" s="190">
        <v>0</v>
      </c>
      <c r="BG53" s="190">
        <v>0</v>
      </c>
      <c r="BH53" s="190">
        <v>0</v>
      </c>
      <c r="BI53" s="190">
        <v>1</v>
      </c>
      <c r="BJ53" s="190">
        <v>5</v>
      </c>
      <c r="BK53" s="190">
        <v>0</v>
      </c>
      <c r="BL53" s="190">
        <v>0</v>
      </c>
      <c r="BM53" s="190">
        <v>4</v>
      </c>
      <c r="BN53" s="190">
        <v>0</v>
      </c>
      <c r="BO53" s="190">
        <v>1</v>
      </c>
      <c r="BP53" s="190">
        <v>0</v>
      </c>
      <c r="BQ53" s="190">
        <v>5</v>
      </c>
      <c r="BR53" s="190">
        <v>0</v>
      </c>
      <c r="BS53" s="190">
        <v>0</v>
      </c>
      <c r="BT53" s="190">
        <v>0</v>
      </c>
      <c r="BU53" s="190">
        <v>0</v>
      </c>
      <c r="BV53" s="190">
        <v>0</v>
      </c>
      <c r="BW53" s="190">
        <v>0</v>
      </c>
      <c r="BX53" s="190">
        <v>0</v>
      </c>
      <c r="BY53" s="190">
        <v>1</v>
      </c>
      <c r="BZ53" s="190">
        <v>0</v>
      </c>
      <c r="CA53" s="190">
        <v>1</v>
      </c>
      <c r="CB53" s="190">
        <v>12</v>
      </c>
      <c r="CC53" s="190">
        <v>0</v>
      </c>
      <c r="CD53" s="190">
        <v>2</v>
      </c>
      <c r="CE53" s="190">
        <v>2</v>
      </c>
      <c r="CF53" s="190">
        <v>6</v>
      </c>
      <c r="CG53" s="190">
        <v>0</v>
      </c>
      <c r="CH53" s="190">
        <v>0</v>
      </c>
      <c r="CI53" s="190">
        <v>0</v>
      </c>
      <c r="CJ53" s="190">
        <v>2</v>
      </c>
      <c r="CK53" s="190">
        <v>1</v>
      </c>
      <c r="CL53" s="190">
        <v>1</v>
      </c>
      <c r="CM53" s="190">
        <v>0</v>
      </c>
      <c r="CN53" s="190">
        <v>1</v>
      </c>
      <c r="CO53" s="190">
        <v>3</v>
      </c>
      <c r="CP53" s="190">
        <v>0</v>
      </c>
      <c r="CQ53" s="190">
        <v>15</v>
      </c>
      <c r="CR53" s="190">
        <v>2</v>
      </c>
      <c r="CS53" s="190">
        <v>2</v>
      </c>
      <c r="CT53" s="190">
        <v>0</v>
      </c>
      <c r="CU53" s="190">
        <v>5</v>
      </c>
      <c r="CV53" s="190">
        <v>2</v>
      </c>
      <c r="CW53" s="190">
        <v>1</v>
      </c>
      <c r="CX53" s="190">
        <v>1</v>
      </c>
      <c r="CY53" s="190">
        <v>0</v>
      </c>
      <c r="CZ53" s="190">
        <v>1</v>
      </c>
      <c r="DA53" s="190">
        <v>0</v>
      </c>
      <c r="DB53" s="190">
        <v>1</v>
      </c>
      <c r="DC53" s="190">
        <v>2</v>
      </c>
      <c r="DD53" s="190">
        <v>21</v>
      </c>
      <c r="DE53" s="190">
        <v>2</v>
      </c>
      <c r="DF53" s="194">
        <v>42</v>
      </c>
      <c r="DG53">
        <v>15</v>
      </c>
      <c r="DH53" s="190">
        <v>1</v>
      </c>
      <c r="DI53" s="190">
        <v>5</v>
      </c>
      <c r="DJ53" s="190">
        <v>58</v>
      </c>
      <c r="DK53" s="190">
        <v>2</v>
      </c>
      <c r="DL53" s="190">
        <v>2</v>
      </c>
      <c r="DM53" s="190">
        <v>4</v>
      </c>
      <c r="DN53" s="190">
        <v>5</v>
      </c>
      <c r="DO53" s="190">
        <v>0</v>
      </c>
      <c r="DP53" s="190">
        <v>18</v>
      </c>
      <c r="DQ53" s="190">
        <v>0</v>
      </c>
      <c r="DR53" s="190">
        <v>14</v>
      </c>
      <c r="DS53" s="195">
        <f t="shared" si="0"/>
        <v>75</v>
      </c>
      <c r="DT53" s="195">
        <f t="shared" si="1"/>
        <v>75</v>
      </c>
      <c r="DU53" s="195">
        <f t="shared" si="2"/>
        <v>23</v>
      </c>
      <c r="DV53" s="195">
        <f t="shared" si="3"/>
        <v>17</v>
      </c>
      <c r="DW53" s="195">
        <f t="shared" si="4"/>
        <v>19</v>
      </c>
      <c r="DX53" s="195">
        <f t="shared" si="5"/>
        <v>24</v>
      </c>
      <c r="DY53" s="195">
        <f t="shared" si="6"/>
        <v>7</v>
      </c>
      <c r="DZ53" s="195">
        <f t="shared" si="7"/>
        <v>7</v>
      </c>
      <c r="EA53" s="195">
        <f t="shared" si="8"/>
        <v>4</v>
      </c>
      <c r="EB53" s="195">
        <f t="shared" si="9"/>
        <v>3</v>
      </c>
      <c r="EC53" s="189"/>
      <c r="ED53" s="189"/>
      <c r="EE53" s="189"/>
      <c r="EF53" s="189"/>
      <c r="EG53" s="189"/>
      <c r="EH53" s="189"/>
      <c r="EI53" s="189"/>
      <c r="EJ53" s="189"/>
      <c r="EK53" s="189"/>
      <c r="EL53" s="189"/>
      <c r="EM53" s="189"/>
      <c r="EN53" s="189"/>
      <c r="EO53" s="189"/>
      <c r="EP53" s="189"/>
      <c r="EQ53" s="189"/>
      <c r="ER53" s="189"/>
      <c r="ES53" s="189"/>
      <c r="ET53" s="189"/>
      <c r="EU53" s="189"/>
      <c r="EV53" s="189"/>
      <c r="EW53" s="189"/>
      <c r="EX53" s="189"/>
      <c r="EY53" s="189"/>
      <c r="EZ53" s="189"/>
      <c r="FA53" s="189"/>
      <c r="FB53" s="189"/>
      <c r="FC53" s="189"/>
      <c r="FD53" s="189"/>
      <c r="FE53" s="189"/>
      <c r="FF53" s="189"/>
      <c r="FG53" s="189"/>
      <c r="FH53" s="189"/>
      <c r="FI53" s="189"/>
      <c r="FJ53" s="189"/>
      <c r="FK53" s="189"/>
      <c r="FL53" s="189"/>
      <c r="FM53" s="189"/>
    </row>
    <row r="54" spans="1:169" ht="15">
      <c r="A54" s="9">
        <v>51</v>
      </c>
      <c r="B54" s="9" t="s">
        <v>221</v>
      </c>
      <c r="C54" s="190">
        <v>0</v>
      </c>
      <c r="D54" s="190">
        <v>0</v>
      </c>
      <c r="E54" s="190">
        <v>0</v>
      </c>
      <c r="F54" s="190">
        <v>0</v>
      </c>
      <c r="G54" s="190">
        <v>0</v>
      </c>
      <c r="H54" s="190">
        <v>0</v>
      </c>
      <c r="I54" s="190">
        <v>0</v>
      </c>
      <c r="J54" s="190">
        <v>0</v>
      </c>
      <c r="K54" s="190">
        <v>0</v>
      </c>
      <c r="L54" s="190">
        <v>0</v>
      </c>
      <c r="M54" s="190">
        <v>0</v>
      </c>
      <c r="N54" s="190">
        <v>0</v>
      </c>
      <c r="O54" s="190">
        <v>0</v>
      </c>
      <c r="P54" s="190">
        <v>0</v>
      </c>
      <c r="Q54" s="190">
        <v>0</v>
      </c>
      <c r="R54" s="190">
        <v>0</v>
      </c>
      <c r="S54" s="190">
        <v>0</v>
      </c>
      <c r="T54" s="190">
        <v>0</v>
      </c>
      <c r="U54" s="190">
        <v>0</v>
      </c>
      <c r="V54" s="190">
        <v>0</v>
      </c>
      <c r="W54" s="190">
        <v>0</v>
      </c>
      <c r="X54" s="190">
        <v>0</v>
      </c>
      <c r="Y54" s="190">
        <v>0</v>
      </c>
      <c r="Z54" s="190">
        <v>0</v>
      </c>
      <c r="AA54" s="190">
        <v>0</v>
      </c>
      <c r="AB54" s="190">
        <v>0</v>
      </c>
      <c r="AC54" s="190">
        <v>0</v>
      </c>
      <c r="AD54" s="190">
        <v>0</v>
      </c>
      <c r="AE54" s="190">
        <v>0</v>
      </c>
      <c r="AF54" s="190">
        <v>0</v>
      </c>
      <c r="AG54" s="190">
        <v>0</v>
      </c>
      <c r="AH54" s="190">
        <v>0</v>
      </c>
      <c r="AI54" s="190">
        <v>0</v>
      </c>
      <c r="AJ54" s="190">
        <v>0</v>
      </c>
      <c r="AK54" s="195">
        <v>0</v>
      </c>
      <c r="AL54" s="195">
        <v>0</v>
      </c>
      <c r="AM54" s="190">
        <v>0</v>
      </c>
      <c r="AN54" s="190">
        <v>0</v>
      </c>
      <c r="AO54" s="190">
        <v>0</v>
      </c>
      <c r="AP54" s="190">
        <v>0</v>
      </c>
      <c r="AQ54" s="190">
        <v>0</v>
      </c>
      <c r="AR54" s="190">
        <v>0</v>
      </c>
      <c r="AS54" s="190">
        <v>0</v>
      </c>
      <c r="AT54" s="190">
        <v>0</v>
      </c>
      <c r="AU54" s="190">
        <v>1</v>
      </c>
      <c r="AV54" s="190">
        <v>0</v>
      </c>
      <c r="AW54" s="190">
        <v>0</v>
      </c>
      <c r="AX54" s="190">
        <v>0</v>
      </c>
      <c r="AY54" s="190">
        <v>0</v>
      </c>
      <c r="AZ54" s="190">
        <v>0</v>
      </c>
      <c r="BA54" s="190">
        <v>0</v>
      </c>
      <c r="BB54" s="190">
        <v>0</v>
      </c>
      <c r="BC54" s="190">
        <v>0</v>
      </c>
      <c r="BD54" s="190">
        <v>0</v>
      </c>
      <c r="BE54" s="190">
        <v>0</v>
      </c>
      <c r="BF54" s="190">
        <v>0</v>
      </c>
      <c r="BG54" s="190">
        <v>0</v>
      </c>
      <c r="BH54" s="190">
        <v>0</v>
      </c>
      <c r="BI54" s="190">
        <v>0</v>
      </c>
      <c r="BJ54" s="190">
        <v>1</v>
      </c>
      <c r="BK54" s="190">
        <v>0</v>
      </c>
      <c r="BL54" s="190">
        <v>0</v>
      </c>
      <c r="BM54" s="190">
        <v>1</v>
      </c>
      <c r="BN54" s="190">
        <v>0</v>
      </c>
      <c r="BO54" s="190">
        <v>1</v>
      </c>
      <c r="BP54" s="190">
        <v>0</v>
      </c>
      <c r="BQ54" s="190">
        <v>0</v>
      </c>
      <c r="BR54" s="190">
        <v>0</v>
      </c>
      <c r="BS54" s="190">
        <v>0</v>
      </c>
      <c r="BT54" s="190">
        <v>0</v>
      </c>
      <c r="BU54" s="190">
        <v>0</v>
      </c>
      <c r="BV54" s="190">
        <v>0</v>
      </c>
      <c r="BW54" s="190">
        <v>0</v>
      </c>
      <c r="BX54" s="190">
        <v>0</v>
      </c>
      <c r="BY54" s="190">
        <v>1</v>
      </c>
      <c r="BZ54" s="190">
        <v>0</v>
      </c>
      <c r="CA54" s="190">
        <v>0</v>
      </c>
      <c r="CB54" s="190">
        <v>3</v>
      </c>
      <c r="CC54" s="190">
        <v>0</v>
      </c>
      <c r="CD54" s="190">
        <v>0</v>
      </c>
      <c r="CE54" s="190">
        <v>1</v>
      </c>
      <c r="CF54" s="190">
        <v>1</v>
      </c>
      <c r="CG54" s="190">
        <v>0</v>
      </c>
      <c r="CH54" s="190">
        <v>0</v>
      </c>
      <c r="CI54" s="190">
        <v>0</v>
      </c>
      <c r="CJ54" s="190">
        <v>0</v>
      </c>
      <c r="CK54" s="190">
        <v>0</v>
      </c>
      <c r="CL54" s="190">
        <v>0</v>
      </c>
      <c r="CM54" s="190">
        <v>0</v>
      </c>
      <c r="CN54" s="190">
        <v>1</v>
      </c>
      <c r="CO54" s="190">
        <v>0</v>
      </c>
      <c r="CP54" s="190">
        <v>2</v>
      </c>
      <c r="CQ54" s="190">
        <v>8</v>
      </c>
      <c r="CR54" s="190">
        <v>0</v>
      </c>
      <c r="CS54" s="190">
        <v>0</v>
      </c>
      <c r="CT54" s="190">
        <v>2</v>
      </c>
      <c r="CU54" s="190">
        <v>1</v>
      </c>
      <c r="CV54" s="190">
        <v>0</v>
      </c>
      <c r="CW54" s="190">
        <v>0</v>
      </c>
      <c r="CX54" s="190">
        <v>0</v>
      </c>
      <c r="CY54" s="190">
        <v>0</v>
      </c>
      <c r="CZ54" s="190">
        <v>0</v>
      </c>
      <c r="DA54" s="190">
        <v>0</v>
      </c>
      <c r="DB54" s="190">
        <v>0</v>
      </c>
      <c r="DC54" s="190">
        <v>0</v>
      </c>
      <c r="DD54" s="190">
        <v>1</v>
      </c>
      <c r="DE54" s="190">
        <v>0</v>
      </c>
      <c r="DF54" s="194">
        <v>6</v>
      </c>
      <c r="DG54">
        <v>5</v>
      </c>
      <c r="DH54" s="190">
        <v>0</v>
      </c>
      <c r="DI54" s="190">
        <v>3</v>
      </c>
      <c r="DJ54" s="190">
        <v>20</v>
      </c>
      <c r="DK54" s="190">
        <v>0</v>
      </c>
      <c r="DL54" s="190">
        <v>1</v>
      </c>
      <c r="DM54" s="190">
        <v>0</v>
      </c>
      <c r="DN54" s="190">
        <v>3</v>
      </c>
      <c r="DO54" s="190">
        <v>3</v>
      </c>
      <c r="DP54" s="190">
        <v>4</v>
      </c>
      <c r="DQ54" s="190">
        <v>0</v>
      </c>
      <c r="DR54" s="190">
        <v>0</v>
      </c>
      <c r="DS54" s="195">
        <f t="shared" si="0"/>
        <v>18</v>
      </c>
      <c r="DT54" s="195">
        <f t="shared" si="1"/>
        <v>22</v>
      </c>
      <c r="DU54" s="195">
        <f t="shared" si="2"/>
        <v>4</v>
      </c>
      <c r="DV54" s="195">
        <f t="shared" si="3"/>
        <v>5</v>
      </c>
      <c r="DW54" s="195">
        <f t="shared" si="4"/>
        <v>4</v>
      </c>
      <c r="DX54" s="195">
        <f t="shared" si="5"/>
        <v>1</v>
      </c>
      <c r="DY54" s="195">
        <f t="shared" si="6"/>
        <v>6</v>
      </c>
      <c r="DZ54" s="195">
        <f t="shared" si="7"/>
        <v>3</v>
      </c>
      <c r="EA54" s="195">
        <f t="shared" si="8"/>
        <v>0</v>
      </c>
      <c r="EB54" s="195">
        <f t="shared" si="9"/>
        <v>1</v>
      </c>
      <c r="EC54" s="189"/>
      <c r="ED54" s="189"/>
      <c r="EE54" s="189"/>
      <c r="EF54" s="189"/>
      <c r="EG54" s="189"/>
      <c r="EH54" s="189"/>
      <c r="EI54" s="189"/>
      <c r="EJ54" s="189"/>
      <c r="EK54" s="189"/>
      <c r="EL54" s="189"/>
      <c r="EM54" s="189"/>
      <c r="EN54" s="189"/>
      <c r="EO54" s="189"/>
      <c r="EP54" s="189"/>
      <c r="EQ54" s="189"/>
      <c r="ER54" s="189"/>
      <c r="ES54" s="189"/>
      <c r="ET54" s="189"/>
      <c r="EU54" s="189"/>
      <c r="EV54" s="189"/>
      <c r="EW54" s="189"/>
      <c r="EX54" s="189"/>
      <c r="EY54" s="189"/>
      <c r="EZ54" s="189"/>
      <c r="FA54" s="189"/>
      <c r="FB54" s="189"/>
      <c r="FC54" s="189"/>
      <c r="FD54" s="189"/>
      <c r="FE54" s="189"/>
      <c r="FF54" s="189"/>
      <c r="FG54" s="189"/>
      <c r="FH54" s="189"/>
      <c r="FI54" s="189"/>
      <c r="FJ54" s="189"/>
      <c r="FK54" s="189"/>
      <c r="FL54" s="189"/>
      <c r="FM54" s="189"/>
    </row>
    <row r="55" spans="1:169" ht="21" customHeight="1">
      <c r="A55" s="9">
        <v>52</v>
      </c>
      <c r="B55" s="9" t="s">
        <v>222</v>
      </c>
      <c r="C55" s="190">
        <v>0</v>
      </c>
      <c r="D55" s="190">
        <v>0</v>
      </c>
      <c r="E55" s="190">
        <v>0</v>
      </c>
      <c r="F55" s="190">
        <v>0</v>
      </c>
      <c r="G55" s="190">
        <v>0</v>
      </c>
      <c r="H55" s="190">
        <v>0</v>
      </c>
      <c r="I55" s="190">
        <v>0</v>
      </c>
      <c r="J55" s="190">
        <v>0</v>
      </c>
      <c r="K55" s="190">
        <v>0</v>
      </c>
      <c r="L55" s="190">
        <v>0</v>
      </c>
      <c r="M55" s="190">
        <v>0</v>
      </c>
      <c r="N55" s="190">
        <v>0</v>
      </c>
      <c r="O55" s="190">
        <v>0</v>
      </c>
      <c r="P55" s="190">
        <v>0</v>
      </c>
      <c r="Q55" s="190">
        <v>0</v>
      </c>
      <c r="R55" s="190">
        <v>0</v>
      </c>
      <c r="S55" s="190">
        <v>0</v>
      </c>
      <c r="T55" s="190">
        <v>0</v>
      </c>
      <c r="U55" s="190">
        <v>0</v>
      </c>
      <c r="V55" s="190">
        <v>0</v>
      </c>
      <c r="W55" s="190">
        <v>0</v>
      </c>
      <c r="X55" s="190">
        <v>0</v>
      </c>
      <c r="Y55" s="190">
        <v>0</v>
      </c>
      <c r="Z55" s="190">
        <v>0</v>
      </c>
      <c r="AA55" s="190">
        <v>0</v>
      </c>
      <c r="AB55" s="190">
        <v>0</v>
      </c>
      <c r="AC55" s="190">
        <v>0</v>
      </c>
      <c r="AD55" s="190">
        <v>0</v>
      </c>
      <c r="AE55" s="190">
        <v>0</v>
      </c>
      <c r="AF55" s="190">
        <v>1</v>
      </c>
      <c r="AG55" s="190">
        <v>0</v>
      </c>
      <c r="AH55" s="190">
        <v>0</v>
      </c>
      <c r="AI55" s="190">
        <v>0</v>
      </c>
      <c r="AJ55" s="190">
        <v>0</v>
      </c>
      <c r="AK55" s="195">
        <v>0</v>
      </c>
      <c r="AL55" s="195">
        <v>0</v>
      </c>
      <c r="AM55" s="190">
        <v>0</v>
      </c>
      <c r="AN55" s="190">
        <v>0</v>
      </c>
      <c r="AO55" s="190">
        <v>0</v>
      </c>
      <c r="AP55" s="190">
        <v>0</v>
      </c>
      <c r="AQ55" s="190">
        <v>0</v>
      </c>
      <c r="AR55" s="190">
        <v>0</v>
      </c>
      <c r="AS55" s="190">
        <v>0</v>
      </c>
      <c r="AT55" s="190">
        <v>0</v>
      </c>
      <c r="AU55" s="190">
        <v>1</v>
      </c>
      <c r="AV55" s="190">
        <v>0</v>
      </c>
      <c r="AW55" s="190">
        <v>0</v>
      </c>
      <c r="AX55" s="190">
        <v>1</v>
      </c>
      <c r="AY55" s="190">
        <v>0</v>
      </c>
      <c r="AZ55" s="190">
        <v>0</v>
      </c>
      <c r="BA55" s="190">
        <v>0</v>
      </c>
      <c r="BB55" s="190">
        <v>0</v>
      </c>
      <c r="BC55" s="190">
        <v>0</v>
      </c>
      <c r="BD55" s="190">
        <v>0</v>
      </c>
      <c r="BE55" s="190">
        <v>0</v>
      </c>
      <c r="BF55" s="190">
        <v>0</v>
      </c>
      <c r="BG55" s="190">
        <v>0</v>
      </c>
      <c r="BH55" s="190">
        <v>0</v>
      </c>
      <c r="BI55" s="190">
        <v>1</v>
      </c>
      <c r="BJ55" s="190">
        <v>2</v>
      </c>
      <c r="BK55" s="190">
        <v>0</v>
      </c>
      <c r="BL55" s="190">
        <v>0</v>
      </c>
      <c r="BM55" s="190">
        <v>3</v>
      </c>
      <c r="BN55" s="190">
        <v>0</v>
      </c>
      <c r="BO55" s="190">
        <v>0</v>
      </c>
      <c r="BP55" s="190">
        <v>0</v>
      </c>
      <c r="BQ55" s="190">
        <v>0</v>
      </c>
      <c r="BR55" s="190">
        <v>0</v>
      </c>
      <c r="BS55" s="190">
        <v>0</v>
      </c>
      <c r="BT55" s="190">
        <v>0</v>
      </c>
      <c r="BU55" s="190">
        <v>0</v>
      </c>
      <c r="BV55" s="190">
        <v>0</v>
      </c>
      <c r="BW55" s="190">
        <v>0</v>
      </c>
      <c r="BX55" s="190">
        <v>1</v>
      </c>
      <c r="BY55" s="190">
        <v>1</v>
      </c>
      <c r="BZ55" s="190">
        <v>0</v>
      </c>
      <c r="CA55" s="190">
        <v>0</v>
      </c>
      <c r="CB55" s="190">
        <v>5</v>
      </c>
      <c r="CC55" s="190">
        <v>0</v>
      </c>
      <c r="CD55" s="190">
        <v>2</v>
      </c>
      <c r="CE55" s="190">
        <v>0</v>
      </c>
      <c r="CF55" s="190">
        <v>3</v>
      </c>
      <c r="CG55" s="190">
        <v>0</v>
      </c>
      <c r="CH55" s="190">
        <v>0</v>
      </c>
      <c r="CI55" s="190">
        <v>0</v>
      </c>
      <c r="CJ55" s="190">
        <v>0</v>
      </c>
      <c r="CK55" s="190">
        <v>0</v>
      </c>
      <c r="CL55" s="190">
        <v>0</v>
      </c>
      <c r="CM55" s="190">
        <v>0</v>
      </c>
      <c r="CN55" s="190">
        <v>3</v>
      </c>
      <c r="CO55" s="190">
        <v>0</v>
      </c>
      <c r="CP55" s="190">
        <v>0</v>
      </c>
      <c r="CQ55" s="190">
        <v>9</v>
      </c>
      <c r="CR55" s="190">
        <v>4</v>
      </c>
      <c r="CS55" s="190">
        <v>0</v>
      </c>
      <c r="CT55" s="190">
        <v>1</v>
      </c>
      <c r="CU55" s="190">
        <v>4</v>
      </c>
      <c r="CV55" s="190">
        <v>0</v>
      </c>
      <c r="CW55" s="190">
        <v>2</v>
      </c>
      <c r="CX55" s="190">
        <v>0</v>
      </c>
      <c r="CY55" s="190">
        <v>0</v>
      </c>
      <c r="CZ55" s="190">
        <v>0</v>
      </c>
      <c r="DA55" s="190">
        <v>3</v>
      </c>
      <c r="DB55" s="190">
        <v>0</v>
      </c>
      <c r="DC55" s="190">
        <v>2</v>
      </c>
      <c r="DD55" s="190">
        <v>7</v>
      </c>
      <c r="DE55" s="190">
        <v>2</v>
      </c>
      <c r="DF55" s="194">
        <v>28</v>
      </c>
      <c r="DG55">
        <v>5</v>
      </c>
      <c r="DH55" s="190">
        <v>1</v>
      </c>
      <c r="DI55" s="190">
        <v>4</v>
      </c>
      <c r="DJ55" s="190">
        <v>28</v>
      </c>
      <c r="DK55" s="190">
        <v>3</v>
      </c>
      <c r="DL55" s="190">
        <v>3</v>
      </c>
      <c r="DM55" s="190">
        <v>4</v>
      </c>
      <c r="DN55" s="190">
        <v>4</v>
      </c>
      <c r="DO55" s="190">
        <v>2</v>
      </c>
      <c r="DP55" s="190">
        <v>6</v>
      </c>
      <c r="DQ55" s="190">
        <v>1</v>
      </c>
      <c r="DR55" s="190">
        <v>5</v>
      </c>
      <c r="DS55" s="195">
        <f t="shared" si="0"/>
        <v>46</v>
      </c>
      <c r="DT55" s="195">
        <f t="shared" si="1"/>
        <v>35</v>
      </c>
      <c r="DU55" s="195">
        <f t="shared" si="2"/>
        <v>15</v>
      </c>
      <c r="DV55" s="195">
        <f t="shared" si="3"/>
        <v>9</v>
      </c>
      <c r="DW55" s="195">
        <f t="shared" si="4"/>
        <v>9</v>
      </c>
      <c r="DX55" s="195">
        <f t="shared" si="5"/>
        <v>7</v>
      </c>
      <c r="DY55" s="195">
        <f t="shared" si="6"/>
        <v>5</v>
      </c>
      <c r="DZ55" s="195">
        <f t="shared" si="7"/>
        <v>4</v>
      </c>
      <c r="EA55" s="195">
        <f t="shared" si="8"/>
        <v>3</v>
      </c>
      <c r="EB55" s="195">
        <f t="shared" si="9"/>
        <v>5</v>
      </c>
      <c r="EC55" s="189"/>
      <c r="ED55" s="189"/>
      <c r="EE55" s="189"/>
      <c r="EF55" s="189"/>
      <c r="EG55" s="189"/>
      <c r="EH55" s="189"/>
      <c r="EI55" s="189"/>
      <c r="EJ55" s="189"/>
      <c r="EK55" s="189"/>
      <c r="EL55" s="189"/>
      <c r="EM55" s="189"/>
      <c r="EN55" s="189"/>
      <c r="EO55" s="189"/>
      <c r="EP55" s="189"/>
      <c r="EQ55" s="189"/>
      <c r="ER55" s="189"/>
      <c r="ES55" s="189"/>
      <c r="ET55" s="189"/>
      <c r="EU55" s="189"/>
      <c r="EV55" s="189"/>
      <c r="EW55" s="189"/>
      <c r="EX55" s="189"/>
      <c r="EY55" s="189"/>
      <c r="EZ55" s="189"/>
      <c r="FA55" s="189"/>
      <c r="FB55" s="189"/>
      <c r="FC55" s="189"/>
      <c r="FD55" s="189"/>
      <c r="FE55" s="189"/>
      <c r="FF55" s="189"/>
      <c r="FG55" s="189"/>
      <c r="FH55" s="189"/>
      <c r="FI55" s="189"/>
      <c r="FJ55" s="189"/>
      <c r="FK55" s="189"/>
      <c r="FL55" s="189"/>
      <c r="FM55" s="189"/>
    </row>
    <row r="56" spans="1:169" ht="15">
      <c r="A56" s="9">
        <v>53</v>
      </c>
      <c r="B56" s="9" t="s">
        <v>223</v>
      </c>
      <c r="C56" s="190">
        <v>0</v>
      </c>
      <c r="D56" s="190">
        <v>0</v>
      </c>
      <c r="E56" s="190">
        <v>0</v>
      </c>
      <c r="F56" s="190">
        <v>0</v>
      </c>
      <c r="G56" s="190">
        <v>0</v>
      </c>
      <c r="H56" s="190">
        <v>0</v>
      </c>
      <c r="I56" s="190">
        <v>0</v>
      </c>
      <c r="J56" s="190">
        <v>0</v>
      </c>
      <c r="K56" s="190">
        <v>0</v>
      </c>
      <c r="L56" s="190">
        <v>0</v>
      </c>
      <c r="M56" s="190">
        <v>0</v>
      </c>
      <c r="N56" s="190">
        <v>0</v>
      </c>
      <c r="O56" s="190">
        <v>0</v>
      </c>
      <c r="P56" s="190">
        <v>0</v>
      </c>
      <c r="Q56" s="190">
        <v>0</v>
      </c>
      <c r="R56" s="190">
        <v>0</v>
      </c>
      <c r="S56" s="190">
        <v>0</v>
      </c>
      <c r="T56" s="190">
        <v>0</v>
      </c>
      <c r="U56" s="190">
        <v>0</v>
      </c>
      <c r="V56" s="190">
        <v>0</v>
      </c>
      <c r="W56" s="190">
        <v>0</v>
      </c>
      <c r="X56" s="190">
        <v>0</v>
      </c>
      <c r="Y56" s="190">
        <v>0</v>
      </c>
      <c r="Z56" s="190">
        <v>0</v>
      </c>
      <c r="AA56" s="190">
        <v>0</v>
      </c>
      <c r="AB56" s="190">
        <v>0</v>
      </c>
      <c r="AC56" s="190">
        <v>0</v>
      </c>
      <c r="AD56" s="190">
        <v>0</v>
      </c>
      <c r="AE56" s="190">
        <v>0</v>
      </c>
      <c r="AF56" s="190">
        <v>1</v>
      </c>
      <c r="AG56" s="190">
        <v>0</v>
      </c>
      <c r="AH56" s="190">
        <v>0</v>
      </c>
      <c r="AI56" s="190">
        <v>0</v>
      </c>
      <c r="AJ56" s="190">
        <v>0</v>
      </c>
      <c r="AK56" s="195">
        <v>0</v>
      </c>
      <c r="AL56" s="195">
        <v>0</v>
      </c>
      <c r="AM56" s="190">
        <v>1</v>
      </c>
      <c r="AN56" s="190">
        <v>0</v>
      </c>
      <c r="AO56" s="190">
        <v>0</v>
      </c>
      <c r="AP56" s="190">
        <v>0</v>
      </c>
      <c r="AQ56" s="190">
        <v>0</v>
      </c>
      <c r="AR56" s="190">
        <v>0</v>
      </c>
      <c r="AS56" s="190">
        <v>0</v>
      </c>
      <c r="AT56" s="190">
        <v>0</v>
      </c>
      <c r="AU56" s="190">
        <v>1</v>
      </c>
      <c r="AV56" s="190">
        <v>0</v>
      </c>
      <c r="AW56" s="190">
        <v>0</v>
      </c>
      <c r="AX56" s="190">
        <v>1</v>
      </c>
      <c r="AY56" s="190">
        <v>0</v>
      </c>
      <c r="AZ56" s="190">
        <v>0</v>
      </c>
      <c r="BA56" s="190">
        <v>0</v>
      </c>
      <c r="BB56" s="190">
        <v>0</v>
      </c>
      <c r="BC56" s="190">
        <v>0</v>
      </c>
      <c r="BD56" s="190">
        <v>0</v>
      </c>
      <c r="BE56" s="190">
        <v>0</v>
      </c>
      <c r="BF56" s="190">
        <v>0</v>
      </c>
      <c r="BG56" s="190">
        <v>0</v>
      </c>
      <c r="BH56" s="190">
        <v>1</v>
      </c>
      <c r="BI56" s="190">
        <v>0</v>
      </c>
      <c r="BJ56" s="190">
        <v>2</v>
      </c>
      <c r="BK56" s="190">
        <v>0</v>
      </c>
      <c r="BL56" s="190">
        <v>0</v>
      </c>
      <c r="BM56" s="190">
        <v>2</v>
      </c>
      <c r="BN56" s="190">
        <v>1</v>
      </c>
      <c r="BO56" s="190">
        <v>1</v>
      </c>
      <c r="BP56" s="190">
        <v>0</v>
      </c>
      <c r="BQ56" s="190">
        <v>0</v>
      </c>
      <c r="BR56" s="190">
        <v>0</v>
      </c>
      <c r="BS56" s="190">
        <v>0</v>
      </c>
      <c r="BT56" s="190">
        <v>0</v>
      </c>
      <c r="BU56" s="190">
        <v>0</v>
      </c>
      <c r="BV56" s="190">
        <v>0</v>
      </c>
      <c r="BW56" s="190">
        <v>0</v>
      </c>
      <c r="BX56" s="190">
        <v>1</v>
      </c>
      <c r="BY56" s="190">
        <v>0</v>
      </c>
      <c r="BZ56" s="190">
        <v>0</v>
      </c>
      <c r="CA56" s="190">
        <v>0</v>
      </c>
      <c r="CB56" s="190">
        <v>9</v>
      </c>
      <c r="CC56" s="190">
        <v>0</v>
      </c>
      <c r="CD56" s="190">
        <v>0</v>
      </c>
      <c r="CE56" s="190">
        <v>3</v>
      </c>
      <c r="CF56" s="190">
        <v>4</v>
      </c>
      <c r="CG56" s="190">
        <v>0</v>
      </c>
      <c r="CH56" s="190">
        <v>0</v>
      </c>
      <c r="CI56" s="190">
        <v>0</v>
      </c>
      <c r="CJ56" s="190">
        <v>0</v>
      </c>
      <c r="CK56" s="190">
        <v>0</v>
      </c>
      <c r="CL56" s="190">
        <v>0</v>
      </c>
      <c r="CM56" s="190">
        <v>0</v>
      </c>
      <c r="CN56" s="190">
        <v>0</v>
      </c>
      <c r="CO56" s="190">
        <v>0</v>
      </c>
      <c r="CP56" s="190">
        <v>0</v>
      </c>
      <c r="CQ56" s="190">
        <v>11</v>
      </c>
      <c r="CR56" s="190">
        <v>2</v>
      </c>
      <c r="CS56" s="190">
        <v>1</v>
      </c>
      <c r="CT56" s="190">
        <v>1</v>
      </c>
      <c r="CU56" s="190">
        <v>5</v>
      </c>
      <c r="CV56" s="190">
        <v>0</v>
      </c>
      <c r="CW56" s="190">
        <v>0</v>
      </c>
      <c r="CX56" s="190">
        <v>0</v>
      </c>
      <c r="CY56" s="190">
        <v>0</v>
      </c>
      <c r="CZ56" s="190">
        <v>0</v>
      </c>
      <c r="DA56" s="190">
        <v>0</v>
      </c>
      <c r="DB56" s="190">
        <v>0</v>
      </c>
      <c r="DC56" s="190">
        <v>0</v>
      </c>
      <c r="DD56" s="190">
        <v>5</v>
      </c>
      <c r="DE56" s="190">
        <v>1</v>
      </c>
      <c r="DF56" s="194">
        <v>33</v>
      </c>
      <c r="DG56">
        <v>8</v>
      </c>
      <c r="DH56" s="190">
        <v>0</v>
      </c>
      <c r="DI56" s="190">
        <v>14</v>
      </c>
      <c r="DJ56" s="190">
        <v>33</v>
      </c>
      <c r="DK56" s="190">
        <v>1</v>
      </c>
      <c r="DL56" s="190">
        <v>4</v>
      </c>
      <c r="DM56" s="190">
        <v>3</v>
      </c>
      <c r="DN56" s="190">
        <v>5</v>
      </c>
      <c r="DO56" s="190">
        <v>1</v>
      </c>
      <c r="DP56" s="190">
        <v>8</v>
      </c>
      <c r="DQ56" s="190">
        <v>1</v>
      </c>
      <c r="DR56" s="190">
        <v>1</v>
      </c>
      <c r="DS56" s="195">
        <f t="shared" si="0"/>
        <v>56</v>
      </c>
      <c r="DT56" s="195">
        <f t="shared" si="1"/>
        <v>43</v>
      </c>
      <c r="DU56" s="195">
        <f t="shared" si="2"/>
        <v>5</v>
      </c>
      <c r="DV56" s="195">
        <f t="shared" si="3"/>
        <v>11</v>
      </c>
      <c r="DW56" s="195">
        <f t="shared" si="4"/>
        <v>9</v>
      </c>
      <c r="DX56" s="195">
        <f t="shared" si="5"/>
        <v>5</v>
      </c>
      <c r="DY56" s="195">
        <f t="shared" si="6"/>
        <v>18</v>
      </c>
      <c r="DZ56" s="195">
        <f t="shared" si="7"/>
        <v>5</v>
      </c>
      <c r="EA56" s="195">
        <f t="shared" si="8"/>
        <v>2</v>
      </c>
      <c r="EB56" s="195">
        <f t="shared" si="9"/>
        <v>4</v>
      </c>
      <c r="EC56" s="189"/>
      <c r="ED56" s="189"/>
      <c r="EE56" s="189"/>
      <c r="EF56" s="189"/>
      <c r="EG56" s="189"/>
      <c r="EH56" s="189"/>
      <c r="EI56" s="189"/>
      <c r="EJ56" s="189"/>
      <c r="EK56" s="189"/>
      <c r="EL56" s="189"/>
      <c r="EM56" s="189"/>
      <c r="EN56" s="189"/>
      <c r="EO56" s="189"/>
      <c r="EP56" s="189"/>
      <c r="EQ56" s="189"/>
      <c r="ER56" s="189"/>
      <c r="ES56" s="189"/>
      <c r="ET56" s="189"/>
      <c r="EU56" s="189"/>
      <c r="EV56" s="189"/>
      <c r="EW56" s="189"/>
      <c r="EX56" s="189"/>
      <c r="EY56" s="189"/>
      <c r="EZ56" s="189"/>
      <c r="FA56" s="189"/>
      <c r="FB56" s="189"/>
      <c r="FC56" s="189"/>
      <c r="FD56" s="189"/>
      <c r="FE56" s="189"/>
      <c r="FF56" s="189"/>
      <c r="FG56" s="189"/>
      <c r="FH56" s="189"/>
      <c r="FI56" s="189"/>
      <c r="FJ56" s="189"/>
      <c r="FK56" s="189"/>
      <c r="FL56" s="189"/>
      <c r="FM56" s="189"/>
    </row>
    <row r="57" spans="1:169" ht="15">
      <c r="A57" s="9">
        <v>54</v>
      </c>
      <c r="B57" s="9" t="s">
        <v>224</v>
      </c>
      <c r="C57" s="190">
        <v>0</v>
      </c>
      <c r="D57" s="190">
        <v>0</v>
      </c>
      <c r="E57" s="190">
        <v>0</v>
      </c>
      <c r="F57" s="190">
        <v>0</v>
      </c>
      <c r="G57" s="190">
        <v>0</v>
      </c>
      <c r="H57" s="190">
        <v>0</v>
      </c>
      <c r="I57" s="190">
        <v>0</v>
      </c>
      <c r="J57" s="190">
        <v>0</v>
      </c>
      <c r="K57" s="190">
        <v>0</v>
      </c>
      <c r="L57" s="190">
        <v>0</v>
      </c>
      <c r="M57" s="190">
        <v>0</v>
      </c>
      <c r="N57" s="190">
        <v>0</v>
      </c>
      <c r="O57" s="190">
        <v>0</v>
      </c>
      <c r="P57" s="190">
        <v>0</v>
      </c>
      <c r="Q57" s="190">
        <v>0</v>
      </c>
      <c r="R57" s="190">
        <v>0</v>
      </c>
      <c r="S57" s="190">
        <v>0</v>
      </c>
      <c r="T57" s="190">
        <v>0</v>
      </c>
      <c r="U57" s="190">
        <v>0</v>
      </c>
      <c r="V57" s="190">
        <v>0</v>
      </c>
      <c r="W57" s="190">
        <v>0</v>
      </c>
      <c r="X57" s="190">
        <v>0</v>
      </c>
      <c r="Y57" s="190">
        <v>0</v>
      </c>
      <c r="Z57" s="190">
        <v>0</v>
      </c>
      <c r="AA57" s="190">
        <v>0</v>
      </c>
      <c r="AB57" s="190">
        <v>0</v>
      </c>
      <c r="AC57" s="190">
        <v>0</v>
      </c>
      <c r="AD57" s="190">
        <v>0</v>
      </c>
      <c r="AE57" s="190">
        <v>0</v>
      </c>
      <c r="AF57" s="190">
        <v>0</v>
      </c>
      <c r="AG57" s="190">
        <v>0</v>
      </c>
      <c r="AH57" s="190">
        <v>0</v>
      </c>
      <c r="AI57" s="190">
        <v>0</v>
      </c>
      <c r="AJ57" s="190">
        <v>0</v>
      </c>
      <c r="AK57" s="195">
        <v>0</v>
      </c>
      <c r="AL57" s="195">
        <v>0</v>
      </c>
      <c r="AM57" s="190">
        <v>1</v>
      </c>
      <c r="AN57" s="190">
        <v>0</v>
      </c>
      <c r="AO57" s="190">
        <v>0</v>
      </c>
      <c r="AP57" s="190">
        <v>0</v>
      </c>
      <c r="AQ57" s="190">
        <v>0</v>
      </c>
      <c r="AR57" s="190">
        <v>0</v>
      </c>
      <c r="AS57" s="190">
        <v>0</v>
      </c>
      <c r="AT57" s="190">
        <v>0</v>
      </c>
      <c r="AU57" s="190">
        <v>0</v>
      </c>
      <c r="AV57" s="190">
        <v>0</v>
      </c>
      <c r="AW57" s="190">
        <v>0</v>
      </c>
      <c r="AX57" s="190">
        <v>1</v>
      </c>
      <c r="AY57" s="190">
        <v>0</v>
      </c>
      <c r="AZ57" s="190">
        <v>0</v>
      </c>
      <c r="BA57" s="190">
        <v>0</v>
      </c>
      <c r="BB57" s="190">
        <v>0</v>
      </c>
      <c r="BC57" s="190">
        <v>0</v>
      </c>
      <c r="BD57" s="190">
        <v>0</v>
      </c>
      <c r="BE57" s="190">
        <v>0</v>
      </c>
      <c r="BF57" s="190">
        <v>0</v>
      </c>
      <c r="BG57" s="190">
        <v>0</v>
      </c>
      <c r="BH57" s="190">
        <v>0</v>
      </c>
      <c r="BI57" s="190">
        <v>1</v>
      </c>
      <c r="BJ57" s="190">
        <v>0</v>
      </c>
      <c r="BK57" s="190">
        <v>0</v>
      </c>
      <c r="BL57" s="190">
        <v>0</v>
      </c>
      <c r="BM57" s="190">
        <v>1</v>
      </c>
      <c r="BN57" s="190">
        <v>0</v>
      </c>
      <c r="BO57" s="190">
        <v>0</v>
      </c>
      <c r="BP57" s="190">
        <v>0</v>
      </c>
      <c r="BQ57" s="190">
        <v>0</v>
      </c>
      <c r="BR57" s="190">
        <v>0</v>
      </c>
      <c r="BS57" s="190">
        <v>0</v>
      </c>
      <c r="BT57" s="190">
        <v>0</v>
      </c>
      <c r="BU57" s="190">
        <v>0</v>
      </c>
      <c r="BV57" s="190">
        <v>0</v>
      </c>
      <c r="BW57" s="190">
        <v>0</v>
      </c>
      <c r="BX57" s="190">
        <v>0</v>
      </c>
      <c r="BY57" s="190">
        <v>0</v>
      </c>
      <c r="BZ57" s="190">
        <v>0</v>
      </c>
      <c r="CA57" s="190">
        <v>0</v>
      </c>
      <c r="CB57" s="190">
        <v>2</v>
      </c>
      <c r="CC57" s="190">
        <v>0</v>
      </c>
      <c r="CD57" s="190">
        <v>0</v>
      </c>
      <c r="CE57" s="190">
        <v>0</v>
      </c>
      <c r="CF57" s="190">
        <v>1</v>
      </c>
      <c r="CG57" s="190">
        <v>0</v>
      </c>
      <c r="CH57" s="190">
        <v>0</v>
      </c>
      <c r="CI57" s="190">
        <v>0</v>
      </c>
      <c r="CJ57" s="190">
        <v>0</v>
      </c>
      <c r="CK57" s="190">
        <v>0</v>
      </c>
      <c r="CL57" s="190">
        <v>0</v>
      </c>
      <c r="CM57" s="190">
        <v>0</v>
      </c>
      <c r="CN57" s="190">
        <v>0</v>
      </c>
      <c r="CO57" s="190">
        <v>0</v>
      </c>
      <c r="CP57" s="190">
        <v>1</v>
      </c>
      <c r="CQ57" s="190">
        <v>6</v>
      </c>
      <c r="CR57" s="190">
        <v>1</v>
      </c>
      <c r="CS57" s="190">
        <v>0</v>
      </c>
      <c r="CT57" s="190">
        <v>1</v>
      </c>
      <c r="CU57" s="190">
        <v>7</v>
      </c>
      <c r="CV57" s="190">
        <v>0</v>
      </c>
      <c r="CW57" s="190">
        <v>0</v>
      </c>
      <c r="CX57" s="190">
        <v>0</v>
      </c>
      <c r="CY57" s="190">
        <v>0</v>
      </c>
      <c r="CZ57" s="190">
        <v>0</v>
      </c>
      <c r="DA57" s="190">
        <v>1</v>
      </c>
      <c r="DB57" s="190">
        <v>0</v>
      </c>
      <c r="DC57" s="190">
        <v>0</v>
      </c>
      <c r="DD57" s="190">
        <v>6</v>
      </c>
      <c r="DE57" s="190">
        <v>0</v>
      </c>
      <c r="DF57" s="194">
        <v>6</v>
      </c>
      <c r="DG57">
        <v>2</v>
      </c>
      <c r="DH57" s="190">
        <v>0</v>
      </c>
      <c r="DI57" s="190">
        <v>3</v>
      </c>
      <c r="DJ57" s="190">
        <v>8</v>
      </c>
      <c r="DK57" s="190">
        <v>0</v>
      </c>
      <c r="DL57" s="190">
        <v>0</v>
      </c>
      <c r="DM57" s="190">
        <v>1</v>
      </c>
      <c r="DN57" s="190">
        <v>2</v>
      </c>
      <c r="DO57" s="190">
        <v>0</v>
      </c>
      <c r="DP57" s="190">
        <v>1</v>
      </c>
      <c r="DQ57" s="190">
        <v>0</v>
      </c>
      <c r="DR57" s="190">
        <v>2</v>
      </c>
      <c r="DS57" s="195">
        <f t="shared" si="0"/>
        <v>16</v>
      </c>
      <c r="DT57" s="195">
        <f t="shared" si="1"/>
        <v>17</v>
      </c>
      <c r="DU57" s="195">
        <f t="shared" si="2"/>
        <v>2</v>
      </c>
      <c r="DV57" s="195">
        <f t="shared" si="3"/>
        <v>3</v>
      </c>
      <c r="DW57" s="195">
        <f t="shared" si="4"/>
        <v>2</v>
      </c>
      <c r="DX57" s="195">
        <f t="shared" si="5"/>
        <v>6</v>
      </c>
      <c r="DY57" s="195">
        <f t="shared" si="6"/>
        <v>4</v>
      </c>
      <c r="DZ57" s="195">
        <f t="shared" si="7"/>
        <v>2</v>
      </c>
      <c r="EA57" s="195">
        <f t="shared" si="8"/>
        <v>1</v>
      </c>
      <c r="EB57" s="195">
        <f t="shared" si="9"/>
        <v>0</v>
      </c>
      <c r="EC57" s="189"/>
      <c r="ED57" s="189"/>
      <c r="EE57" s="189"/>
      <c r="EF57" s="189"/>
      <c r="EG57" s="189"/>
      <c r="EH57" s="189"/>
      <c r="EI57" s="189"/>
      <c r="EJ57" s="189"/>
      <c r="EK57" s="189"/>
      <c r="EL57" s="189"/>
      <c r="EM57" s="189"/>
      <c r="EN57" s="189"/>
      <c r="EO57" s="189"/>
      <c r="EP57" s="189"/>
      <c r="EQ57" s="189"/>
      <c r="ER57" s="189"/>
      <c r="ES57" s="189"/>
      <c r="ET57" s="189"/>
      <c r="EU57" s="189"/>
      <c r="EV57" s="189"/>
      <c r="EW57" s="189"/>
      <c r="EX57" s="189"/>
      <c r="EY57" s="189"/>
      <c r="EZ57" s="189"/>
      <c r="FA57" s="189"/>
      <c r="FB57" s="189"/>
      <c r="FC57" s="189"/>
      <c r="FD57" s="189"/>
      <c r="FE57" s="189"/>
      <c r="FF57" s="189"/>
      <c r="FG57" s="189"/>
      <c r="FH57" s="189"/>
      <c r="FI57" s="189"/>
      <c r="FJ57" s="189"/>
      <c r="FK57" s="189"/>
      <c r="FL57" s="189"/>
      <c r="FM57" s="189"/>
    </row>
    <row r="58" spans="1:169" ht="15">
      <c r="A58" s="9">
        <v>55</v>
      </c>
      <c r="B58" s="9" t="s">
        <v>225</v>
      </c>
      <c r="C58" s="190">
        <v>0</v>
      </c>
      <c r="D58" s="190">
        <v>0</v>
      </c>
      <c r="E58" s="190">
        <v>0</v>
      </c>
      <c r="F58" s="190">
        <v>0</v>
      </c>
      <c r="G58" s="190">
        <v>0</v>
      </c>
      <c r="H58" s="190">
        <v>0</v>
      </c>
      <c r="I58" s="190">
        <v>0</v>
      </c>
      <c r="J58" s="190">
        <v>0</v>
      </c>
      <c r="K58" s="190">
        <v>0</v>
      </c>
      <c r="L58" s="190">
        <v>0</v>
      </c>
      <c r="M58" s="190">
        <v>0</v>
      </c>
      <c r="N58" s="190">
        <v>0</v>
      </c>
      <c r="O58" s="190">
        <v>0</v>
      </c>
      <c r="P58" s="190">
        <v>0</v>
      </c>
      <c r="Q58" s="190">
        <v>0</v>
      </c>
      <c r="R58" s="190">
        <v>0</v>
      </c>
      <c r="S58" s="190">
        <v>0</v>
      </c>
      <c r="T58" s="190">
        <v>0</v>
      </c>
      <c r="U58" s="190">
        <v>0</v>
      </c>
      <c r="V58" s="190">
        <v>0</v>
      </c>
      <c r="W58" s="190">
        <v>0</v>
      </c>
      <c r="X58" s="190">
        <v>0</v>
      </c>
      <c r="Y58" s="190">
        <v>0</v>
      </c>
      <c r="Z58" s="190">
        <v>0</v>
      </c>
      <c r="AA58" s="190">
        <v>0</v>
      </c>
      <c r="AB58" s="190">
        <v>0</v>
      </c>
      <c r="AC58" s="190">
        <v>0</v>
      </c>
      <c r="AD58" s="190">
        <v>0</v>
      </c>
      <c r="AE58" s="190">
        <v>0</v>
      </c>
      <c r="AF58" s="190">
        <v>0</v>
      </c>
      <c r="AG58" s="190">
        <v>0</v>
      </c>
      <c r="AH58" s="190">
        <v>0</v>
      </c>
      <c r="AI58" s="190">
        <v>1</v>
      </c>
      <c r="AJ58" s="190">
        <v>0</v>
      </c>
      <c r="AK58" s="195">
        <v>0</v>
      </c>
      <c r="AL58" s="195">
        <v>0</v>
      </c>
      <c r="AM58" s="190">
        <v>0</v>
      </c>
      <c r="AN58" s="190">
        <v>1</v>
      </c>
      <c r="AO58" s="190">
        <v>0</v>
      </c>
      <c r="AP58" s="190">
        <v>0</v>
      </c>
      <c r="AQ58" s="190">
        <v>0</v>
      </c>
      <c r="AR58" s="190">
        <v>0</v>
      </c>
      <c r="AS58" s="190">
        <v>0</v>
      </c>
      <c r="AT58" s="190">
        <v>3</v>
      </c>
      <c r="AU58" s="190">
        <v>3</v>
      </c>
      <c r="AV58" s="190">
        <v>0</v>
      </c>
      <c r="AW58" s="190">
        <v>0</v>
      </c>
      <c r="AX58" s="190">
        <v>11</v>
      </c>
      <c r="AY58" s="190">
        <v>1</v>
      </c>
      <c r="AZ58" s="190">
        <v>0</v>
      </c>
      <c r="BA58" s="190">
        <v>1</v>
      </c>
      <c r="BB58" s="190">
        <v>3</v>
      </c>
      <c r="BC58" s="190">
        <v>0</v>
      </c>
      <c r="BD58" s="190">
        <v>0</v>
      </c>
      <c r="BE58" s="190">
        <v>0</v>
      </c>
      <c r="BF58" s="190">
        <v>2</v>
      </c>
      <c r="BG58" s="190">
        <v>0</v>
      </c>
      <c r="BH58" s="190">
        <v>1</v>
      </c>
      <c r="BI58" s="190">
        <v>6</v>
      </c>
      <c r="BJ58" s="190">
        <v>7</v>
      </c>
      <c r="BK58" s="190">
        <v>0</v>
      </c>
      <c r="BL58" s="190">
        <v>0</v>
      </c>
      <c r="BM58" s="190">
        <v>22</v>
      </c>
      <c r="BN58" s="190">
        <v>2</v>
      </c>
      <c r="BO58" s="190">
        <v>1</v>
      </c>
      <c r="BP58" s="190">
        <v>1</v>
      </c>
      <c r="BQ58" s="190">
        <v>3</v>
      </c>
      <c r="BR58" s="190">
        <v>0</v>
      </c>
      <c r="BS58" s="190">
        <v>0</v>
      </c>
      <c r="BT58" s="190">
        <v>0</v>
      </c>
      <c r="BU58" s="190">
        <v>2</v>
      </c>
      <c r="BV58" s="190">
        <v>0</v>
      </c>
      <c r="BW58" s="190">
        <v>1</v>
      </c>
      <c r="BX58" s="190">
        <v>3</v>
      </c>
      <c r="BY58" s="190">
        <v>12</v>
      </c>
      <c r="BZ58" s="190">
        <v>1</v>
      </c>
      <c r="CA58" s="190">
        <v>1</v>
      </c>
      <c r="CB58" s="190">
        <v>38</v>
      </c>
      <c r="CC58" s="190">
        <v>3</v>
      </c>
      <c r="CD58" s="190">
        <v>1</v>
      </c>
      <c r="CE58" s="190">
        <v>4</v>
      </c>
      <c r="CF58" s="190">
        <v>20</v>
      </c>
      <c r="CG58" s="190">
        <v>1</v>
      </c>
      <c r="CH58" s="190">
        <v>0</v>
      </c>
      <c r="CI58" s="190">
        <v>0</v>
      </c>
      <c r="CJ58" s="190">
        <v>0</v>
      </c>
      <c r="CK58" s="190">
        <v>1</v>
      </c>
      <c r="CL58" s="190">
        <v>3</v>
      </c>
      <c r="CM58" s="190">
        <v>2</v>
      </c>
      <c r="CN58" s="190">
        <v>12</v>
      </c>
      <c r="CO58" s="190">
        <v>1</v>
      </c>
      <c r="CP58" s="190">
        <v>1</v>
      </c>
      <c r="CQ58" s="190">
        <v>44</v>
      </c>
      <c r="CR58" s="190">
        <v>11</v>
      </c>
      <c r="CS58" s="190">
        <v>1</v>
      </c>
      <c r="CT58" s="190">
        <v>4</v>
      </c>
      <c r="CU58" s="190">
        <v>27</v>
      </c>
      <c r="CV58" s="190">
        <v>0</v>
      </c>
      <c r="CW58" s="190">
        <v>0</v>
      </c>
      <c r="CX58" s="190">
        <v>0</v>
      </c>
      <c r="CY58" s="190">
        <v>2</v>
      </c>
      <c r="CZ58" s="190">
        <v>1</v>
      </c>
      <c r="DA58" s="190">
        <v>3</v>
      </c>
      <c r="DB58" s="190">
        <v>2</v>
      </c>
      <c r="DC58" s="190">
        <v>11</v>
      </c>
      <c r="DD58" s="190">
        <v>52</v>
      </c>
      <c r="DE58" s="190">
        <v>2</v>
      </c>
      <c r="DF58" s="194">
        <v>104</v>
      </c>
      <c r="DG58">
        <v>38</v>
      </c>
      <c r="DH58" s="190">
        <v>1</v>
      </c>
      <c r="DI58" s="190">
        <v>6</v>
      </c>
      <c r="DJ58" s="190">
        <v>158</v>
      </c>
      <c r="DK58" s="190">
        <v>6</v>
      </c>
      <c r="DL58" s="190">
        <v>8</v>
      </c>
      <c r="DM58" s="190">
        <v>8</v>
      </c>
      <c r="DN58" s="190">
        <v>10</v>
      </c>
      <c r="DO58" s="190">
        <v>3</v>
      </c>
      <c r="DP58" s="190">
        <v>36</v>
      </c>
      <c r="DQ58" s="190">
        <v>0</v>
      </c>
      <c r="DR58" s="190">
        <v>59</v>
      </c>
      <c r="DS58" s="195">
        <f t="shared" si="0"/>
        <v>220</v>
      </c>
      <c r="DT58" s="195">
        <f t="shared" si="1"/>
        <v>211</v>
      </c>
      <c r="DU58" s="195">
        <f t="shared" si="2"/>
        <v>104</v>
      </c>
      <c r="DV58" s="195">
        <f t="shared" si="3"/>
        <v>55</v>
      </c>
      <c r="DW58" s="195">
        <f t="shared" si="4"/>
        <v>44</v>
      </c>
      <c r="DX58" s="195">
        <f t="shared" si="5"/>
        <v>54</v>
      </c>
      <c r="DY58" s="195">
        <f t="shared" si="6"/>
        <v>16</v>
      </c>
      <c r="DZ58" s="195">
        <f t="shared" si="7"/>
        <v>16</v>
      </c>
      <c r="EA58" s="195">
        <f t="shared" si="8"/>
        <v>16</v>
      </c>
      <c r="EB58" s="195">
        <f t="shared" si="9"/>
        <v>8</v>
      </c>
      <c r="EC58" s="189"/>
      <c r="ED58" s="189"/>
      <c r="EE58" s="189"/>
      <c r="EF58" s="189"/>
      <c r="EG58" s="189"/>
      <c r="EH58" s="189"/>
      <c r="EI58" s="189"/>
      <c r="EJ58" s="189"/>
      <c r="EK58" s="189"/>
      <c r="EL58" s="189"/>
      <c r="EM58" s="189"/>
      <c r="EN58" s="189"/>
      <c r="EO58" s="189"/>
      <c r="EP58" s="189"/>
      <c r="EQ58" s="189"/>
      <c r="ER58" s="189"/>
      <c r="ES58" s="189"/>
      <c r="ET58" s="189"/>
      <c r="EU58" s="189"/>
      <c r="EV58" s="189"/>
      <c r="EW58" s="189"/>
      <c r="EX58" s="189"/>
      <c r="EY58" s="189"/>
      <c r="EZ58" s="189"/>
      <c r="FA58" s="189"/>
      <c r="FB58" s="189"/>
      <c r="FC58" s="189"/>
      <c r="FD58" s="189"/>
      <c r="FE58" s="189"/>
      <c r="FF58" s="189"/>
      <c r="FG58" s="189"/>
      <c r="FH58" s="189"/>
      <c r="FI58" s="189"/>
      <c r="FJ58" s="189"/>
      <c r="FK58" s="189"/>
      <c r="FL58" s="189"/>
      <c r="FM58" s="189"/>
    </row>
    <row r="59" spans="1:169" ht="15">
      <c r="A59" s="9">
        <v>56</v>
      </c>
      <c r="B59" s="9" t="s">
        <v>226</v>
      </c>
      <c r="C59" s="190">
        <v>0</v>
      </c>
      <c r="D59" s="190">
        <v>0</v>
      </c>
      <c r="E59" s="190">
        <v>0</v>
      </c>
      <c r="F59" s="190">
        <v>0</v>
      </c>
      <c r="G59" s="190">
        <v>0</v>
      </c>
      <c r="H59" s="190">
        <v>0</v>
      </c>
      <c r="I59" s="190">
        <v>0</v>
      </c>
      <c r="J59" s="190">
        <v>0</v>
      </c>
      <c r="K59" s="190">
        <v>0</v>
      </c>
      <c r="L59" s="190">
        <v>0</v>
      </c>
      <c r="M59" s="190">
        <v>0</v>
      </c>
      <c r="N59" s="190">
        <v>0</v>
      </c>
      <c r="O59" s="190">
        <v>0</v>
      </c>
      <c r="P59" s="190">
        <v>0</v>
      </c>
      <c r="Q59" s="190">
        <v>0</v>
      </c>
      <c r="R59" s="190">
        <v>0</v>
      </c>
      <c r="S59" s="190">
        <v>0</v>
      </c>
      <c r="T59" s="190">
        <v>0</v>
      </c>
      <c r="U59" s="190">
        <v>0</v>
      </c>
      <c r="V59" s="190">
        <v>0</v>
      </c>
      <c r="W59" s="190">
        <v>0</v>
      </c>
      <c r="X59" s="190">
        <v>0</v>
      </c>
      <c r="Y59" s="190">
        <v>0</v>
      </c>
      <c r="Z59" s="190">
        <v>0</v>
      </c>
      <c r="AA59" s="190">
        <v>0</v>
      </c>
      <c r="AB59" s="190">
        <v>0</v>
      </c>
      <c r="AC59" s="190">
        <v>0</v>
      </c>
      <c r="AD59" s="190">
        <v>0</v>
      </c>
      <c r="AE59" s="190">
        <v>0</v>
      </c>
      <c r="AF59" s="190">
        <v>0</v>
      </c>
      <c r="AG59" s="190">
        <v>0</v>
      </c>
      <c r="AH59" s="190">
        <v>0</v>
      </c>
      <c r="AI59" s="190">
        <v>1</v>
      </c>
      <c r="AJ59" s="190">
        <v>0</v>
      </c>
      <c r="AK59" s="195">
        <v>0</v>
      </c>
      <c r="AL59" s="195">
        <v>0</v>
      </c>
      <c r="AM59" s="190">
        <v>0</v>
      </c>
      <c r="AN59" s="190">
        <v>0</v>
      </c>
      <c r="AO59" s="190">
        <v>0</v>
      </c>
      <c r="AP59" s="190">
        <v>0</v>
      </c>
      <c r="AQ59" s="190">
        <v>0</v>
      </c>
      <c r="AR59" s="190">
        <v>0</v>
      </c>
      <c r="AS59" s="190">
        <v>0</v>
      </c>
      <c r="AT59" s="190">
        <v>1</v>
      </c>
      <c r="AU59" s="190">
        <v>2</v>
      </c>
      <c r="AV59" s="190">
        <v>0</v>
      </c>
      <c r="AW59" s="190">
        <v>0</v>
      </c>
      <c r="AX59" s="190">
        <v>1</v>
      </c>
      <c r="AY59" s="190">
        <v>0</v>
      </c>
      <c r="AZ59" s="190">
        <v>0</v>
      </c>
      <c r="BA59" s="190">
        <v>0</v>
      </c>
      <c r="BB59" s="190">
        <v>2</v>
      </c>
      <c r="BC59" s="190">
        <v>0</v>
      </c>
      <c r="BD59" s="190">
        <v>0</v>
      </c>
      <c r="BE59" s="190">
        <v>0</v>
      </c>
      <c r="BF59" s="190">
        <v>0</v>
      </c>
      <c r="BG59" s="190">
        <v>0</v>
      </c>
      <c r="BH59" s="190">
        <v>0</v>
      </c>
      <c r="BI59" s="190">
        <v>1</v>
      </c>
      <c r="BJ59" s="190">
        <v>3</v>
      </c>
      <c r="BK59" s="190">
        <v>0</v>
      </c>
      <c r="BL59" s="190">
        <v>0</v>
      </c>
      <c r="BM59" s="190">
        <v>11</v>
      </c>
      <c r="BN59" s="190">
        <v>1</v>
      </c>
      <c r="BO59" s="190">
        <v>0</v>
      </c>
      <c r="BP59" s="190">
        <v>1</v>
      </c>
      <c r="BQ59" s="190">
        <v>3</v>
      </c>
      <c r="BR59" s="190">
        <v>0</v>
      </c>
      <c r="BS59" s="190">
        <v>0</v>
      </c>
      <c r="BT59" s="190">
        <v>0</v>
      </c>
      <c r="BU59" s="190">
        <v>0</v>
      </c>
      <c r="BV59" s="190">
        <v>0</v>
      </c>
      <c r="BW59" s="190">
        <v>0</v>
      </c>
      <c r="BX59" s="190">
        <v>2</v>
      </c>
      <c r="BY59" s="190">
        <v>2</v>
      </c>
      <c r="BZ59" s="190">
        <v>0</v>
      </c>
      <c r="CA59" s="190">
        <v>0</v>
      </c>
      <c r="CB59" s="190">
        <v>19</v>
      </c>
      <c r="CC59" s="190">
        <v>7</v>
      </c>
      <c r="CD59" s="190">
        <v>1</v>
      </c>
      <c r="CE59" s="190">
        <v>0</v>
      </c>
      <c r="CF59" s="190">
        <v>15</v>
      </c>
      <c r="CG59" s="190">
        <v>0</v>
      </c>
      <c r="CH59" s="190">
        <v>1</v>
      </c>
      <c r="CI59" s="190">
        <v>0</v>
      </c>
      <c r="CJ59" s="190">
        <v>0</v>
      </c>
      <c r="CK59" s="190">
        <v>0</v>
      </c>
      <c r="CL59" s="190">
        <v>0</v>
      </c>
      <c r="CM59" s="190">
        <v>3</v>
      </c>
      <c r="CN59" s="190">
        <v>3</v>
      </c>
      <c r="CO59" s="190">
        <v>1</v>
      </c>
      <c r="CP59" s="190">
        <v>0</v>
      </c>
      <c r="CQ59" s="190">
        <v>29</v>
      </c>
      <c r="CR59" s="190">
        <v>9</v>
      </c>
      <c r="CS59" s="190">
        <v>0</v>
      </c>
      <c r="CT59" s="190">
        <v>3</v>
      </c>
      <c r="CU59" s="190">
        <v>28</v>
      </c>
      <c r="CV59" s="190">
        <v>2</v>
      </c>
      <c r="CW59" s="190">
        <v>0</v>
      </c>
      <c r="CX59" s="190">
        <v>0</v>
      </c>
      <c r="CY59" s="190">
        <v>3</v>
      </c>
      <c r="CZ59" s="190">
        <v>1</v>
      </c>
      <c r="DA59" s="190">
        <v>2</v>
      </c>
      <c r="DB59" s="190">
        <v>0</v>
      </c>
      <c r="DC59" s="190">
        <v>2</v>
      </c>
      <c r="DD59" s="190">
        <v>45</v>
      </c>
      <c r="DE59" s="190">
        <v>4</v>
      </c>
      <c r="DF59" s="194">
        <v>94</v>
      </c>
      <c r="DG59">
        <v>21</v>
      </c>
      <c r="DH59" s="190">
        <v>2</v>
      </c>
      <c r="DI59" s="190">
        <v>6</v>
      </c>
      <c r="DJ59" s="190">
        <v>110</v>
      </c>
      <c r="DK59" s="190">
        <v>2</v>
      </c>
      <c r="DL59" s="190">
        <v>15</v>
      </c>
      <c r="DM59" s="190">
        <v>6</v>
      </c>
      <c r="DN59" s="190">
        <v>8</v>
      </c>
      <c r="DO59" s="190">
        <v>4</v>
      </c>
      <c r="DP59" s="190">
        <v>40</v>
      </c>
      <c r="DQ59" s="190">
        <v>0</v>
      </c>
      <c r="DR59" s="190">
        <v>17</v>
      </c>
      <c r="DS59" s="195">
        <f t="shared" si="0"/>
        <v>155</v>
      </c>
      <c r="DT59" s="195">
        <f t="shared" si="1"/>
        <v>158</v>
      </c>
      <c r="DU59" s="195">
        <f t="shared" si="2"/>
        <v>29</v>
      </c>
      <c r="DV59" s="195">
        <f t="shared" si="3"/>
        <v>38</v>
      </c>
      <c r="DW59" s="195">
        <f t="shared" si="4"/>
        <v>42</v>
      </c>
      <c r="DX59" s="195">
        <f t="shared" si="5"/>
        <v>46</v>
      </c>
      <c r="DY59" s="195">
        <f t="shared" si="6"/>
        <v>10</v>
      </c>
      <c r="DZ59" s="195">
        <f t="shared" si="7"/>
        <v>11</v>
      </c>
      <c r="EA59" s="195">
        <f t="shared" si="8"/>
        <v>7</v>
      </c>
      <c r="EB59" s="195">
        <f t="shared" si="9"/>
        <v>16</v>
      </c>
      <c r="EC59" s="189"/>
      <c r="ED59" s="189"/>
      <c r="EE59" s="189"/>
      <c r="EF59" s="189"/>
      <c r="EG59" s="189"/>
      <c r="EH59" s="189"/>
      <c r="EI59" s="189"/>
      <c r="EJ59" s="189"/>
      <c r="EK59" s="189"/>
      <c r="EL59" s="189"/>
      <c r="EM59" s="189"/>
      <c r="EN59" s="189"/>
      <c r="EO59" s="189"/>
      <c r="EP59" s="189"/>
      <c r="EQ59" s="189"/>
      <c r="ER59" s="189"/>
      <c r="ES59" s="189"/>
      <c r="ET59" s="189"/>
      <c r="EU59" s="189"/>
      <c r="EV59" s="189"/>
      <c r="EW59" s="189"/>
      <c r="EX59" s="189"/>
      <c r="EY59" s="189"/>
      <c r="EZ59" s="189"/>
      <c r="FA59" s="189"/>
      <c r="FB59" s="189"/>
      <c r="FC59" s="189"/>
      <c r="FD59" s="189"/>
      <c r="FE59" s="189"/>
      <c r="FF59" s="189"/>
      <c r="FG59" s="189"/>
      <c r="FH59" s="189"/>
      <c r="FI59" s="189"/>
      <c r="FJ59" s="189"/>
      <c r="FK59" s="189"/>
      <c r="FL59" s="189"/>
      <c r="FM59" s="189"/>
    </row>
    <row r="60" spans="1:169" ht="21" customHeight="1">
      <c r="A60" s="9">
        <v>57</v>
      </c>
      <c r="B60" s="9" t="s">
        <v>162</v>
      </c>
      <c r="C60" s="190">
        <v>0</v>
      </c>
      <c r="D60" s="190">
        <v>0</v>
      </c>
      <c r="E60" s="190">
        <v>0</v>
      </c>
      <c r="F60" s="190">
        <v>0</v>
      </c>
      <c r="G60" s="190">
        <v>0</v>
      </c>
      <c r="H60" s="190">
        <v>0</v>
      </c>
      <c r="I60" s="190">
        <v>0</v>
      </c>
      <c r="J60" s="190">
        <v>0</v>
      </c>
      <c r="K60" s="190">
        <v>0</v>
      </c>
      <c r="L60" s="190">
        <v>0</v>
      </c>
      <c r="M60" s="190">
        <v>0</v>
      </c>
      <c r="N60" s="190">
        <v>0</v>
      </c>
      <c r="O60" s="190">
        <v>0</v>
      </c>
      <c r="P60" s="190">
        <v>0</v>
      </c>
      <c r="Q60" s="190">
        <v>0</v>
      </c>
      <c r="R60" s="190">
        <v>0</v>
      </c>
      <c r="S60" s="190">
        <v>0</v>
      </c>
      <c r="T60" s="190">
        <v>0</v>
      </c>
      <c r="U60" s="190">
        <v>0</v>
      </c>
      <c r="V60" s="190">
        <v>0</v>
      </c>
      <c r="W60" s="190">
        <v>0</v>
      </c>
      <c r="X60" s="190">
        <v>0</v>
      </c>
      <c r="Y60" s="190">
        <v>0</v>
      </c>
      <c r="Z60" s="190">
        <v>0</v>
      </c>
      <c r="AA60" s="190">
        <v>0</v>
      </c>
      <c r="AB60" s="190">
        <v>0</v>
      </c>
      <c r="AC60" s="190">
        <v>0</v>
      </c>
      <c r="AD60" s="190">
        <v>0</v>
      </c>
      <c r="AE60" s="190">
        <v>0</v>
      </c>
      <c r="AF60" s="190">
        <v>0</v>
      </c>
      <c r="AG60" s="190">
        <v>0</v>
      </c>
      <c r="AH60" s="190">
        <v>0</v>
      </c>
      <c r="AI60" s="190">
        <v>0</v>
      </c>
      <c r="AJ60" s="190">
        <v>0</v>
      </c>
      <c r="AK60" s="195">
        <v>0</v>
      </c>
      <c r="AL60" s="195">
        <v>0</v>
      </c>
      <c r="AM60" s="190">
        <v>0</v>
      </c>
      <c r="AN60" s="190">
        <v>0</v>
      </c>
      <c r="AO60" s="190">
        <v>0</v>
      </c>
      <c r="AP60" s="190">
        <v>0</v>
      </c>
      <c r="AQ60" s="190">
        <v>0</v>
      </c>
      <c r="AR60" s="190">
        <v>0</v>
      </c>
      <c r="AS60" s="190">
        <v>0</v>
      </c>
      <c r="AT60" s="190">
        <v>0</v>
      </c>
      <c r="AU60" s="190">
        <v>1</v>
      </c>
      <c r="AV60" s="190">
        <v>0</v>
      </c>
      <c r="AW60" s="190">
        <v>0</v>
      </c>
      <c r="AX60" s="190">
        <v>0</v>
      </c>
      <c r="AY60" s="190">
        <v>0</v>
      </c>
      <c r="AZ60" s="190">
        <v>1</v>
      </c>
      <c r="BA60" s="190">
        <v>0</v>
      </c>
      <c r="BB60" s="190">
        <v>0</v>
      </c>
      <c r="BC60" s="190">
        <v>0</v>
      </c>
      <c r="BD60" s="190">
        <v>0</v>
      </c>
      <c r="BE60" s="190">
        <v>0</v>
      </c>
      <c r="BF60" s="190">
        <v>0</v>
      </c>
      <c r="BG60" s="190">
        <v>0</v>
      </c>
      <c r="BH60" s="190">
        <v>0</v>
      </c>
      <c r="BI60" s="190">
        <v>0</v>
      </c>
      <c r="BJ60" s="190">
        <v>1</v>
      </c>
      <c r="BK60" s="190">
        <v>0</v>
      </c>
      <c r="BL60" s="190">
        <v>0</v>
      </c>
      <c r="BM60" s="190">
        <v>0</v>
      </c>
      <c r="BN60" s="190">
        <v>0</v>
      </c>
      <c r="BO60" s="190">
        <v>0</v>
      </c>
      <c r="BP60" s="190">
        <v>0</v>
      </c>
      <c r="BQ60" s="190">
        <v>1</v>
      </c>
      <c r="BR60" s="190">
        <v>0</v>
      </c>
      <c r="BS60" s="190">
        <v>0</v>
      </c>
      <c r="BT60" s="190">
        <v>0</v>
      </c>
      <c r="BU60" s="190">
        <v>0</v>
      </c>
      <c r="BV60" s="190">
        <v>0</v>
      </c>
      <c r="BW60" s="190">
        <v>0</v>
      </c>
      <c r="BX60" s="190">
        <v>0</v>
      </c>
      <c r="BY60" s="190">
        <v>1</v>
      </c>
      <c r="BZ60" s="190">
        <v>0</v>
      </c>
      <c r="CA60" s="190">
        <v>1</v>
      </c>
      <c r="CB60" s="190">
        <v>3</v>
      </c>
      <c r="CC60" s="190">
        <v>1</v>
      </c>
      <c r="CD60" s="190">
        <v>1</v>
      </c>
      <c r="CE60" s="190">
        <v>2</v>
      </c>
      <c r="CF60" s="190">
        <v>3</v>
      </c>
      <c r="CG60" s="190">
        <v>0</v>
      </c>
      <c r="CH60" s="190">
        <v>0</v>
      </c>
      <c r="CI60" s="190">
        <v>0</v>
      </c>
      <c r="CJ60" s="190">
        <v>0</v>
      </c>
      <c r="CK60" s="190">
        <v>0</v>
      </c>
      <c r="CL60" s="190">
        <v>0</v>
      </c>
      <c r="CM60" s="190">
        <v>0</v>
      </c>
      <c r="CN60" s="190">
        <v>0</v>
      </c>
      <c r="CO60" s="190">
        <v>0</v>
      </c>
      <c r="CP60" s="190">
        <v>1</v>
      </c>
      <c r="CQ60" s="190">
        <v>5</v>
      </c>
      <c r="CR60" s="190">
        <v>4</v>
      </c>
      <c r="CS60" s="190">
        <v>1</v>
      </c>
      <c r="CT60" s="190">
        <v>2</v>
      </c>
      <c r="CU60" s="190">
        <v>3</v>
      </c>
      <c r="CV60" s="190">
        <v>0</v>
      </c>
      <c r="CW60" s="190">
        <v>2</v>
      </c>
      <c r="CX60" s="190">
        <v>0</v>
      </c>
      <c r="CY60" s="190">
        <v>0</v>
      </c>
      <c r="CZ60" s="190">
        <v>0</v>
      </c>
      <c r="DA60" s="190">
        <v>1</v>
      </c>
      <c r="DB60" s="190">
        <v>0</v>
      </c>
      <c r="DC60" s="190">
        <v>0</v>
      </c>
      <c r="DD60" s="190">
        <v>2</v>
      </c>
      <c r="DE60" s="190">
        <v>0</v>
      </c>
      <c r="DF60" s="194">
        <v>13</v>
      </c>
      <c r="DG60">
        <v>5</v>
      </c>
      <c r="DH60" s="190">
        <v>0</v>
      </c>
      <c r="DI60" s="190">
        <v>4</v>
      </c>
      <c r="DJ60" s="190">
        <v>13</v>
      </c>
      <c r="DK60" s="190">
        <v>0</v>
      </c>
      <c r="DL60" s="190">
        <v>2</v>
      </c>
      <c r="DM60" s="190">
        <v>0</v>
      </c>
      <c r="DN60" s="190">
        <v>4</v>
      </c>
      <c r="DO60" s="190">
        <v>1</v>
      </c>
      <c r="DP60" s="190">
        <v>7</v>
      </c>
      <c r="DQ60" s="190">
        <v>0</v>
      </c>
      <c r="DR60" s="190">
        <v>2</v>
      </c>
      <c r="DS60" s="195">
        <f t="shared" si="0"/>
        <v>21</v>
      </c>
      <c r="DT60" s="195">
        <f t="shared" si="1"/>
        <v>20</v>
      </c>
      <c r="DU60" s="195">
        <f t="shared" si="2"/>
        <v>5</v>
      </c>
      <c r="DV60" s="195">
        <f t="shared" si="3"/>
        <v>10</v>
      </c>
      <c r="DW60" s="195">
        <f t="shared" si="4"/>
        <v>8</v>
      </c>
      <c r="DX60" s="195">
        <f t="shared" si="5"/>
        <v>2</v>
      </c>
      <c r="DY60" s="195">
        <f t="shared" si="6"/>
        <v>8</v>
      </c>
      <c r="DZ60" s="195">
        <f t="shared" si="7"/>
        <v>4</v>
      </c>
      <c r="EA60" s="195">
        <f t="shared" si="8"/>
        <v>0</v>
      </c>
      <c r="EB60" s="195">
        <f t="shared" si="9"/>
        <v>4</v>
      </c>
      <c r="EC60" s="189"/>
      <c r="ED60" s="189"/>
      <c r="EE60" s="189"/>
      <c r="EF60" s="189"/>
      <c r="EG60" s="189"/>
      <c r="EH60" s="189"/>
      <c r="EI60" s="189"/>
      <c r="EJ60" s="189"/>
      <c r="EK60" s="189"/>
      <c r="EL60" s="189"/>
      <c r="EM60" s="189"/>
      <c r="EN60" s="189"/>
      <c r="EO60" s="189"/>
      <c r="EP60" s="189"/>
      <c r="EQ60" s="189"/>
      <c r="ER60" s="189"/>
      <c r="ES60" s="189"/>
      <c r="ET60" s="189"/>
      <c r="EU60" s="189"/>
      <c r="EV60" s="189"/>
      <c r="EW60" s="189"/>
      <c r="EX60" s="189"/>
      <c r="EY60" s="189"/>
      <c r="EZ60" s="189"/>
      <c r="FA60" s="189"/>
      <c r="FB60" s="189"/>
      <c r="FC60" s="189"/>
      <c r="FD60" s="189"/>
      <c r="FE60" s="189"/>
      <c r="FF60" s="189"/>
      <c r="FG60" s="189"/>
      <c r="FH60" s="189"/>
      <c r="FI60" s="189"/>
      <c r="FJ60" s="189"/>
      <c r="FK60" s="189"/>
      <c r="FL60" s="189"/>
      <c r="FM60" s="189"/>
    </row>
    <row r="61" spans="1:169" ht="15">
      <c r="A61" s="9">
        <v>58</v>
      </c>
      <c r="B61" s="9" t="s">
        <v>163</v>
      </c>
      <c r="C61" s="190">
        <v>0</v>
      </c>
      <c r="D61" s="190">
        <v>0</v>
      </c>
      <c r="E61" s="190">
        <v>0</v>
      </c>
      <c r="F61" s="190">
        <v>0</v>
      </c>
      <c r="G61" s="190">
        <v>0</v>
      </c>
      <c r="H61" s="190">
        <v>0</v>
      </c>
      <c r="I61" s="190">
        <v>0</v>
      </c>
      <c r="J61" s="190">
        <v>0</v>
      </c>
      <c r="K61" s="190">
        <v>0</v>
      </c>
      <c r="L61" s="190">
        <v>0</v>
      </c>
      <c r="M61" s="190">
        <v>0</v>
      </c>
      <c r="N61" s="190">
        <v>0</v>
      </c>
      <c r="O61" s="190">
        <v>0</v>
      </c>
      <c r="P61" s="190">
        <v>0</v>
      </c>
      <c r="Q61" s="190">
        <v>0</v>
      </c>
      <c r="R61" s="190">
        <v>0</v>
      </c>
      <c r="S61" s="190">
        <v>0</v>
      </c>
      <c r="T61" s="190">
        <v>0</v>
      </c>
      <c r="U61" s="190">
        <v>0</v>
      </c>
      <c r="V61" s="190">
        <v>0</v>
      </c>
      <c r="W61" s="190">
        <v>0</v>
      </c>
      <c r="X61" s="190">
        <v>0</v>
      </c>
      <c r="Y61" s="190">
        <v>0</v>
      </c>
      <c r="Z61" s="190">
        <v>0</v>
      </c>
      <c r="AA61" s="190">
        <v>0</v>
      </c>
      <c r="AB61" s="190">
        <v>0</v>
      </c>
      <c r="AC61" s="190">
        <v>0</v>
      </c>
      <c r="AD61" s="190">
        <v>0</v>
      </c>
      <c r="AE61" s="190">
        <v>1</v>
      </c>
      <c r="AF61" s="190">
        <v>0</v>
      </c>
      <c r="AG61" s="190">
        <v>0</v>
      </c>
      <c r="AH61" s="190">
        <v>0</v>
      </c>
      <c r="AI61" s="190">
        <v>0</v>
      </c>
      <c r="AJ61" s="190">
        <v>0</v>
      </c>
      <c r="AK61" s="195">
        <v>0</v>
      </c>
      <c r="AL61" s="195">
        <v>0</v>
      </c>
      <c r="AM61" s="190">
        <v>0</v>
      </c>
      <c r="AN61" s="190">
        <v>0</v>
      </c>
      <c r="AO61" s="190">
        <v>0</v>
      </c>
      <c r="AP61" s="190">
        <v>0</v>
      </c>
      <c r="AQ61" s="190">
        <v>0</v>
      </c>
      <c r="AR61" s="190">
        <v>0</v>
      </c>
      <c r="AS61" s="190">
        <v>0</v>
      </c>
      <c r="AT61" s="190">
        <v>0</v>
      </c>
      <c r="AU61" s="190">
        <v>1</v>
      </c>
      <c r="AV61" s="190">
        <v>0</v>
      </c>
      <c r="AW61" s="190">
        <v>0</v>
      </c>
      <c r="AX61" s="190">
        <v>1</v>
      </c>
      <c r="AY61" s="190">
        <v>0</v>
      </c>
      <c r="AZ61" s="190">
        <v>0</v>
      </c>
      <c r="BA61" s="190">
        <v>0</v>
      </c>
      <c r="BB61" s="190">
        <v>0</v>
      </c>
      <c r="BC61" s="190">
        <v>0</v>
      </c>
      <c r="BD61" s="190">
        <v>0</v>
      </c>
      <c r="BE61" s="190">
        <v>0</v>
      </c>
      <c r="BF61" s="190">
        <v>0</v>
      </c>
      <c r="BG61" s="190">
        <v>0</v>
      </c>
      <c r="BH61" s="190">
        <v>1</v>
      </c>
      <c r="BI61" s="190">
        <v>4</v>
      </c>
      <c r="BJ61" s="190">
        <v>1</v>
      </c>
      <c r="BK61" s="190">
        <v>0</v>
      </c>
      <c r="BL61" s="190">
        <v>0</v>
      </c>
      <c r="BM61" s="190">
        <v>7</v>
      </c>
      <c r="BN61" s="190">
        <v>1</v>
      </c>
      <c r="BO61" s="190">
        <v>1</v>
      </c>
      <c r="BP61" s="190">
        <v>0</v>
      </c>
      <c r="BQ61" s="190">
        <v>2</v>
      </c>
      <c r="BR61" s="190">
        <v>0</v>
      </c>
      <c r="BS61" s="190">
        <v>0</v>
      </c>
      <c r="BT61" s="190">
        <v>0</v>
      </c>
      <c r="BU61" s="190">
        <v>0</v>
      </c>
      <c r="BV61" s="190">
        <v>0</v>
      </c>
      <c r="BW61" s="190">
        <v>1</v>
      </c>
      <c r="BX61" s="190">
        <v>0</v>
      </c>
      <c r="BY61" s="190">
        <v>1</v>
      </c>
      <c r="BZ61" s="190">
        <v>0</v>
      </c>
      <c r="CA61" s="190">
        <v>2</v>
      </c>
      <c r="CB61" s="190">
        <v>9</v>
      </c>
      <c r="CC61" s="190">
        <v>3</v>
      </c>
      <c r="CD61" s="190">
        <v>3</v>
      </c>
      <c r="CE61" s="190">
        <v>0</v>
      </c>
      <c r="CF61" s="190">
        <v>11</v>
      </c>
      <c r="CG61" s="190">
        <v>0</v>
      </c>
      <c r="CH61" s="190">
        <v>0</v>
      </c>
      <c r="CI61" s="190">
        <v>0</v>
      </c>
      <c r="CJ61" s="190">
        <v>0</v>
      </c>
      <c r="CK61" s="190">
        <v>0</v>
      </c>
      <c r="CL61" s="190">
        <v>2</v>
      </c>
      <c r="CM61" s="190">
        <v>0</v>
      </c>
      <c r="CN61" s="190">
        <v>2</v>
      </c>
      <c r="CO61" s="190">
        <v>0</v>
      </c>
      <c r="CP61" s="190">
        <v>0</v>
      </c>
      <c r="CQ61" s="190">
        <v>22</v>
      </c>
      <c r="CR61" s="190">
        <v>6</v>
      </c>
      <c r="CS61" s="190">
        <v>1</v>
      </c>
      <c r="CT61" s="190">
        <v>1</v>
      </c>
      <c r="CU61" s="190">
        <v>15</v>
      </c>
      <c r="CV61" s="190">
        <v>1</v>
      </c>
      <c r="CW61" s="190">
        <v>2</v>
      </c>
      <c r="CX61" s="190">
        <v>0</v>
      </c>
      <c r="CY61" s="190">
        <v>0</v>
      </c>
      <c r="CZ61" s="190">
        <v>1</v>
      </c>
      <c r="DA61" s="190">
        <v>3</v>
      </c>
      <c r="DB61" s="190">
        <v>0</v>
      </c>
      <c r="DC61" s="190">
        <v>3</v>
      </c>
      <c r="DD61" s="190">
        <v>3</v>
      </c>
      <c r="DE61" s="190">
        <v>4</v>
      </c>
      <c r="DF61" s="194">
        <v>36</v>
      </c>
      <c r="DG61">
        <v>13</v>
      </c>
      <c r="DH61" s="190">
        <v>1</v>
      </c>
      <c r="DI61" s="190">
        <v>5</v>
      </c>
      <c r="DJ61" s="190">
        <v>30</v>
      </c>
      <c r="DK61" s="190">
        <v>0</v>
      </c>
      <c r="DL61" s="190">
        <v>2</v>
      </c>
      <c r="DM61" s="190">
        <v>0</v>
      </c>
      <c r="DN61" s="190">
        <v>4</v>
      </c>
      <c r="DO61" s="190">
        <v>1</v>
      </c>
      <c r="DP61" s="190">
        <v>6</v>
      </c>
      <c r="DQ61" s="190">
        <v>0</v>
      </c>
      <c r="DR61" s="190">
        <v>5</v>
      </c>
      <c r="DS61" s="195">
        <f t="shared" si="0"/>
        <v>75</v>
      </c>
      <c r="DT61" s="195">
        <f t="shared" si="1"/>
        <v>58</v>
      </c>
      <c r="DU61" s="195">
        <f t="shared" si="2"/>
        <v>13</v>
      </c>
      <c r="DV61" s="195">
        <f t="shared" si="3"/>
        <v>23</v>
      </c>
      <c r="DW61" s="195">
        <f t="shared" si="4"/>
        <v>13</v>
      </c>
      <c r="DX61" s="195">
        <f t="shared" si="5"/>
        <v>3</v>
      </c>
      <c r="DY61" s="195">
        <f t="shared" si="6"/>
        <v>6</v>
      </c>
      <c r="DZ61" s="195">
        <f t="shared" si="7"/>
        <v>4</v>
      </c>
      <c r="EA61" s="195">
        <f t="shared" si="8"/>
        <v>5</v>
      </c>
      <c r="EB61" s="195">
        <f t="shared" si="9"/>
        <v>4</v>
      </c>
      <c r="EC61" s="189"/>
      <c r="ED61" s="189"/>
      <c r="EE61" s="189"/>
      <c r="EF61" s="189"/>
      <c r="EG61" s="189"/>
      <c r="EH61" s="189"/>
      <c r="EI61" s="189"/>
      <c r="EJ61" s="189"/>
      <c r="EK61" s="189"/>
      <c r="EL61" s="189"/>
      <c r="EM61" s="189"/>
      <c r="EN61" s="189"/>
      <c r="EO61" s="189"/>
      <c r="EP61" s="189"/>
      <c r="EQ61" s="189"/>
      <c r="ER61" s="189"/>
      <c r="ES61" s="189"/>
      <c r="ET61" s="189"/>
      <c r="EU61" s="189"/>
      <c r="EV61" s="189"/>
      <c r="EW61" s="189"/>
      <c r="EX61" s="189"/>
      <c r="EY61" s="189"/>
      <c r="EZ61" s="189"/>
      <c r="FA61" s="189"/>
      <c r="FB61" s="189"/>
      <c r="FC61" s="189"/>
      <c r="FD61" s="189"/>
      <c r="FE61" s="189"/>
      <c r="FF61" s="189"/>
      <c r="FG61" s="189"/>
      <c r="FH61" s="189"/>
      <c r="FI61" s="189"/>
      <c r="FJ61" s="189"/>
      <c r="FK61" s="189"/>
      <c r="FL61" s="189"/>
      <c r="FM61" s="189"/>
    </row>
    <row r="62" spans="1:169" ht="15">
      <c r="A62" s="9">
        <v>59</v>
      </c>
      <c r="B62" s="9" t="s">
        <v>164</v>
      </c>
      <c r="C62" s="190">
        <v>0</v>
      </c>
      <c r="D62" s="190">
        <v>0</v>
      </c>
      <c r="E62" s="190">
        <v>0</v>
      </c>
      <c r="F62" s="190">
        <v>0</v>
      </c>
      <c r="G62" s="190">
        <v>0</v>
      </c>
      <c r="H62" s="190">
        <v>0</v>
      </c>
      <c r="I62" s="190">
        <v>0</v>
      </c>
      <c r="J62" s="190">
        <v>0</v>
      </c>
      <c r="K62" s="190">
        <v>0</v>
      </c>
      <c r="L62" s="190">
        <v>0</v>
      </c>
      <c r="M62" s="190">
        <v>0</v>
      </c>
      <c r="N62" s="190">
        <v>0</v>
      </c>
      <c r="O62" s="190">
        <v>0</v>
      </c>
      <c r="P62" s="190">
        <v>0</v>
      </c>
      <c r="Q62" s="190">
        <v>0</v>
      </c>
      <c r="R62" s="190">
        <v>0</v>
      </c>
      <c r="S62" s="190">
        <v>0</v>
      </c>
      <c r="T62" s="190">
        <v>1</v>
      </c>
      <c r="U62" s="190">
        <v>0</v>
      </c>
      <c r="V62" s="190">
        <v>0</v>
      </c>
      <c r="W62" s="190">
        <v>0</v>
      </c>
      <c r="X62" s="190">
        <v>0</v>
      </c>
      <c r="Y62" s="190">
        <v>0</v>
      </c>
      <c r="Z62" s="190">
        <v>0</v>
      </c>
      <c r="AA62" s="190">
        <v>0</v>
      </c>
      <c r="AB62" s="190">
        <v>0</v>
      </c>
      <c r="AC62" s="190">
        <v>0</v>
      </c>
      <c r="AD62" s="190">
        <v>0</v>
      </c>
      <c r="AE62" s="190">
        <v>0</v>
      </c>
      <c r="AF62" s="190">
        <v>0</v>
      </c>
      <c r="AG62" s="190">
        <v>0</v>
      </c>
      <c r="AH62" s="190">
        <v>0</v>
      </c>
      <c r="AI62" s="190">
        <v>0</v>
      </c>
      <c r="AJ62" s="190">
        <v>0</v>
      </c>
      <c r="AK62" s="195">
        <v>0</v>
      </c>
      <c r="AL62" s="195">
        <v>0</v>
      </c>
      <c r="AM62" s="190">
        <v>0</v>
      </c>
      <c r="AN62" s="190">
        <v>0</v>
      </c>
      <c r="AO62" s="190">
        <v>0</v>
      </c>
      <c r="AP62" s="190">
        <v>0</v>
      </c>
      <c r="AQ62" s="190">
        <v>0</v>
      </c>
      <c r="AR62" s="190">
        <v>0</v>
      </c>
      <c r="AS62" s="190">
        <v>0</v>
      </c>
      <c r="AT62" s="190">
        <v>0</v>
      </c>
      <c r="AU62" s="190">
        <v>0</v>
      </c>
      <c r="AV62" s="190">
        <v>0</v>
      </c>
      <c r="AW62" s="190">
        <v>0</v>
      </c>
      <c r="AX62" s="190">
        <v>1</v>
      </c>
      <c r="AY62" s="190">
        <v>0</v>
      </c>
      <c r="AZ62" s="190">
        <v>0</v>
      </c>
      <c r="BA62" s="190">
        <v>0</v>
      </c>
      <c r="BB62" s="190">
        <v>1</v>
      </c>
      <c r="BC62" s="190">
        <v>0</v>
      </c>
      <c r="BD62" s="190">
        <v>0</v>
      </c>
      <c r="BE62" s="190">
        <v>0</v>
      </c>
      <c r="BF62" s="190">
        <v>0</v>
      </c>
      <c r="BG62" s="190">
        <v>0</v>
      </c>
      <c r="BH62" s="190">
        <v>1</v>
      </c>
      <c r="BI62" s="190">
        <v>0</v>
      </c>
      <c r="BJ62" s="190">
        <v>0</v>
      </c>
      <c r="BK62" s="190">
        <v>0</v>
      </c>
      <c r="BL62" s="190">
        <v>0</v>
      </c>
      <c r="BM62" s="190">
        <v>0</v>
      </c>
      <c r="BN62" s="190">
        <v>0</v>
      </c>
      <c r="BO62" s="190">
        <v>0</v>
      </c>
      <c r="BP62" s="190">
        <v>0</v>
      </c>
      <c r="BQ62" s="190">
        <v>1</v>
      </c>
      <c r="BR62" s="190">
        <v>0</v>
      </c>
      <c r="BS62" s="190">
        <v>0</v>
      </c>
      <c r="BT62" s="190">
        <v>0</v>
      </c>
      <c r="BU62" s="190">
        <v>0</v>
      </c>
      <c r="BV62" s="190">
        <v>0</v>
      </c>
      <c r="BW62" s="190">
        <v>0</v>
      </c>
      <c r="BX62" s="190">
        <v>0</v>
      </c>
      <c r="BY62" s="190">
        <v>0</v>
      </c>
      <c r="BZ62" s="190">
        <v>0</v>
      </c>
      <c r="CA62" s="190">
        <v>0</v>
      </c>
      <c r="CB62" s="190">
        <v>3</v>
      </c>
      <c r="CC62" s="190">
        <v>0</v>
      </c>
      <c r="CD62" s="190">
        <v>0</v>
      </c>
      <c r="CE62" s="190">
        <v>1</v>
      </c>
      <c r="CF62" s="190">
        <v>3</v>
      </c>
      <c r="CG62" s="190">
        <v>0</v>
      </c>
      <c r="CH62" s="190">
        <v>0</v>
      </c>
      <c r="CI62" s="190">
        <v>0</v>
      </c>
      <c r="CJ62" s="190">
        <v>0</v>
      </c>
      <c r="CK62" s="190">
        <v>0</v>
      </c>
      <c r="CL62" s="190">
        <v>1</v>
      </c>
      <c r="CM62" s="190">
        <v>0</v>
      </c>
      <c r="CN62" s="190">
        <v>0</v>
      </c>
      <c r="CO62" s="190">
        <v>0</v>
      </c>
      <c r="CP62" s="190">
        <v>0</v>
      </c>
      <c r="CQ62" s="190">
        <v>3</v>
      </c>
      <c r="CR62" s="190">
        <v>0</v>
      </c>
      <c r="CS62" s="190">
        <v>0</v>
      </c>
      <c r="CT62" s="190">
        <v>0</v>
      </c>
      <c r="CU62" s="190">
        <v>2</v>
      </c>
      <c r="CV62" s="190">
        <v>0</v>
      </c>
      <c r="CW62" s="190">
        <v>1</v>
      </c>
      <c r="CX62" s="190">
        <v>1</v>
      </c>
      <c r="CY62" s="190">
        <v>0</v>
      </c>
      <c r="CZ62" s="190">
        <v>0</v>
      </c>
      <c r="DA62" s="190">
        <v>0</v>
      </c>
      <c r="DB62" s="190">
        <v>0</v>
      </c>
      <c r="DC62" s="190">
        <v>0</v>
      </c>
      <c r="DD62" s="190">
        <v>12</v>
      </c>
      <c r="DE62" s="190">
        <v>1</v>
      </c>
      <c r="DF62" s="194">
        <v>16</v>
      </c>
      <c r="DG62">
        <v>5</v>
      </c>
      <c r="DH62" s="190">
        <v>0</v>
      </c>
      <c r="DI62" s="190">
        <v>1</v>
      </c>
      <c r="DJ62" s="190">
        <v>13</v>
      </c>
      <c r="DK62" s="190">
        <v>0</v>
      </c>
      <c r="DL62" s="190">
        <v>1</v>
      </c>
      <c r="DM62" s="190">
        <v>2</v>
      </c>
      <c r="DN62" s="190">
        <v>1</v>
      </c>
      <c r="DO62" s="190">
        <v>0</v>
      </c>
      <c r="DP62" s="190">
        <v>4</v>
      </c>
      <c r="DQ62" s="190">
        <v>0</v>
      </c>
      <c r="DR62" s="190">
        <v>1</v>
      </c>
      <c r="DS62" s="195">
        <f t="shared" si="0"/>
        <v>24</v>
      </c>
      <c r="DT62" s="195">
        <f t="shared" si="1"/>
        <v>20</v>
      </c>
      <c r="DU62" s="195">
        <f t="shared" si="2"/>
        <v>1</v>
      </c>
      <c r="DV62" s="195">
        <f t="shared" si="3"/>
        <v>5</v>
      </c>
      <c r="DW62" s="195">
        <f t="shared" si="4"/>
        <v>6</v>
      </c>
      <c r="DX62" s="195">
        <f t="shared" si="5"/>
        <v>12</v>
      </c>
      <c r="DY62" s="195">
        <f t="shared" si="6"/>
        <v>2</v>
      </c>
      <c r="DZ62" s="195">
        <f t="shared" si="7"/>
        <v>1</v>
      </c>
      <c r="EA62" s="195">
        <f t="shared" si="8"/>
        <v>0</v>
      </c>
      <c r="EB62" s="195">
        <f t="shared" si="9"/>
        <v>2</v>
      </c>
      <c r="EC62" s="189"/>
      <c r="ED62" s="189"/>
      <c r="EE62" s="189"/>
      <c r="EF62" s="189"/>
      <c r="EG62" s="189"/>
      <c r="EH62" s="189"/>
      <c r="EI62" s="189"/>
      <c r="EJ62" s="189"/>
      <c r="EK62" s="189"/>
      <c r="EL62" s="189"/>
      <c r="EM62" s="189"/>
      <c r="EN62" s="189"/>
      <c r="EO62" s="189"/>
      <c r="EP62" s="189"/>
      <c r="EQ62" s="189"/>
      <c r="ER62" s="189"/>
      <c r="ES62" s="189"/>
      <c r="ET62" s="189"/>
      <c r="EU62" s="189"/>
      <c r="EV62" s="189"/>
      <c r="EW62" s="189"/>
      <c r="EX62" s="189"/>
      <c r="EY62" s="189"/>
      <c r="EZ62" s="189"/>
      <c r="FA62" s="189"/>
      <c r="FB62" s="189"/>
      <c r="FC62" s="189"/>
      <c r="FD62" s="189"/>
      <c r="FE62" s="189"/>
      <c r="FF62" s="189"/>
      <c r="FG62" s="189"/>
      <c r="FH62" s="189"/>
      <c r="FI62" s="189"/>
      <c r="FJ62" s="189"/>
      <c r="FK62" s="189"/>
      <c r="FL62" s="189"/>
      <c r="FM62" s="189"/>
    </row>
    <row r="63" spans="1:169" ht="15">
      <c r="A63" s="9">
        <v>60</v>
      </c>
      <c r="B63" s="9" t="s">
        <v>165</v>
      </c>
      <c r="C63" s="190">
        <v>0</v>
      </c>
      <c r="D63" s="190">
        <v>0</v>
      </c>
      <c r="E63" s="190">
        <v>0</v>
      </c>
      <c r="F63" s="190">
        <v>0</v>
      </c>
      <c r="G63" s="190">
        <v>0</v>
      </c>
      <c r="H63" s="190">
        <v>0</v>
      </c>
      <c r="I63" s="190">
        <v>0</v>
      </c>
      <c r="J63" s="190">
        <v>0</v>
      </c>
      <c r="K63" s="190">
        <v>0</v>
      </c>
      <c r="L63" s="190">
        <v>0</v>
      </c>
      <c r="M63" s="190">
        <v>1</v>
      </c>
      <c r="N63" s="190">
        <v>0</v>
      </c>
      <c r="O63" s="190">
        <v>0</v>
      </c>
      <c r="P63" s="190">
        <v>0</v>
      </c>
      <c r="Q63" s="190">
        <v>0</v>
      </c>
      <c r="R63" s="190">
        <v>0</v>
      </c>
      <c r="S63" s="190">
        <v>0</v>
      </c>
      <c r="T63" s="190">
        <v>0</v>
      </c>
      <c r="U63" s="190">
        <v>0</v>
      </c>
      <c r="V63" s="190">
        <v>0</v>
      </c>
      <c r="W63" s="190">
        <v>0</v>
      </c>
      <c r="X63" s="190">
        <v>0</v>
      </c>
      <c r="Y63" s="190">
        <v>0</v>
      </c>
      <c r="Z63" s="190">
        <v>0</v>
      </c>
      <c r="AA63" s="190">
        <v>0</v>
      </c>
      <c r="AB63" s="190">
        <v>0</v>
      </c>
      <c r="AC63" s="190">
        <v>0</v>
      </c>
      <c r="AD63" s="190">
        <v>0</v>
      </c>
      <c r="AE63" s="190">
        <v>0</v>
      </c>
      <c r="AF63" s="190">
        <v>0</v>
      </c>
      <c r="AG63" s="190">
        <v>0</v>
      </c>
      <c r="AH63" s="190">
        <v>0</v>
      </c>
      <c r="AI63" s="190">
        <v>0</v>
      </c>
      <c r="AJ63" s="190">
        <v>0</v>
      </c>
      <c r="AK63" s="195">
        <v>0</v>
      </c>
      <c r="AL63" s="195">
        <v>0</v>
      </c>
      <c r="AM63" s="190">
        <v>0</v>
      </c>
      <c r="AN63" s="190">
        <v>0</v>
      </c>
      <c r="AO63" s="190">
        <v>0</v>
      </c>
      <c r="AP63" s="190">
        <v>0</v>
      </c>
      <c r="AQ63" s="190">
        <v>0</v>
      </c>
      <c r="AR63" s="190">
        <v>0</v>
      </c>
      <c r="AS63" s="190">
        <v>0</v>
      </c>
      <c r="AT63" s="190">
        <v>0</v>
      </c>
      <c r="AU63" s="190">
        <v>2</v>
      </c>
      <c r="AV63" s="190">
        <v>0</v>
      </c>
      <c r="AW63" s="190">
        <v>0</v>
      </c>
      <c r="AX63" s="190">
        <v>0</v>
      </c>
      <c r="AY63" s="190">
        <v>0</v>
      </c>
      <c r="AZ63" s="190">
        <v>0</v>
      </c>
      <c r="BA63" s="190">
        <v>0</v>
      </c>
      <c r="BB63" s="190">
        <v>0</v>
      </c>
      <c r="BC63" s="190">
        <v>0</v>
      </c>
      <c r="BD63" s="190">
        <v>0</v>
      </c>
      <c r="BE63" s="190">
        <v>0</v>
      </c>
      <c r="BF63" s="190">
        <v>0</v>
      </c>
      <c r="BG63" s="190">
        <v>0</v>
      </c>
      <c r="BH63" s="190">
        <v>0</v>
      </c>
      <c r="BI63" s="190">
        <v>3</v>
      </c>
      <c r="BJ63" s="190">
        <v>5</v>
      </c>
      <c r="BK63" s="190">
        <v>0</v>
      </c>
      <c r="BL63" s="190">
        <v>0</v>
      </c>
      <c r="BM63" s="190">
        <v>4</v>
      </c>
      <c r="BN63" s="190">
        <v>0</v>
      </c>
      <c r="BO63" s="190">
        <v>0</v>
      </c>
      <c r="BP63" s="190">
        <v>5</v>
      </c>
      <c r="BQ63" s="190">
        <v>5</v>
      </c>
      <c r="BR63" s="190">
        <v>0</v>
      </c>
      <c r="BS63" s="190">
        <v>0</v>
      </c>
      <c r="BT63" s="190">
        <v>0</v>
      </c>
      <c r="BU63" s="190">
        <v>1</v>
      </c>
      <c r="BV63" s="190">
        <v>0</v>
      </c>
      <c r="BW63" s="190">
        <v>1</v>
      </c>
      <c r="BX63" s="190">
        <v>1</v>
      </c>
      <c r="BY63" s="190">
        <v>3</v>
      </c>
      <c r="BZ63" s="190">
        <v>0</v>
      </c>
      <c r="CA63" s="190">
        <v>0</v>
      </c>
      <c r="CB63" s="190">
        <v>11</v>
      </c>
      <c r="CC63" s="190">
        <v>0</v>
      </c>
      <c r="CD63" s="190">
        <v>0</v>
      </c>
      <c r="CE63" s="190">
        <v>2</v>
      </c>
      <c r="CF63" s="190">
        <v>7</v>
      </c>
      <c r="CG63" s="190">
        <v>0</v>
      </c>
      <c r="CH63" s="190">
        <v>0</v>
      </c>
      <c r="CI63" s="190">
        <v>0</v>
      </c>
      <c r="CJ63" s="190">
        <v>1</v>
      </c>
      <c r="CK63" s="190">
        <v>2</v>
      </c>
      <c r="CL63" s="190">
        <v>1</v>
      </c>
      <c r="CM63" s="190">
        <v>1</v>
      </c>
      <c r="CN63" s="190">
        <v>3</v>
      </c>
      <c r="CO63" s="190">
        <v>1</v>
      </c>
      <c r="CP63" s="190">
        <v>0</v>
      </c>
      <c r="CQ63" s="190">
        <v>14</v>
      </c>
      <c r="CR63" s="190">
        <v>5</v>
      </c>
      <c r="CS63" s="190">
        <v>1</v>
      </c>
      <c r="CT63" s="190">
        <v>2</v>
      </c>
      <c r="CU63" s="190">
        <v>6</v>
      </c>
      <c r="CV63" s="190">
        <v>0</v>
      </c>
      <c r="CW63" s="190">
        <v>1</v>
      </c>
      <c r="CX63" s="190">
        <v>1</v>
      </c>
      <c r="CY63" s="190">
        <v>1</v>
      </c>
      <c r="CZ63" s="190">
        <v>1</v>
      </c>
      <c r="DA63" s="190">
        <v>1</v>
      </c>
      <c r="DB63" s="190">
        <v>0</v>
      </c>
      <c r="DC63" s="190">
        <v>2</v>
      </c>
      <c r="DD63" s="190">
        <v>25</v>
      </c>
      <c r="DE63" s="190">
        <v>1</v>
      </c>
      <c r="DF63" s="194">
        <v>26</v>
      </c>
      <c r="DG63">
        <v>11</v>
      </c>
      <c r="DH63" s="190">
        <v>1</v>
      </c>
      <c r="DI63" s="190">
        <v>9</v>
      </c>
      <c r="DJ63" s="190">
        <v>46</v>
      </c>
      <c r="DK63" s="190">
        <v>3</v>
      </c>
      <c r="DL63" s="190">
        <v>3</v>
      </c>
      <c r="DM63" s="190">
        <v>5</v>
      </c>
      <c r="DN63" s="190">
        <v>9</v>
      </c>
      <c r="DO63" s="190">
        <v>3</v>
      </c>
      <c r="DP63" s="190">
        <v>14</v>
      </c>
      <c r="DQ63" s="190">
        <v>0</v>
      </c>
      <c r="DR63" s="190">
        <v>7</v>
      </c>
      <c r="DS63" s="195">
        <f t="shared" si="0"/>
        <v>55</v>
      </c>
      <c r="DT63" s="195">
        <f t="shared" si="1"/>
        <v>64</v>
      </c>
      <c r="DU63" s="195">
        <f t="shared" si="2"/>
        <v>22</v>
      </c>
      <c r="DV63" s="195">
        <f t="shared" si="3"/>
        <v>16</v>
      </c>
      <c r="DW63" s="195">
        <f t="shared" si="4"/>
        <v>17</v>
      </c>
      <c r="DX63" s="195">
        <f t="shared" si="5"/>
        <v>26</v>
      </c>
      <c r="DY63" s="195">
        <f t="shared" si="6"/>
        <v>18</v>
      </c>
      <c r="DZ63" s="195">
        <f t="shared" si="7"/>
        <v>13</v>
      </c>
      <c r="EA63" s="195">
        <f t="shared" si="8"/>
        <v>5</v>
      </c>
      <c r="EB63" s="195">
        <f t="shared" si="9"/>
        <v>4</v>
      </c>
      <c r="EC63" s="189"/>
      <c r="ED63" s="189"/>
      <c r="EE63" s="189"/>
      <c r="EF63" s="189"/>
      <c r="EG63" s="189"/>
      <c r="EH63" s="189"/>
      <c r="EI63" s="189"/>
      <c r="EJ63" s="189"/>
      <c r="EK63" s="189"/>
      <c r="EL63" s="189"/>
      <c r="EM63" s="189"/>
      <c r="EN63" s="189"/>
      <c r="EO63" s="189"/>
      <c r="EP63" s="189"/>
      <c r="EQ63" s="189"/>
      <c r="ER63" s="189"/>
      <c r="ES63" s="189"/>
      <c r="ET63" s="189"/>
      <c r="EU63" s="189"/>
      <c r="EV63" s="189"/>
      <c r="EW63" s="189"/>
      <c r="EX63" s="189"/>
      <c r="EY63" s="189"/>
      <c r="EZ63" s="189"/>
      <c r="FA63" s="189"/>
      <c r="FB63" s="189"/>
      <c r="FC63" s="189"/>
      <c r="FD63" s="189"/>
      <c r="FE63" s="189"/>
      <c r="FF63" s="189"/>
      <c r="FG63" s="189"/>
      <c r="FH63" s="189"/>
      <c r="FI63" s="189"/>
      <c r="FJ63" s="189"/>
      <c r="FK63" s="189"/>
      <c r="FL63" s="189"/>
      <c r="FM63" s="189"/>
    </row>
    <row r="64" spans="1:169" ht="15">
      <c r="A64" s="9">
        <v>61</v>
      </c>
      <c r="B64" s="9" t="s">
        <v>166</v>
      </c>
      <c r="C64" s="190">
        <v>0</v>
      </c>
      <c r="D64" s="190">
        <v>0</v>
      </c>
      <c r="E64" s="190">
        <v>0</v>
      </c>
      <c r="F64" s="190">
        <v>0</v>
      </c>
      <c r="G64" s="190">
        <v>0</v>
      </c>
      <c r="H64" s="190">
        <v>0</v>
      </c>
      <c r="I64" s="190">
        <v>0</v>
      </c>
      <c r="J64" s="190">
        <v>0</v>
      </c>
      <c r="K64" s="190">
        <v>0</v>
      </c>
      <c r="L64" s="190">
        <v>0</v>
      </c>
      <c r="M64" s="190">
        <v>0</v>
      </c>
      <c r="N64" s="190">
        <v>0</v>
      </c>
      <c r="O64" s="190">
        <v>0</v>
      </c>
      <c r="P64" s="190">
        <v>0</v>
      </c>
      <c r="Q64" s="190">
        <v>0</v>
      </c>
      <c r="R64" s="190">
        <v>0</v>
      </c>
      <c r="S64" s="190">
        <v>0</v>
      </c>
      <c r="T64" s="190">
        <v>0</v>
      </c>
      <c r="U64" s="190">
        <v>0</v>
      </c>
      <c r="V64" s="190">
        <v>0</v>
      </c>
      <c r="W64" s="190">
        <v>0</v>
      </c>
      <c r="X64" s="190">
        <v>0</v>
      </c>
      <c r="Y64" s="190">
        <v>0</v>
      </c>
      <c r="Z64" s="190">
        <v>0</v>
      </c>
      <c r="AA64" s="190">
        <v>0</v>
      </c>
      <c r="AB64" s="190">
        <v>0</v>
      </c>
      <c r="AC64" s="190">
        <v>0</v>
      </c>
      <c r="AD64" s="190">
        <v>0</v>
      </c>
      <c r="AE64" s="190">
        <v>0</v>
      </c>
      <c r="AF64" s="190">
        <v>0</v>
      </c>
      <c r="AG64" s="190">
        <v>0</v>
      </c>
      <c r="AH64" s="190">
        <v>0</v>
      </c>
      <c r="AI64" s="190">
        <v>0</v>
      </c>
      <c r="AJ64" s="190">
        <v>0</v>
      </c>
      <c r="AK64" s="195">
        <v>0</v>
      </c>
      <c r="AL64" s="195">
        <v>0</v>
      </c>
      <c r="AM64" s="190">
        <v>0</v>
      </c>
      <c r="AN64" s="190">
        <v>0</v>
      </c>
      <c r="AO64" s="190">
        <v>0</v>
      </c>
      <c r="AP64" s="190">
        <v>0</v>
      </c>
      <c r="AQ64" s="190">
        <v>0</v>
      </c>
      <c r="AR64" s="190">
        <v>0</v>
      </c>
      <c r="AS64" s="190">
        <v>0</v>
      </c>
      <c r="AT64" s="190">
        <v>0</v>
      </c>
      <c r="AU64" s="190">
        <v>0</v>
      </c>
      <c r="AV64" s="190">
        <v>0</v>
      </c>
      <c r="AW64" s="190">
        <v>0</v>
      </c>
      <c r="AX64" s="190">
        <v>1</v>
      </c>
      <c r="AY64" s="190">
        <v>0</v>
      </c>
      <c r="AZ64" s="190">
        <v>0</v>
      </c>
      <c r="BA64" s="190">
        <v>0</v>
      </c>
      <c r="BB64" s="190">
        <v>0</v>
      </c>
      <c r="BC64" s="190">
        <v>0</v>
      </c>
      <c r="BD64" s="190">
        <v>0</v>
      </c>
      <c r="BE64" s="190">
        <v>0</v>
      </c>
      <c r="BF64" s="190">
        <v>0</v>
      </c>
      <c r="BG64" s="190">
        <v>0</v>
      </c>
      <c r="BH64" s="190">
        <v>0</v>
      </c>
      <c r="BI64" s="190">
        <v>0</v>
      </c>
      <c r="BJ64" s="190">
        <v>1</v>
      </c>
      <c r="BK64" s="190">
        <v>0</v>
      </c>
      <c r="BL64" s="190">
        <v>0</v>
      </c>
      <c r="BM64" s="190">
        <v>0</v>
      </c>
      <c r="BN64" s="190">
        <v>0</v>
      </c>
      <c r="BO64" s="190">
        <v>0</v>
      </c>
      <c r="BP64" s="190">
        <v>0</v>
      </c>
      <c r="BQ64" s="190">
        <v>1</v>
      </c>
      <c r="BR64" s="190">
        <v>0</v>
      </c>
      <c r="BS64" s="190">
        <v>0</v>
      </c>
      <c r="BT64" s="190">
        <v>0</v>
      </c>
      <c r="BU64" s="190">
        <v>0</v>
      </c>
      <c r="BV64" s="190">
        <v>0</v>
      </c>
      <c r="BW64" s="190">
        <v>0</v>
      </c>
      <c r="BX64" s="190">
        <v>0</v>
      </c>
      <c r="BY64" s="190">
        <v>0</v>
      </c>
      <c r="BZ64" s="190">
        <v>0</v>
      </c>
      <c r="CA64" s="190">
        <v>0</v>
      </c>
      <c r="CB64" s="190">
        <v>3</v>
      </c>
      <c r="CC64" s="190">
        <v>0</v>
      </c>
      <c r="CD64" s="190">
        <v>0</v>
      </c>
      <c r="CE64" s="190">
        <v>1</v>
      </c>
      <c r="CF64" s="190">
        <v>1</v>
      </c>
      <c r="CG64" s="190">
        <v>0</v>
      </c>
      <c r="CH64" s="190">
        <v>0</v>
      </c>
      <c r="CI64" s="190">
        <v>0</v>
      </c>
      <c r="CJ64" s="190">
        <v>0</v>
      </c>
      <c r="CK64" s="190">
        <v>0</v>
      </c>
      <c r="CL64" s="190">
        <v>0</v>
      </c>
      <c r="CM64" s="190">
        <v>1</v>
      </c>
      <c r="CN64" s="190">
        <v>0</v>
      </c>
      <c r="CO64" s="190">
        <v>0</v>
      </c>
      <c r="CP64" s="190">
        <v>0</v>
      </c>
      <c r="CQ64" s="190">
        <v>5</v>
      </c>
      <c r="CR64" s="190">
        <v>1</v>
      </c>
      <c r="CS64" s="190">
        <v>0</v>
      </c>
      <c r="CT64" s="190">
        <v>1</v>
      </c>
      <c r="CU64" s="190">
        <v>2</v>
      </c>
      <c r="CV64" s="190">
        <v>0</v>
      </c>
      <c r="CW64" s="190">
        <v>1</v>
      </c>
      <c r="CX64" s="190">
        <v>0</v>
      </c>
      <c r="CY64" s="190">
        <v>0</v>
      </c>
      <c r="CZ64" s="190">
        <v>0</v>
      </c>
      <c r="DA64" s="190">
        <v>1</v>
      </c>
      <c r="DB64" s="190">
        <v>0</v>
      </c>
      <c r="DC64" s="190">
        <v>0</v>
      </c>
      <c r="DD64" s="190">
        <v>5</v>
      </c>
      <c r="DE64" s="190">
        <v>2</v>
      </c>
      <c r="DF64" s="194">
        <v>14</v>
      </c>
      <c r="DG64">
        <v>7</v>
      </c>
      <c r="DH64" s="190">
        <v>0</v>
      </c>
      <c r="DI64" s="190">
        <v>3</v>
      </c>
      <c r="DJ64" s="190">
        <v>34</v>
      </c>
      <c r="DK64" s="190">
        <v>2</v>
      </c>
      <c r="DL64" s="190">
        <v>0</v>
      </c>
      <c r="DM64" s="190">
        <v>0</v>
      </c>
      <c r="DN64" s="190">
        <v>2</v>
      </c>
      <c r="DO64" s="190">
        <v>0</v>
      </c>
      <c r="DP64" s="190">
        <v>9</v>
      </c>
      <c r="DQ64" s="190">
        <v>0</v>
      </c>
      <c r="DR64" s="190">
        <v>4</v>
      </c>
      <c r="DS64" s="195">
        <f t="shared" si="0"/>
        <v>23</v>
      </c>
      <c r="DT64" s="195">
        <f t="shared" si="1"/>
        <v>38</v>
      </c>
      <c r="DU64" s="195">
        <f t="shared" si="2"/>
        <v>5</v>
      </c>
      <c r="DV64" s="195">
        <f t="shared" si="3"/>
        <v>8</v>
      </c>
      <c r="DW64" s="195">
        <f t="shared" si="4"/>
        <v>10</v>
      </c>
      <c r="DX64" s="195">
        <f t="shared" si="5"/>
        <v>5</v>
      </c>
      <c r="DY64" s="195">
        <f t="shared" si="6"/>
        <v>5</v>
      </c>
      <c r="DZ64" s="195">
        <f t="shared" si="7"/>
        <v>2</v>
      </c>
      <c r="EA64" s="195">
        <f t="shared" si="8"/>
        <v>1</v>
      </c>
      <c r="EB64" s="195">
        <f t="shared" si="9"/>
        <v>1</v>
      </c>
      <c r="EC64" s="189"/>
      <c r="ED64" s="189"/>
      <c r="EE64" s="189"/>
      <c r="EF64" s="189"/>
      <c r="EG64" s="189"/>
      <c r="EH64" s="189"/>
      <c r="EI64" s="189"/>
      <c r="EJ64" s="189"/>
      <c r="EK64" s="189"/>
      <c r="EL64" s="189"/>
      <c r="EM64" s="189"/>
      <c r="EN64" s="189"/>
      <c r="EO64" s="189"/>
      <c r="EP64" s="189"/>
      <c r="EQ64" s="189"/>
      <c r="ER64" s="189"/>
      <c r="ES64" s="189"/>
      <c r="ET64" s="189"/>
      <c r="EU64" s="189"/>
      <c r="EV64" s="189"/>
      <c r="EW64" s="189"/>
      <c r="EX64" s="189"/>
      <c r="EY64" s="189"/>
      <c r="EZ64" s="189"/>
      <c r="FA64" s="189"/>
      <c r="FB64" s="189"/>
      <c r="FC64" s="189"/>
      <c r="FD64" s="189"/>
      <c r="FE64" s="189"/>
      <c r="FF64" s="189"/>
      <c r="FG64" s="189"/>
      <c r="FH64" s="189"/>
      <c r="FI64" s="189"/>
      <c r="FJ64" s="189"/>
      <c r="FK64" s="189"/>
      <c r="FL64" s="189"/>
      <c r="FM64" s="189"/>
    </row>
    <row r="65" spans="1:169" ht="21" customHeight="1">
      <c r="A65" s="9">
        <v>62</v>
      </c>
      <c r="B65" s="9" t="s">
        <v>167</v>
      </c>
      <c r="C65" s="190">
        <v>0</v>
      </c>
      <c r="D65" s="190">
        <v>0</v>
      </c>
      <c r="E65" s="190">
        <v>0</v>
      </c>
      <c r="F65" s="190">
        <v>1</v>
      </c>
      <c r="G65" s="190">
        <v>0</v>
      </c>
      <c r="H65" s="190">
        <v>0</v>
      </c>
      <c r="I65" s="190">
        <v>1</v>
      </c>
      <c r="J65" s="190">
        <v>0</v>
      </c>
      <c r="K65" s="190">
        <v>0</v>
      </c>
      <c r="L65" s="190">
        <v>0</v>
      </c>
      <c r="M65" s="190">
        <v>1</v>
      </c>
      <c r="N65" s="190">
        <v>0</v>
      </c>
      <c r="O65" s="190">
        <v>0</v>
      </c>
      <c r="P65" s="190">
        <v>0</v>
      </c>
      <c r="Q65" s="190">
        <v>3</v>
      </c>
      <c r="R65" s="190">
        <v>0</v>
      </c>
      <c r="S65" s="190">
        <v>0</v>
      </c>
      <c r="T65" s="190">
        <v>3</v>
      </c>
      <c r="U65" s="190">
        <v>0</v>
      </c>
      <c r="V65" s="190">
        <v>0</v>
      </c>
      <c r="W65" s="190">
        <v>0</v>
      </c>
      <c r="X65" s="190">
        <v>0</v>
      </c>
      <c r="Y65" s="190">
        <v>0</v>
      </c>
      <c r="Z65" s="190">
        <v>0</v>
      </c>
      <c r="AA65" s="190">
        <v>0</v>
      </c>
      <c r="AB65" s="190">
        <v>0</v>
      </c>
      <c r="AC65" s="190">
        <v>0</v>
      </c>
      <c r="AD65" s="190">
        <v>0</v>
      </c>
      <c r="AE65" s="190">
        <v>0</v>
      </c>
      <c r="AF65" s="190">
        <v>1</v>
      </c>
      <c r="AG65" s="190">
        <v>0</v>
      </c>
      <c r="AH65" s="190">
        <v>0</v>
      </c>
      <c r="AI65" s="190">
        <v>4</v>
      </c>
      <c r="AJ65" s="190">
        <v>0</v>
      </c>
      <c r="AK65" s="195">
        <v>0</v>
      </c>
      <c r="AL65" s="190">
        <v>2</v>
      </c>
      <c r="AM65" s="190">
        <v>2</v>
      </c>
      <c r="AN65" s="190">
        <v>0</v>
      </c>
      <c r="AO65" s="190">
        <v>0</v>
      </c>
      <c r="AP65" s="190">
        <v>0</v>
      </c>
      <c r="AQ65" s="190">
        <v>1</v>
      </c>
      <c r="AR65" s="190">
        <v>0</v>
      </c>
      <c r="AS65" s="190">
        <v>1</v>
      </c>
      <c r="AT65" s="190">
        <v>10</v>
      </c>
      <c r="AU65" s="190">
        <v>8</v>
      </c>
      <c r="AV65" s="190">
        <v>0</v>
      </c>
      <c r="AW65" s="190">
        <v>1</v>
      </c>
      <c r="AX65" s="190">
        <v>11</v>
      </c>
      <c r="AY65" s="190">
        <v>1</v>
      </c>
      <c r="AZ65" s="190">
        <v>1</v>
      </c>
      <c r="BA65" s="190">
        <v>9</v>
      </c>
      <c r="BB65" s="190">
        <v>12</v>
      </c>
      <c r="BC65" s="190">
        <v>1</v>
      </c>
      <c r="BD65" s="190">
        <v>6</v>
      </c>
      <c r="BE65" s="190">
        <v>0</v>
      </c>
      <c r="BF65" s="190">
        <v>1</v>
      </c>
      <c r="BG65" s="190">
        <v>4</v>
      </c>
      <c r="BH65" s="190">
        <v>3</v>
      </c>
      <c r="BI65" s="190">
        <v>23</v>
      </c>
      <c r="BJ65" s="190">
        <v>37</v>
      </c>
      <c r="BK65" s="190">
        <v>1</v>
      </c>
      <c r="BL65" s="190">
        <v>1</v>
      </c>
      <c r="BM65" s="190">
        <v>67</v>
      </c>
      <c r="BN65" s="190">
        <v>2</v>
      </c>
      <c r="BO65" s="190">
        <v>15</v>
      </c>
      <c r="BP65" s="190">
        <v>10</v>
      </c>
      <c r="BQ65" s="190">
        <v>37</v>
      </c>
      <c r="BR65" s="190">
        <v>2</v>
      </c>
      <c r="BS65" s="190">
        <v>1</v>
      </c>
      <c r="BT65" s="190">
        <v>0</v>
      </c>
      <c r="BU65" s="190">
        <v>6</v>
      </c>
      <c r="BV65" s="190">
        <v>1</v>
      </c>
      <c r="BW65" s="190">
        <v>6</v>
      </c>
      <c r="BX65" s="190">
        <v>12</v>
      </c>
      <c r="BY65" s="190">
        <v>33</v>
      </c>
      <c r="BZ65" s="190">
        <v>4</v>
      </c>
      <c r="CA65" s="190">
        <v>0</v>
      </c>
      <c r="CB65" s="190">
        <v>164</v>
      </c>
      <c r="CC65" s="190">
        <v>18</v>
      </c>
      <c r="CD65" s="190">
        <v>23</v>
      </c>
      <c r="CE65" s="190">
        <v>16</v>
      </c>
      <c r="CF65" s="190">
        <v>71</v>
      </c>
      <c r="CG65" s="190">
        <v>2</v>
      </c>
      <c r="CH65" s="190">
        <v>5</v>
      </c>
      <c r="CI65" s="190">
        <v>1</v>
      </c>
      <c r="CJ65" s="190">
        <v>6</v>
      </c>
      <c r="CK65" s="190">
        <v>5</v>
      </c>
      <c r="CL65" s="190">
        <v>12</v>
      </c>
      <c r="CM65" s="190">
        <v>17</v>
      </c>
      <c r="CN65" s="190">
        <v>25</v>
      </c>
      <c r="CO65" s="190">
        <v>6</v>
      </c>
      <c r="CP65" s="190">
        <v>2</v>
      </c>
      <c r="CQ65" s="190">
        <v>224</v>
      </c>
      <c r="CR65" s="190">
        <v>45</v>
      </c>
      <c r="CS65" s="190">
        <v>13</v>
      </c>
      <c r="CT65" s="190">
        <v>25</v>
      </c>
      <c r="CU65" s="190">
        <v>80</v>
      </c>
      <c r="CV65" s="190">
        <v>6</v>
      </c>
      <c r="CW65" s="190">
        <v>15</v>
      </c>
      <c r="CX65" s="190">
        <v>4</v>
      </c>
      <c r="CY65" s="190">
        <v>8</v>
      </c>
      <c r="CZ65" s="190">
        <v>4</v>
      </c>
      <c r="DA65" s="190">
        <v>25</v>
      </c>
      <c r="DB65" s="190">
        <v>5</v>
      </c>
      <c r="DC65" s="190">
        <v>21</v>
      </c>
      <c r="DD65" s="190">
        <v>182</v>
      </c>
      <c r="DE65" s="190">
        <v>19</v>
      </c>
      <c r="DF65" s="194">
        <v>437</v>
      </c>
      <c r="DG65">
        <v>119</v>
      </c>
      <c r="DH65" s="190">
        <v>3</v>
      </c>
      <c r="DI65" s="190">
        <v>69</v>
      </c>
      <c r="DJ65" s="190">
        <v>453</v>
      </c>
      <c r="DK65" s="190">
        <v>43</v>
      </c>
      <c r="DL65" s="190">
        <v>49</v>
      </c>
      <c r="DM65" s="190">
        <v>46</v>
      </c>
      <c r="DN65" s="190">
        <v>40</v>
      </c>
      <c r="DO65" s="190">
        <v>23</v>
      </c>
      <c r="DP65" s="190">
        <v>171</v>
      </c>
      <c r="DQ65" s="190">
        <v>4</v>
      </c>
      <c r="DR65" s="190">
        <v>89</v>
      </c>
      <c r="DS65" s="195">
        <f t="shared" si="0"/>
        <v>910</v>
      </c>
      <c r="DT65" s="195">
        <f t="shared" si="1"/>
        <v>656</v>
      </c>
      <c r="DU65" s="195">
        <f t="shared" si="2"/>
        <v>217</v>
      </c>
      <c r="DV65" s="195">
        <f t="shared" si="3"/>
        <v>186</v>
      </c>
      <c r="DW65" s="195">
        <f t="shared" si="4"/>
        <v>218</v>
      </c>
      <c r="DX65" s="195">
        <f t="shared" si="5"/>
        <v>193</v>
      </c>
      <c r="DY65" s="195">
        <f t="shared" si="6"/>
        <v>131</v>
      </c>
      <c r="DZ65" s="195">
        <f t="shared" si="7"/>
        <v>63</v>
      </c>
      <c r="EA65" s="195">
        <f t="shared" si="8"/>
        <v>71</v>
      </c>
      <c r="EB65" s="195">
        <f t="shared" si="9"/>
        <v>76</v>
      </c>
      <c r="EC65" s="189"/>
      <c r="ED65" s="189"/>
      <c r="EE65" s="189"/>
      <c r="EF65" s="189"/>
      <c r="EG65" s="189"/>
      <c r="EH65" s="189"/>
      <c r="EI65" s="189"/>
      <c r="EJ65" s="189"/>
      <c r="EK65" s="189"/>
      <c r="EL65" s="189"/>
      <c r="EM65" s="189"/>
      <c r="EN65" s="189"/>
      <c r="EO65" s="189"/>
      <c r="EP65" s="189"/>
      <c r="EQ65" s="189"/>
      <c r="ER65" s="189"/>
      <c r="ES65" s="189"/>
      <c r="ET65" s="189"/>
      <c r="EU65" s="189"/>
      <c r="EV65" s="189"/>
      <c r="EW65" s="189"/>
      <c r="EX65" s="189"/>
      <c r="EY65" s="189"/>
      <c r="EZ65" s="189"/>
      <c r="FA65" s="189"/>
      <c r="FB65" s="189"/>
      <c r="FC65" s="189"/>
      <c r="FD65" s="189"/>
      <c r="FE65" s="189"/>
      <c r="FF65" s="189"/>
      <c r="FG65" s="189"/>
      <c r="FH65" s="189"/>
      <c r="FI65" s="189"/>
      <c r="FJ65" s="189"/>
      <c r="FK65" s="189"/>
      <c r="FL65" s="189"/>
      <c r="FM65" s="189"/>
    </row>
    <row r="66" spans="1:169" ht="15">
      <c r="A66" s="9">
        <v>63</v>
      </c>
      <c r="B66" s="9" t="s">
        <v>168</v>
      </c>
      <c r="C66" s="190">
        <v>0</v>
      </c>
      <c r="D66" s="190">
        <v>0</v>
      </c>
      <c r="E66" s="190">
        <v>0</v>
      </c>
      <c r="F66" s="190">
        <v>0</v>
      </c>
      <c r="G66" s="190">
        <v>0</v>
      </c>
      <c r="H66" s="190">
        <v>0</v>
      </c>
      <c r="I66" s="190">
        <v>0</v>
      </c>
      <c r="J66" s="190">
        <v>0</v>
      </c>
      <c r="K66" s="190">
        <v>0</v>
      </c>
      <c r="L66" s="190">
        <v>0</v>
      </c>
      <c r="M66" s="190">
        <v>0</v>
      </c>
      <c r="N66" s="190">
        <v>0</v>
      </c>
      <c r="O66" s="190">
        <v>0</v>
      </c>
      <c r="P66" s="190">
        <v>0</v>
      </c>
      <c r="Q66" s="190">
        <v>0</v>
      </c>
      <c r="R66" s="190">
        <v>0</v>
      </c>
      <c r="S66" s="190">
        <v>0</v>
      </c>
      <c r="T66" s="190">
        <v>0</v>
      </c>
      <c r="U66" s="190">
        <v>0</v>
      </c>
      <c r="V66" s="190">
        <v>0</v>
      </c>
      <c r="W66" s="190">
        <v>0</v>
      </c>
      <c r="X66" s="190">
        <v>0</v>
      </c>
      <c r="Y66" s="190">
        <v>0</v>
      </c>
      <c r="Z66" s="190">
        <v>0</v>
      </c>
      <c r="AA66" s="190">
        <v>0</v>
      </c>
      <c r="AB66" s="190">
        <v>0</v>
      </c>
      <c r="AC66" s="190">
        <v>0</v>
      </c>
      <c r="AD66" s="190">
        <v>0</v>
      </c>
      <c r="AE66" s="190">
        <v>0</v>
      </c>
      <c r="AF66" s="190">
        <v>0</v>
      </c>
      <c r="AG66" s="190">
        <v>0</v>
      </c>
      <c r="AH66" s="190">
        <v>0</v>
      </c>
      <c r="AI66" s="190">
        <v>0</v>
      </c>
      <c r="AJ66" s="190">
        <v>0</v>
      </c>
      <c r="AK66" s="195">
        <v>0</v>
      </c>
      <c r="AL66" s="195">
        <v>0</v>
      </c>
      <c r="AM66" s="190">
        <v>0</v>
      </c>
      <c r="AN66" s="190">
        <v>0</v>
      </c>
      <c r="AO66" s="190">
        <v>0</v>
      </c>
      <c r="AP66" s="190">
        <v>0</v>
      </c>
      <c r="AQ66" s="190">
        <v>0</v>
      </c>
      <c r="AR66" s="190">
        <v>0</v>
      </c>
      <c r="AS66" s="190">
        <v>0</v>
      </c>
      <c r="AT66" s="190">
        <v>0</v>
      </c>
      <c r="AU66" s="190">
        <v>0</v>
      </c>
      <c r="AV66" s="190">
        <v>0</v>
      </c>
      <c r="AW66" s="190">
        <v>0</v>
      </c>
      <c r="AX66" s="190">
        <v>0</v>
      </c>
      <c r="AY66" s="190">
        <v>0</v>
      </c>
      <c r="AZ66" s="190">
        <v>0</v>
      </c>
      <c r="BA66" s="190">
        <v>0</v>
      </c>
      <c r="BB66" s="190">
        <v>0</v>
      </c>
      <c r="BC66" s="190">
        <v>0</v>
      </c>
      <c r="BD66" s="190">
        <v>0</v>
      </c>
      <c r="BE66" s="190">
        <v>0</v>
      </c>
      <c r="BF66" s="190">
        <v>0</v>
      </c>
      <c r="BG66" s="190">
        <v>0</v>
      </c>
      <c r="BH66" s="190">
        <v>0</v>
      </c>
      <c r="BI66" s="190">
        <v>0</v>
      </c>
      <c r="BJ66" s="190">
        <v>1</v>
      </c>
      <c r="BK66" s="190">
        <v>0</v>
      </c>
      <c r="BL66" s="190">
        <v>0</v>
      </c>
      <c r="BM66" s="190">
        <v>0</v>
      </c>
      <c r="BN66" s="190">
        <v>0</v>
      </c>
      <c r="BO66" s="190">
        <v>0</v>
      </c>
      <c r="BP66" s="190">
        <v>0</v>
      </c>
      <c r="BQ66" s="190">
        <v>0</v>
      </c>
      <c r="BR66" s="190">
        <v>0</v>
      </c>
      <c r="BS66" s="190">
        <v>0</v>
      </c>
      <c r="BT66" s="190">
        <v>0</v>
      </c>
      <c r="BU66" s="190">
        <v>0</v>
      </c>
      <c r="BV66" s="190">
        <v>0</v>
      </c>
      <c r="BW66" s="190">
        <v>0</v>
      </c>
      <c r="BX66" s="190">
        <v>0</v>
      </c>
      <c r="BY66" s="190">
        <v>0</v>
      </c>
      <c r="BZ66" s="190">
        <v>0</v>
      </c>
      <c r="CA66" s="190">
        <v>0</v>
      </c>
      <c r="CB66" s="190">
        <v>1</v>
      </c>
      <c r="CC66" s="190">
        <v>0</v>
      </c>
      <c r="CD66" s="190">
        <v>0</v>
      </c>
      <c r="CE66" s="190">
        <v>0</v>
      </c>
      <c r="CF66" s="190">
        <v>1</v>
      </c>
      <c r="CG66" s="190">
        <v>0</v>
      </c>
      <c r="CH66" s="190">
        <v>0</v>
      </c>
      <c r="CI66" s="190">
        <v>0</v>
      </c>
      <c r="CJ66" s="190">
        <v>0</v>
      </c>
      <c r="CK66" s="190">
        <v>0</v>
      </c>
      <c r="CL66" s="190">
        <v>0</v>
      </c>
      <c r="CM66" s="190">
        <v>0</v>
      </c>
      <c r="CN66" s="190">
        <v>0</v>
      </c>
      <c r="CO66" s="190">
        <v>0</v>
      </c>
      <c r="CP66" s="190">
        <v>0</v>
      </c>
      <c r="CQ66" s="190">
        <v>1</v>
      </c>
      <c r="CR66" s="190">
        <v>0</v>
      </c>
      <c r="CS66" s="190">
        <v>0</v>
      </c>
      <c r="CT66" s="190">
        <v>0</v>
      </c>
      <c r="CU66" s="190">
        <v>1</v>
      </c>
      <c r="CV66" s="190">
        <v>0</v>
      </c>
      <c r="CW66" s="190">
        <v>0</v>
      </c>
      <c r="CX66" s="190">
        <v>0</v>
      </c>
      <c r="CY66" s="190">
        <v>0</v>
      </c>
      <c r="CZ66" s="190">
        <v>0</v>
      </c>
      <c r="DA66" s="190">
        <v>0</v>
      </c>
      <c r="DB66" s="190">
        <v>0</v>
      </c>
      <c r="DC66" s="190">
        <v>0</v>
      </c>
      <c r="DD66" s="190">
        <v>0</v>
      </c>
      <c r="DE66" s="190">
        <v>0</v>
      </c>
      <c r="DF66" s="194">
        <v>2</v>
      </c>
      <c r="DG66">
        <v>1</v>
      </c>
      <c r="DH66" s="190">
        <v>0</v>
      </c>
      <c r="DI66" s="190">
        <v>0</v>
      </c>
      <c r="DJ66" s="190">
        <v>4</v>
      </c>
      <c r="DK66" s="190">
        <v>0</v>
      </c>
      <c r="DL66" s="190">
        <v>2</v>
      </c>
      <c r="DM66" s="190">
        <v>0</v>
      </c>
      <c r="DN66" s="190">
        <v>0</v>
      </c>
      <c r="DO66" s="190">
        <v>0</v>
      </c>
      <c r="DP66" s="190">
        <v>2</v>
      </c>
      <c r="DQ66" s="190">
        <v>0</v>
      </c>
      <c r="DR66" s="190">
        <v>0</v>
      </c>
      <c r="DS66" s="195">
        <f t="shared" si="0"/>
        <v>4</v>
      </c>
      <c r="DT66" s="195">
        <f t="shared" si="1"/>
        <v>6</v>
      </c>
      <c r="DU66" s="195">
        <f t="shared" si="2"/>
        <v>1</v>
      </c>
      <c r="DV66" s="195">
        <f t="shared" si="3"/>
        <v>1</v>
      </c>
      <c r="DW66" s="195">
        <f t="shared" si="4"/>
        <v>2</v>
      </c>
      <c r="DX66" s="195">
        <f t="shared" si="5"/>
        <v>0</v>
      </c>
      <c r="DY66" s="195">
        <f t="shared" si="6"/>
        <v>0</v>
      </c>
      <c r="DZ66" s="195">
        <f t="shared" si="7"/>
        <v>0</v>
      </c>
      <c r="EA66" s="195">
        <f t="shared" si="8"/>
        <v>0</v>
      </c>
      <c r="EB66" s="195">
        <f t="shared" si="9"/>
        <v>2</v>
      </c>
      <c r="EC66" s="189"/>
      <c r="ED66" s="189"/>
      <c r="EE66" s="189"/>
      <c r="EF66" s="189"/>
      <c r="EG66" s="189"/>
      <c r="EH66" s="189"/>
      <c r="EI66" s="189"/>
      <c r="EJ66" s="189"/>
      <c r="EK66" s="189"/>
      <c r="EL66" s="189"/>
      <c r="EM66" s="189"/>
      <c r="EN66" s="189"/>
      <c r="EO66" s="189"/>
      <c r="EP66" s="189"/>
      <c r="EQ66" s="189"/>
      <c r="ER66" s="189"/>
      <c r="ES66" s="189"/>
      <c r="ET66" s="189"/>
      <c r="EU66" s="189"/>
      <c r="EV66" s="189"/>
      <c r="EW66" s="189"/>
      <c r="EX66" s="189"/>
      <c r="EY66" s="189"/>
      <c r="EZ66" s="189"/>
      <c r="FA66" s="189"/>
      <c r="FB66" s="189"/>
      <c r="FC66" s="189"/>
      <c r="FD66" s="189"/>
      <c r="FE66" s="189"/>
      <c r="FF66" s="189"/>
      <c r="FG66" s="189"/>
      <c r="FH66" s="189"/>
      <c r="FI66" s="189"/>
      <c r="FJ66" s="189"/>
      <c r="FK66" s="189"/>
      <c r="FL66" s="189"/>
      <c r="FM66" s="189"/>
    </row>
    <row r="67" spans="1:169" ht="15">
      <c r="A67" s="9">
        <v>64</v>
      </c>
      <c r="B67" s="9" t="s">
        <v>169</v>
      </c>
      <c r="C67" s="190">
        <v>0</v>
      </c>
      <c r="D67" s="190">
        <v>0</v>
      </c>
      <c r="E67" s="190">
        <v>0</v>
      </c>
      <c r="F67" s="190">
        <v>0</v>
      </c>
      <c r="G67" s="190">
        <v>0</v>
      </c>
      <c r="H67" s="190">
        <v>0</v>
      </c>
      <c r="I67" s="190">
        <v>0</v>
      </c>
      <c r="J67" s="190">
        <v>0</v>
      </c>
      <c r="K67" s="190">
        <v>0</v>
      </c>
      <c r="L67" s="190">
        <v>0</v>
      </c>
      <c r="M67" s="190">
        <v>0</v>
      </c>
      <c r="N67" s="190">
        <v>0</v>
      </c>
      <c r="O67" s="190">
        <v>0</v>
      </c>
      <c r="P67" s="190">
        <v>0</v>
      </c>
      <c r="Q67" s="190">
        <v>0</v>
      </c>
      <c r="R67" s="190">
        <v>0</v>
      </c>
      <c r="S67" s="190">
        <v>0</v>
      </c>
      <c r="T67" s="190">
        <v>0</v>
      </c>
      <c r="U67" s="190">
        <v>0</v>
      </c>
      <c r="V67" s="190">
        <v>0</v>
      </c>
      <c r="W67" s="190">
        <v>0</v>
      </c>
      <c r="X67" s="190">
        <v>0</v>
      </c>
      <c r="Y67" s="190">
        <v>0</v>
      </c>
      <c r="Z67" s="190">
        <v>0</v>
      </c>
      <c r="AA67" s="190">
        <v>0</v>
      </c>
      <c r="AB67" s="190">
        <v>0</v>
      </c>
      <c r="AC67" s="190">
        <v>0</v>
      </c>
      <c r="AD67" s="190">
        <v>0</v>
      </c>
      <c r="AE67" s="190">
        <v>0</v>
      </c>
      <c r="AF67" s="190">
        <v>1</v>
      </c>
      <c r="AG67" s="190">
        <v>0</v>
      </c>
      <c r="AH67" s="190">
        <v>0</v>
      </c>
      <c r="AI67" s="190">
        <v>0</v>
      </c>
      <c r="AJ67" s="190">
        <v>0</v>
      </c>
      <c r="AK67" s="195">
        <v>0</v>
      </c>
      <c r="AL67" s="195">
        <v>0</v>
      </c>
      <c r="AM67" s="190">
        <v>0</v>
      </c>
      <c r="AN67" s="190">
        <v>0</v>
      </c>
      <c r="AO67" s="190">
        <v>0</v>
      </c>
      <c r="AP67" s="190">
        <v>0</v>
      </c>
      <c r="AQ67" s="190">
        <v>0</v>
      </c>
      <c r="AR67" s="190">
        <v>0</v>
      </c>
      <c r="AS67" s="190">
        <v>0</v>
      </c>
      <c r="AT67" s="190">
        <v>0</v>
      </c>
      <c r="AU67" s="190">
        <v>0</v>
      </c>
      <c r="AV67" s="190">
        <v>0</v>
      </c>
      <c r="AW67" s="190">
        <v>0</v>
      </c>
      <c r="AX67" s="190">
        <v>0</v>
      </c>
      <c r="AY67" s="190">
        <v>0</v>
      </c>
      <c r="AZ67" s="190">
        <v>0</v>
      </c>
      <c r="BA67" s="190">
        <v>1</v>
      </c>
      <c r="BB67" s="190">
        <v>2</v>
      </c>
      <c r="BC67" s="190">
        <v>0</v>
      </c>
      <c r="BD67" s="190">
        <v>0</v>
      </c>
      <c r="BE67" s="190">
        <v>0</v>
      </c>
      <c r="BF67" s="190">
        <v>0</v>
      </c>
      <c r="BG67" s="190">
        <v>0</v>
      </c>
      <c r="BH67" s="190">
        <v>0</v>
      </c>
      <c r="BI67" s="190">
        <v>1</v>
      </c>
      <c r="BJ67" s="190">
        <v>1</v>
      </c>
      <c r="BK67" s="190">
        <v>0</v>
      </c>
      <c r="BL67" s="190">
        <v>0</v>
      </c>
      <c r="BM67" s="190">
        <v>5</v>
      </c>
      <c r="BN67" s="190">
        <v>0</v>
      </c>
      <c r="BO67" s="190">
        <v>1</v>
      </c>
      <c r="BP67" s="190">
        <v>0</v>
      </c>
      <c r="BQ67" s="190">
        <v>0</v>
      </c>
      <c r="BR67" s="190">
        <v>0</v>
      </c>
      <c r="BS67" s="190">
        <v>0</v>
      </c>
      <c r="BT67" s="190">
        <v>0</v>
      </c>
      <c r="BU67" s="190">
        <v>0</v>
      </c>
      <c r="BV67" s="190">
        <v>0</v>
      </c>
      <c r="BW67" s="190">
        <v>0</v>
      </c>
      <c r="BX67" s="190">
        <v>0</v>
      </c>
      <c r="BY67" s="190">
        <v>0</v>
      </c>
      <c r="BZ67" s="190">
        <v>0</v>
      </c>
      <c r="CA67" s="190">
        <v>0</v>
      </c>
      <c r="CB67" s="190">
        <v>3</v>
      </c>
      <c r="CC67" s="190">
        <v>1</v>
      </c>
      <c r="CD67" s="190">
        <v>1</v>
      </c>
      <c r="CE67" s="190">
        <v>1</v>
      </c>
      <c r="CF67" s="190">
        <v>2</v>
      </c>
      <c r="CG67" s="190">
        <v>0</v>
      </c>
      <c r="CH67" s="190">
        <v>0</v>
      </c>
      <c r="CI67" s="190">
        <v>0</v>
      </c>
      <c r="CJ67" s="190">
        <v>0</v>
      </c>
      <c r="CK67" s="190">
        <v>0</v>
      </c>
      <c r="CL67" s="190">
        <v>0</v>
      </c>
      <c r="CM67" s="190">
        <v>0</v>
      </c>
      <c r="CN67" s="190">
        <v>0</v>
      </c>
      <c r="CO67" s="190">
        <v>0</v>
      </c>
      <c r="CP67" s="190">
        <v>0</v>
      </c>
      <c r="CQ67" s="190">
        <v>9</v>
      </c>
      <c r="CR67" s="190">
        <v>3</v>
      </c>
      <c r="CS67" s="190">
        <v>1</v>
      </c>
      <c r="CT67" s="190">
        <v>1</v>
      </c>
      <c r="CU67" s="190">
        <v>6</v>
      </c>
      <c r="CV67" s="190">
        <v>0</v>
      </c>
      <c r="CW67" s="190">
        <v>0</v>
      </c>
      <c r="CX67" s="190">
        <v>0</v>
      </c>
      <c r="CY67" s="190">
        <v>0</v>
      </c>
      <c r="CZ67" s="190">
        <v>1</v>
      </c>
      <c r="DA67" s="190">
        <v>1</v>
      </c>
      <c r="DB67" s="190">
        <v>1</v>
      </c>
      <c r="DC67" s="190">
        <v>2</v>
      </c>
      <c r="DD67" s="190">
        <v>8</v>
      </c>
      <c r="DE67" s="190">
        <v>3</v>
      </c>
      <c r="DF67" s="194">
        <v>24</v>
      </c>
      <c r="DG67">
        <v>10</v>
      </c>
      <c r="DH67" s="190">
        <v>0</v>
      </c>
      <c r="DI67" s="190">
        <v>4</v>
      </c>
      <c r="DJ67" s="190">
        <v>28</v>
      </c>
      <c r="DK67" s="190">
        <v>2</v>
      </c>
      <c r="DL67" s="190">
        <v>7</v>
      </c>
      <c r="DM67" s="190">
        <v>3</v>
      </c>
      <c r="DN67" s="190">
        <v>4</v>
      </c>
      <c r="DO67" s="190">
        <v>0</v>
      </c>
      <c r="DP67" s="190">
        <v>11</v>
      </c>
      <c r="DQ67" s="190">
        <v>0</v>
      </c>
      <c r="DR67" s="190">
        <v>3</v>
      </c>
      <c r="DS67" s="195">
        <f t="shared" si="0"/>
        <v>41</v>
      </c>
      <c r="DT67" s="195">
        <f t="shared" si="1"/>
        <v>38</v>
      </c>
      <c r="DU67" s="195">
        <f t="shared" si="2"/>
        <v>7</v>
      </c>
      <c r="DV67" s="195">
        <f t="shared" si="3"/>
        <v>14</v>
      </c>
      <c r="DW67" s="195">
        <f t="shared" si="4"/>
        <v>12</v>
      </c>
      <c r="DX67" s="195">
        <f t="shared" si="5"/>
        <v>8</v>
      </c>
      <c r="DY67" s="195">
        <f t="shared" si="6"/>
        <v>7</v>
      </c>
      <c r="DZ67" s="195">
        <f t="shared" si="7"/>
        <v>4</v>
      </c>
      <c r="EA67" s="195">
        <f t="shared" si="8"/>
        <v>2</v>
      </c>
      <c r="EB67" s="195">
        <f t="shared" si="9"/>
        <v>7</v>
      </c>
      <c r="EC67" s="189"/>
      <c r="ED67" s="189"/>
      <c r="EE67" s="189"/>
      <c r="EF67" s="189"/>
      <c r="EG67" s="189"/>
      <c r="EH67" s="189"/>
      <c r="EI67" s="189"/>
      <c r="EJ67" s="189"/>
      <c r="EK67" s="189"/>
      <c r="EL67" s="189"/>
      <c r="EM67" s="189"/>
      <c r="EN67" s="189"/>
      <c r="EO67" s="189"/>
      <c r="EP67" s="189"/>
      <c r="EQ67" s="189"/>
      <c r="ER67" s="189"/>
      <c r="ES67" s="189"/>
      <c r="ET67" s="189"/>
      <c r="EU67" s="189"/>
      <c r="EV67" s="189"/>
      <c r="EW67" s="189"/>
      <c r="EX67" s="189"/>
      <c r="EY67" s="189"/>
      <c r="EZ67" s="189"/>
      <c r="FA67" s="189"/>
      <c r="FB67" s="189"/>
      <c r="FC67" s="189"/>
      <c r="FD67" s="189"/>
      <c r="FE67" s="189"/>
      <c r="FF67" s="189"/>
      <c r="FG67" s="189"/>
      <c r="FH67" s="189"/>
      <c r="FI67" s="189"/>
      <c r="FJ67" s="189"/>
      <c r="FK67" s="189"/>
      <c r="FL67" s="189"/>
      <c r="FM67" s="189"/>
    </row>
    <row r="68" spans="1:169" ht="15">
      <c r="A68" s="9">
        <v>65</v>
      </c>
      <c r="B68" s="9" t="s">
        <v>170</v>
      </c>
      <c r="C68" s="190">
        <v>0</v>
      </c>
      <c r="D68" s="190">
        <v>0</v>
      </c>
      <c r="E68" s="190">
        <v>0</v>
      </c>
      <c r="F68" s="190">
        <v>0</v>
      </c>
      <c r="G68" s="190">
        <v>0</v>
      </c>
      <c r="H68" s="190">
        <v>0</v>
      </c>
      <c r="I68" s="190">
        <v>0</v>
      </c>
      <c r="J68" s="190">
        <v>0</v>
      </c>
      <c r="K68" s="190">
        <v>0</v>
      </c>
      <c r="L68" s="190">
        <v>0</v>
      </c>
      <c r="M68" s="190">
        <v>0</v>
      </c>
      <c r="N68" s="190">
        <v>0</v>
      </c>
      <c r="O68" s="190">
        <v>0</v>
      </c>
      <c r="P68" s="190">
        <v>0</v>
      </c>
      <c r="Q68" s="190">
        <v>0</v>
      </c>
      <c r="R68" s="190">
        <v>0</v>
      </c>
      <c r="S68" s="190">
        <v>0</v>
      </c>
      <c r="T68" s="190">
        <v>0</v>
      </c>
      <c r="U68" s="190">
        <v>0</v>
      </c>
      <c r="V68" s="190">
        <v>0</v>
      </c>
      <c r="W68" s="190">
        <v>0</v>
      </c>
      <c r="X68" s="190">
        <v>0</v>
      </c>
      <c r="Y68" s="190">
        <v>0</v>
      </c>
      <c r="Z68" s="190">
        <v>0</v>
      </c>
      <c r="AA68" s="190">
        <v>0</v>
      </c>
      <c r="AB68" s="190">
        <v>0</v>
      </c>
      <c r="AC68" s="190">
        <v>0</v>
      </c>
      <c r="AD68" s="190">
        <v>0</v>
      </c>
      <c r="AE68" s="190">
        <v>0</v>
      </c>
      <c r="AF68" s="190">
        <v>0</v>
      </c>
      <c r="AG68" s="190">
        <v>0</v>
      </c>
      <c r="AH68" s="190">
        <v>0</v>
      </c>
      <c r="AI68" s="190">
        <v>0</v>
      </c>
      <c r="AJ68" s="190">
        <v>0</v>
      </c>
      <c r="AK68" s="195">
        <v>0</v>
      </c>
      <c r="AL68" s="195">
        <v>0</v>
      </c>
      <c r="AM68" s="190">
        <v>0</v>
      </c>
      <c r="AN68" s="190">
        <v>0</v>
      </c>
      <c r="AO68" s="190">
        <v>0</v>
      </c>
      <c r="AP68" s="190">
        <v>0</v>
      </c>
      <c r="AQ68" s="190">
        <v>0</v>
      </c>
      <c r="AR68" s="190">
        <v>1</v>
      </c>
      <c r="AS68" s="190">
        <v>0</v>
      </c>
      <c r="AT68" s="190">
        <v>1</v>
      </c>
      <c r="AU68" s="190">
        <v>1</v>
      </c>
      <c r="AV68" s="190">
        <v>0</v>
      </c>
      <c r="AW68" s="190">
        <v>0</v>
      </c>
      <c r="AX68" s="190">
        <v>2</v>
      </c>
      <c r="AY68" s="190">
        <v>0</v>
      </c>
      <c r="AZ68" s="190">
        <v>0</v>
      </c>
      <c r="BA68" s="190">
        <v>0</v>
      </c>
      <c r="BB68" s="190">
        <v>1</v>
      </c>
      <c r="BC68" s="190">
        <v>0</v>
      </c>
      <c r="BD68" s="190">
        <v>0</v>
      </c>
      <c r="BE68" s="190">
        <v>0</v>
      </c>
      <c r="BF68" s="190">
        <v>0</v>
      </c>
      <c r="BG68" s="190">
        <v>0</v>
      </c>
      <c r="BH68" s="190">
        <v>0</v>
      </c>
      <c r="BI68" s="190">
        <v>1</v>
      </c>
      <c r="BJ68" s="190">
        <v>2</v>
      </c>
      <c r="BK68" s="190">
        <v>0</v>
      </c>
      <c r="BL68" s="190">
        <v>0</v>
      </c>
      <c r="BM68" s="190">
        <v>2</v>
      </c>
      <c r="BN68" s="190">
        <v>0</v>
      </c>
      <c r="BO68" s="190">
        <v>0</v>
      </c>
      <c r="BP68" s="190">
        <v>0</v>
      </c>
      <c r="BQ68" s="190">
        <v>1</v>
      </c>
      <c r="BR68" s="190">
        <v>0</v>
      </c>
      <c r="BS68" s="190">
        <v>0</v>
      </c>
      <c r="BT68" s="190">
        <v>0</v>
      </c>
      <c r="BU68" s="190">
        <v>0</v>
      </c>
      <c r="BV68" s="190">
        <v>0</v>
      </c>
      <c r="BW68" s="190">
        <v>0</v>
      </c>
      <c r="BX68" s="190">
        <v>0</v>
      </c>
      <c r="BY68" s="190">
        <v>0</v>
      </c>
      <c r="BZ68" s="190">
        <v>0</v>
      </c>
      <c r="CA68" s="190">
        <v>1</v>
      </c>
      <c r="CB68" s="190">
        <v>7</v>
      </c>
      <c r="CC68" s="190">
        <v>0</v>
      </c>
      <c r="CD68" s="190">
        <v>2</v>
      </c>
      <c r="CE68" s="190">
        <v>1</v>
      </c>
      <c r="CF68" s="190">
        <v>7</v>
      </c>
      <c r="CG68" s="190">
        <v>0</v>
      </c>
      <c r="CH68" s="190">
        <v>0</v>
      </c>
      <c r="CI68" s="190">
        <v>0</v>
      </c>
      <c r="CJ68" s="190">
        <v>0</v>
      </c>
      <c r="CK68" s="190">
        <v>0</v>
      </c>
      <c r="CL68" s="190">
        <v>1</v>
      </c>
      <c r="CM68" s="190">
        <v>1</v>
      </c>
      <c r="CN68" s="190">
        <v>2</v>
      </c>
      <c r="CO68" s="190">
        <v>0</v>
      </c>
      <c r="CP68" s="190">
        <v>0</v>
      </c>
      <c r="CQ68" s="190">
        <v>7</v>
      </c>
      <c r="CR68" s="190">
        <v>2</v>
      </c>
      <c r="CS68" s="190">
        <v>0</v>
      </c>
      <c r="CT68" s="190">
        <v>3</v>
      </c>
      <c r="CU68" s="190">
        <v>6</v>
      </c>
      <c r="CV68" s="190">
        <v>0</v>
      </c>
      <c r="CW68" s="190">
        <v>0</v>
      </c>
      <c r="CX68" s="190">
        <v>0</v>
      </c>
      <c r="CY68" s="190">
        <v>0</v>
      </c>
      <c r="CZ68" s="190">
        <v>1</v>
      </c>
      <c r="DA68" s="190">
        <v>1</v>
      </c>
      <c r="DB68" s="190">
        <v>0</v>
      </c>
      <c r="DC68" s="190">
        <v>1</v>
      </c>
      <c r="DD68" s="190">
        <v>2</v>
      </c>
      <c r="DE68" s="190">
        <v>0</v>
      </c>
      <c r="DF68" s="194">
        <v>16</v>
      </c>
      <c r="DG68">
        <v>8</v>
      </c>
      <c r="DH68" s="190">
        <v>0</v>
      </c>
      <c r="DI68" s="190">
        <v>5</v>
      </c>
      <c r="DJ68" s="190">
        <v>18</v>
      </c>
      <c r="DK68" s="190">
        <v>1</v>
      </c>
      <c r="DL68" s="190">
        <v>4</v>
      </c>
      <c r="DM68" s="190">
        <v>3</v>
      </c>
      <c r="DN68" s="190">
        <v>4</v>
      </c>
      <c r="DO68" s="190">
        <v>1</v>
      </c>
      <c r="DP68" s="190">
        <v>7</v>
      </c>
      <c r="DQ68" s="190">
        <v>0</v>
      </c>
      <c r="DR68" s="190">
        <v>5</v>
      </c>
      <c r="DS68" s="195">
        <f t="shared" ref="DS68:DS90" si="10">E68+T68+AI68+AX68+BM68+CB68+CQ68+DF68</f>
        <v>34</v>
      </c>
      <c r="DT68" s="195">
        <f t="shared" ref="DT68:DT90" si="11">I68+X68+AM68+BB68+BQ68+CF68+CU68+DJ68</f>
        <v>33</v>
      </c>
      <c r="DU68" s="195">
        <f t="shared" ref="DU68:DU90" si="12">Q68+AF68+AU68+BJ68+BY68+CN68+DC68+DR68</f>
        <v>11</v>
      </c>
      <c r="DV68" s="195">
        <f t="shared" ref="DV68:DV90" si="13">F68+U68+AJ68+AY68+BN68+CC68+CR68+DG68</f>
        <v>10</v>
      </c>
      <c r="DW68" s="195">
        <f t="shared" ref="DW68:DW90" si="14">O68+AD68+AS68+BH68+BW68+CL68+DA68+DP68</f>
        <v>9</v>
      </c>
      <c r="DX68" s="195">
        <f t="shared" ref="DX68:DX90" si="15">C68+R68+AG68+AV68+BK68+BZ68+CO68+DD68</f>
        <v>2</v>
      </c>
      <c r="DY68" s="195">
        <f t="shared" ref="DY68:DY90" si="16">H68+W68+AL68+BA68+BP68+CE68+CT68+DI68</f>
        <v>9</v>
      </c>
      <c r="DZ68" s="195">
        <f t="shared" ref="DZ68:DZ90" si="17">M68+AB68+AQ68+BF68+BU68+CJ68+CY68+DN68</f>
        <v>4</v>
      </c>
      <c r="EA68" s="195">
        <f t="shared" ref="EA68:EA90" si="18">P68+AE68+AT68+BI68+BX68+CM68+DB68+DQ68</f>
        <v>3</v>
      </c>
      <c r="EB68" s="195">
        <f t="shared" ref="EB68:EB90" si="19">K68+Z68+AO68+BD68+BS68+CH68+CW68+DL68</f>
        <v>4</v>
      </c>
      <c r="EC68" s="189"/>
      <c r="ED68" s="189"/>
      <c r="EE68" s="189"/>
      <c r="EF68" s="189"/>
      <c r="EG68" s="189"/>
      <c r="EH68" s="189"/>
      <c r="EI68" s="189"/>
      <c r="EJ68" s="189"/>
      <c r="EK68" s="189"/>
      <c r="EL68" s="189"/>
      <c r="EM68" s="189"/>
      <c r="EN68" s="189"/>
      <c r="EO68" s="189"/>
      <c r="EP68" s="189"/>
      <c r="EQ68" s="189"/>
      <c r="ER68" s="189"/>
      <c r="ES68" s="189"/>
      <c r="ET68" s="189"/>
      <c r="EU68" s="189"/>
      <c r="EV68" s="189"/>
      <c r="EW68" s="189"/>
      <c r="EX68" s="189"/>
      <c r="EY68" s="189"/>
      <c r="EZ68" s="189"/>
      <c r="FA68" s="189"/>
      <c r="FB68" s="189"/>
      <c r="FC68" s="189"/>
      <c r="FD68" s="189"/>
      <c r="FE68" s="189"/>
      <c r="FF68" s="189"/>
      <c r="FG68" s="189"/>
      <c r="FH68" s="189"/>
      <c r="FI68" s="189"/>
      <c r="FJ68" s="189"/>
      <c r="FK68" s="189"/>
      <c r="FL68" s="189"/>
      <c r="FM68" s="189"/>
    </row>
    <row r="69" spans="1:169" ht="15">
      <c r="A69" s="9">
        <v>66</v>
      </c>
      <c r="B69" s="9" t="s">
        <v>171</v>
      </c>
      <c r="C69" s="190">
        <v>0</v>
      </c>
      <c r="D69" s="190">
        <v>0</v>
      </c>
      <c r="E69" s="190">
        <v>0</v>
      </c>
      <c r="F69" s="190">
        <v>1</v>
      </c>
      <c r="G69" s="190">
        <v>0</v>
      </c>
      <c r="H69" s="190">
        <v>0</v>
      </c>
      <c r="I69" s="190">
        <v>0</v>
      </c>
      <c r="J69" s="190">
        <v>0</v>
      </c>
      <c r="K69" s="190">
        <v>0</v>
      </c>
      <c r="L69" s="190">
        <v>0</v>
      </c>
      <c r="M69" s="190">
        <v>0</v>
      </c>
      <c r="N69" s="190">
        <v>0</v>
      </c>
      <c r="O69" s="190">
        <v>0</v>
      </c>
      <c r="P69" s="190">
        <v>0</v>
      </c>
      <c r="Q69" s="190">
        <v>0</v>
      </c>
      <c r="R69" s="190">
        <v>0</v>
      </c>
      <c r="S69" s="190">
        <v>0</v>
      </c>
      <c r="T69" s="190">
        <v>0</v>
      </c>
      <c r="U69" s="190">
        <v>0</v>
      </c>
      <c r="V69" s="190">
        <v>0</v>
      </c>
      <c r="W69" s="190">
        <v>0</v>
      </c>
      <c r="X69" s="190">
        <v>1</v>
      </c>
      <c r="Y69" s="190">
        <v>0</v>
      </c>
      <c r="Z69" s="190">
        <v>0</v>
      </c>
      <c r="AA69" s="190">
        <v>0</v>
      </c>
      <c r="AB69" s="190">
        <v>0</v>
      </c>
      <c r="AC69" s="190">
        <v>0</v>
      </c>
      <c r="AD69" s="190">
        <v>0</v>
      </c>
      <c r="AE69" s="190">
        <v>0</v>
      </c>
      <c r="AF69" s="190">
        <v>0</v>
      </c>
      <c r="AG69" s="190">
        <v>0</v>
      </c>
      <c r="AH69" s="190">
        <v>0</v>
      </c>
      <c r="AI69" s="190">
        <v>0</v>
      </c>
      <c r="AJ69" s="190">
        <v>1</v>
      </c>
      <c r="AK69" s="195">
        <v>0</v>
      </c>
      <c r="AL69" s="195">
        <v>0</v>
      </c>
      <c r="AM69" s="190">
        <v>1</v>
      </c>
      <c r="AN69" s="190">
        <v>0</v>
      </c>
      <c r="AO69" s="190">
        <v>0</v>
      </c>
      <c r="AP69" s="190">
        <v>0</v>
      </c>
      <c r="AQ69" s="190">
        <v>0</v>
      </c>
      <c r="AR69" s="190">
        <v>1</v>
      </c>
      <c r="AS69" s="190">
        <v>0</v>
      </c>
      <c r="AT69" s="190">
        <v>0</v>
      </c>
      <c r="AU69" s="190">
        <v>1</v>
      </c>
      <c r="AV69" s="190">
        <v>0</v>
      </c>
      <c r="AW69" s="190">
        <v>0</v>
      </c>
      <c r="AX69" s="190">
        <v>1</v>
      </c>
      <c r="AY69" s="190">
        <v>0</v>
      </c>
      <c r="AZ69" s="190">
        <v>0</v>
      </c>
      <c r="BA69" s="190">
        <v>0</v>
      </c>
      <c r="BB69" s="190">
        <v>0</v>
      </c>
      <c r="BC69" s="190">
        <v>0</v>
      </c>
      <c r="BD69" s="190">
        <v>0</v>
      </c>
      <c r="BE69" s="190">
        <v>0</v>
      </c>
      <c r="BF69" s="190">
        <v>0</v>
      </c>
      <c r="BG69" s="190">
        <v>0</v>
      </c>
      <c r="BH69" s="190">
        <v>0</v>
      </c>
      <c r="BI69" s="190">
        <v>5</v>
      </c>
      <c r="BJ69" s="190">
        <v>2</v>
      </c>
      <c r="BK69" s="190">
        <v>0</v>
      </c>
      <c r="BL69" s="190">
        <v>0</v>
      </c>
      <c r="BM69" s="190">
        <v>5</v>
      </c>
      <c r="BN69" s="190">
        <v>0</v>
      </c>
      <c r="BO69" s="190">
        <v>3</v>
      </c>
      <c r="BP69" s="190">
        <v>2</v>
      </c>
      <c r="BQ69" s="190">
        <v>3</v>
      </c>
      <c r="BR69" s="190">
        <v>0</v>
      </c>
      <c r="BS69" s="190">
        <v>0</v>
      </c>
      <c r="BT69" s="190">
        <v>0</v>
      </c>
      <c r="BU69" s="190">
        <v>0</v>
      </c>
      <c r="BV69" s="190">
        <v>0</v>
      </c>
      <c r="BW69" s="190">
        <v>0</v>
      </c>
      <c r="BX69" s="190">
        <v>0</v>
      </c>
      <c r="BY69" s="190">
        <v>4</v>
      </c>
      <c r="BZ69" s="190">
        <v>0</v>
      </c>
      <c r="CA69" s="190">
        <v>0</v>
      </c>
      <c r="CB69" s="190">
        <v>13</v>
      </c>
      <c r="CC69" s="190">
        <v>3</v>
      </c>
      <c r="CD69" s="190">
        <v>1</v>
      </c>
      <c r="CE69" s="190">
        <v>0</v>
      </c>
      <c r="CF69" s="190">
        <v>9</v>
      </c>
      <c r="CG69" s="190">
        <v>0</v>
      </c>
      <c r="CH69" s="190">
        <v>0</v>
      </c>
      <c r="CI69" s="190">
        <v>0</v>
      </c>
      <c r="CJ69" s="190">
        <v>0</v>
      </c>
      <c r="CK69" s="190">
        <v>0</v>
      </c>
      <c r="CL69" s="190">
        <v>2</v>
      </c>
      <c r="CM69" s="190">
        <v>0</v>
      </c>
      <c r="CN69" s="190">
        <v>3</v>
      </c>
      <c r="CO69" s="190">
        <v>1</v>
      </c>
      <c r="CP69" s="190">
        <v>3</v>
      </c>
      <c r="CQ69" s="190">
        <v>25</v>
      </c>
      <c r="CR69" s="190">
        <v>6</v>
      </c>
      <c r="CS69" s="190">
        <v>2</v>
      </c>
      <c r="CT69" s="190">
        <v>0</v>
      </c>
      <c r="CU69" s="190">
        <v>4</v>
      </c>
      <c r="CV69" s="190">
        <v>1</v>
      </c>
      <c r="CW69" s="190">
        <v>0</v>
      </c>
      <c r="CX69" s="190">
        <v>1</v>
      </c>
      <c r="CY69" s="190">
        <v>0</v>
      </c>
      <c r="CZ69" s="190">
        <v>1</v>
      </c>
      <c r="DA69" s="190">
        <v>1</v>
      </c>
      <c r="DB69" s="190">
        <v>0</v>
      </c>
      <c r="DC69" s="190">
        <v>3</v>
      </c>
      <c r="DD69" s="190">
        <v>17</v>
      </c>
      <c r="DE69" s="190">
        <v>5</v>
      </c>
      <c r="DF69" s="194">
        <v>61</v>
      </c>
      <c r="DG69">
        <v>22</v>
      </c>
      <c r="DH69" s="190">
        <v>1</v>
      </c>
      <c r="DI69" s="190">
        <v>4</v>
      </c>
      <c r="DJ69" s="190">
        <v>59</v>
      </c>
      <c r="DK69" s="190">
        <v>3</v>
      </c>
      <c r="DL69" s="190">
        <v>7</v>
      </c>
      <c r="DM69" s="190">
        <v>8</v>
      </c>
      <c r="DN69" s="190">
        <v>8</v>
      </c>
      <c r="DO69" s="190">
        <v>2</v>
      </c>
      <c r="DP69" s="190">
        <v>26</v>
      </c>
      <c r="DQ69" s="190">
        <v>0</v>
      </c>
      <c r="DR69" s="190">
        <v>14</v>
      </c>
      <c r="DS69" s="195">
        <f t="shared" si="10"/>
        <v>105</v>
      </c>
      <c r="DT69" s="195">
        <f t="shared" si="11"/>
        <v>77</v>
      </c>
      <c r="DU69" s="195">
        <f t="shared" si="12"/>
        <v>27</v>
      </c>
      <c r="DV69" s="195">
        <f t="shared" si="13"/>
        <v>33</v>
      </c>
      <c r="DW69" s="195">
        <f t="shared" si="14"/>
        <v>29</v>
      </c>
      <c r="DX69" s="195">
        <f t="shared" si="15"/>
        <v>18</v>
      </c>
      <c r="DY69" s="195">
        <f t="shared" si="16"/>
        <v>6</v>
      </c>
      <c r="DZ69" s="195">
        <f t="shared" si="17"/>
        <v>8</v>
      </c>
      <c r="EA69" s="195">
        <f t="shared" si="18"/>
        <v>5</v>
      </c>
      <c r="EB69" s="195">
        <f t="shared" si="19"/>
        <v>7</v>
      </c>
      <c r="EC69" s="189"/>
      <c r="ED69" s="189"/>
      <c r="EE69" s="189"/>
      <c r="EF69" s="189"/>
      <c r="EG69" s="189"/>
      <c r="EH69" s="189"/>
      <c r="EI69" s="189"/>
      <c r="EJ69" s="189"/>
      <c r="EK69" s="189"/>
      <c r="EL69" s="189"/>
      <c r="EM69" s="189"/>
      <c r="EN69" s="189"/>
      <c r="EO69" s="189"/>
      <c r="EP69" s="189"/>
      <c r="EQ69" s="189"/>
      <c r="ER69" s="189"/>
      <c r="ES69" s="189"/>
      <c r="ET69" s="189"/>
      <c r="EU69" s="189"/>
      <c r="EV69" s="189"/>
      <c r="EW69" s="189"/>
      <c r="EX69" s="189"/>
      <c r="EY69" s="189"/>
      <c r="EZ69" s="189"/>
      <c r="FA69" s="189"/>
      <c r="FB69" s="189"/>
      <c r="FC69" s="189"/>
      <c r="FD69" s="189"/>
      <c r="FE69" s="189"/>
      <c r="FF69" s="189"/>
      <c r="FG69" s="189"/>
      <c r="FH69" s="189"/>
      <c r="FI69" s="189"/>
      <c r="FJ69" s="189"/>
      <c r="FK69" s="189"/>
      <c r="FL69" s="189"/>
      <c r="FM69" s="189"/>
    </row>
    <row r="70" spans="1:169" ht="21" customHeight="1">
      <c r="A70" s="9">
        <v>67</v>
      </c>
      <c r="B70" s="9" t="s">
        <v>172</v>
      </c>
      <c r="C70" s="190">
        <v>0</v>
      </c>
      <c r="D70" s="190">
        <v>0</v>
      </c>
      <c r="E70" s="190">
        <v>0</v>
      </c>
      <c r="F70" s="190">
        <v>0</v>
      </c>
      <c r="G70" s="190">
        <v>0</v>
      </c>
      <c r="H70" s="190">
        <v>0</v>
      </c>
      <c r="I70" s="190">
        <v>0</v>
      </c>
      <c r="J70" s="190">
        <v>0</v>
      </c>
      <c r="K70" s="190">
        <v>0</v>
      </c>
      <c r="L70" s="190">
        <v>0</v>
      </c>
      <c r="M70" s="190">
        <v>0</v>
      </c>
      <c r="N70" s="190">
        <v>0</v>
      </c>
      <c r="O70" s="190">
        <v>0</v>
      </c>
      <c r="P70" s="190">
        <v>0</v>
      </c>
      <c r="Q70" s="190">
        <v>0</v>
      </c>
      <c r="R70" s="190">
        <v>0</v>
      </c>
      <c r="S70" s="190">
        <v>0</v>
      </c>
      <c r="T70" s="190">
        <v>0</v>
      </c>
      <c r="U70" s="190">
        <v>0</v>
      </c>
      <c r="V70" s="190">
        <v>0</v>
      </c>
      <c r="W70" s="190">
        <v>0</v>
      </c>
      <c r="X70" s="190">
        <v>0</v>
      </c>
      <c r="Y70" s="190">
        <v>0</v>
      </c>
      <c r="Z70" s="190">
        <v>0</v>
      </c>
      <c r="AA70" s="190">
        <v>0</v>
      </c>
      <c r="AB70" s="190">
        <v>0</v>
      </c>
      <c r="AC70" s="190">
        <v>0</v>
      </c>
      <c r="AD70" s="190">
        <v>0</v>
      </c>
      <c r="AE70" s="190">
        <v>0</v>
      </c>
      <c r="AF70" s="190">
        <v>0</v>
      </c>
      <c r="AG70" s="190">
        <v>0</v>
      </c>
      <c r="AH70" s="190">
        <v>0</v>
      </c>
      <c r="AI70" s="190">
        <v>0</v>
      </c>
      <c r="AJ70" s="190">
        <v>0</v>
      </c>
      <c r="AK70" s="195">
        <v>0</v>
      </c>
      <c r="AL70" s="195">
        <v>0</v>
      </c>
      <c r="AM70" s="190">
        <v>0</v>
      </c>
      <c r="AN70" s="190">
        <v>0</v>
      </c>
      <c r="AO70" s="190">
        <v>0</v>
      </c>
      <c r="AP70" s="190">
        <v>0</v>
      </c>
      <c r="AQ70" s="190">
        <v>0</v>
      </c>
      <c r="AR70" s="190">
        <v>0</v>
      </c>
      <c r="AS70" s="190">
        <v>0</v>
      </c>
      <c r="AT70" s="190">
        <v>0</v>
      </c>
      <c r="AU70" s="190">
        <v>1</v>
      </c>
      <c r="AV70" s="190">
        <v>0</v>
      </c>
      <c r="AW70" s="190">
        <v>0</v>
      </c>
      <c r="AX70" s="190">
        <v>0</v>
      </c>
      <c r="AY70" s="190">
        <v>0</v>
      </c>
      <c r="AZ70" s="190">
        <v>0</v>
      </c>
      <c r="BA70" s="190">
        <v>0</v>
      </c>
      <c r="BB70" s="190">
        <v>1</v>
      </c>
      <c r="BC70" s="190">
        <v>0</v>
      </c>
      <c r="BD70" s="190">
        <v>0</v>
      </c>
      <c r="BE70" s="190">
        <v>0</v>
      </c>
      <c r="BF70" s="190">
        <v>0</v>
      </c>
      <c r="BG70" s="190">
        <v>0</v>
      </c>
      <c r="BH70" s="190">
        <v>0</v>
      </c>
      <c r="BI70" s="190">
        <v>0</v>
      </c>
      <c r="BJ70" s="190">
        <v>2</v>
      </c>
      <c r="BK70" s="190">
        <v>0</v>
      </c>
      <c r="BL70" s="190">
        <v>0</v>
      </c>
      <c r="BM70" s="190">
        <v>0</v>
      </c>
      <c r="BN70" s="190">
        <v>0</v>
      </c>
      <c r="BO70" s="190">
        <v>0</v>
      </c>
      <c r="BP70" s="190">
        <v>0</v>
      </c>
      <c r="BQ70" s="190">
        <v>0</v>
      </c>
      <c r="BR70" s="190">
        <v>0</v>
      </c>
      <c r="BS70" s="190">
        <v>0</v>
      </c>
      <c r="BT70" s="190">
        <v>0</v>
      </c>
      <c r="BU70" s="190">
        <v>0</v>
      </c>
      <c r="BV70" s="190">
        <v>0</v>
      </c>
      <c r="BW70" s="190">
        <v>0</v>
      </c>
      <c r="BX70" s="190">
        <v>0</v>
      </c>
      <c r="BY70" s="190">
        <v>0</v>
      </c>
      <c r="BZ70" s="190">
        <v>0</v>
      </c>
      <c r="CA70" s="190">
        <v>0</v>
      </c>
      <c r="CB70" s="190">
        <v>1</v>
      </c>
      <c r="CC70" s="190">
        <v>0</v>
      </c>
      <c r="CD70" s="190">
        <v>0</v>
      </c>
      <c r="CE70" s="190">
        <v>0</v>
      </c>
      <c r="CF70" s="190">
        <v>1</v>
      </c>
      <c r="CG70" s="190">
        <v>0</v>
      </c>
      <c r="CH70" s="190">
        <v>0</v>
      </c>
      <c r="CI70" s="190">
        <v>0</v>
      </c>
      <c r="CJ70" s="190">
        <v>0</v>
      </c>
      <c r="CK70" s="190">
        <v>0</v>
      </c>
      <c r="CL70" s="190">
        <v>0</v>
      </c>
      <c r="CM70" s="190">
        <v>2</v>
      </c>
      <c r="CN70" s="190">
        <v>0</v>
      </c>
      <c r="CO70" s="190">
        <v>0</v>
      </c>
      <c r="CP70" s="190">
        <v>0</v>
      </c>
      <c r="CQ70" s="190">
        <v>12</v>
      </c>
      <c r="CR70" s="190">
        <v>2</v>
      </c>
      <c r="CS70" s="190">
        <v>0</v>
      </c>
      <c r="CT70" s="190">
        <v>1</v>
      </c>
      <c r="CU70" s="190">
        <v>2</v>
      </c>
      <c r="CV70" s="190">
        <v>0</v>
      </c>
      <c r="CW70" s="190">
        <v>0</v>
      </c>
      <c r="CX70" s="190">
        <v>0</v>
      </c>
      <c r="CY70" s="190">
        <v>1</v>
      </c>
      <c r="CZ70" s="190">
        <v>0</v>
      </c>
      <c r="DA70" s="190">
        <v>0</v>
      </c>
      <c r="DB70" s="190">
        <v>0</v>
      </c>
      <c r="DC70" s="190">
        <v>1</v>
      </c>
      <c r="DD70" s="190">
        <v>11</v>
      </c>
      <c r="DE70" s="190">
        <v>0</v>
      </c>
      <c r="DF70" s="194">
        <v>13</v>
      </c>
      <c r="DG70">
        <v>5</v>
      </c>
      <c r="DH70" s="190">
        <v>0</v>
      </c>
      <c r="DI70" s="190">
        <v>1</v>
      </c>
      <c r="DJ70" s="190">
        <v>18</v>
      </c>
      <c r="DK70" s="190">
        <v>2</v>
      </c>
      <c r="DL70" s="190">
        <v>1</v>
      </c>
      <c r="DM70" s="190">
        <v>2</v>
      </c>
      <c r="DN70" s="190">
        <v>2</v>
      </c>
      <c r="DO70" s="190">
        <v>0</v>
      </c>
      <c r="DP70" s="190">
        <v>8</v>
      </c>
      <c r="DQ70" s="190">
        <v>1</v>
      </c>
      <c r="DR70" s="190">
        <v>0</v>
      </c>
      <c r="DS70" s="195">
        <f t="shared" si="10"/>
        <v>26</v>
      </c>
      <c r="DT70" s="195">
        <f t="shared" si="11"/>
        <v>22</v>
      </c>
      <c r="DU70" s="195">
        <f t="shared" si="12"/>
        <v>4</v>
      </c>
      <c r="DV70" s="195">
        <f t="shared" si="13"/>
        <v>7</v>
      </c>
      <c r="DW70" s="195">
        <f t="shared" si="14"/>
        <v>8</v>
      </c>
      <c r="DX70" s="195">
        <f t="shared" si="15"/>
        <v>11</v>
      </c>
      <c r="DY70" s="195">
        <f t="shared" si="16"/>
        <v>2</v>
      </c>
      <c r="DZ70" s="195">
        <f t="shared" si="17"/>
        <v>3</v>
      </c>
      <c r="EA70" s="195">
        <f t="shared" si="18"/>
        <v>3</v>
      </c>
      <c r="EB70" s="195">
        <f t="shared" si="19"/>
        <v>1</v>
      </c>
      <c r="EC70" s="189"/>
      <c r="ED70" s="189"/>
      <c r="EE70" s="189"/>
      <c r="EF70" s="189"/>
      <c r="EG70" s="189"/>
      <c r="EH70" s="189"/>
      <c r="EI70" s="189"/>
      <c r="EJ70" s="189"/>
      <c r="EK70" s="189"/>
      <c r="EL70" s="189"/>
      <c r="EM70" s="189"/>
      <c r="EN70" s="189"/>
      <c r="EO70" s="189"/>
      <c r="EP70" s="189"/>
      <c r="EQ70" s="189"/>
      <c r="ER70" s="189"/>
      <c r="ES70" s="189"/>
      <c r="ET70" s="189"/>
      <c r="EU70" s="189"/>
      <c r="EV70" s="189"/>
      <c r="EW70" s="189"/>
      <c r="EX70" s="189"/>
      <c r="EY70" s="189"/>
      <c r="EZ70" s="189"/>
      <c r="FA70" s="189"/>
      <c r="FB70" s="189"/>
      <c r="FC70" s="189"/>
      <c r="FD70" s="189"/>
      <c r="FE70" s="189"/>
      <c r="FF70" s="189"/>
      <c r="FG70" s="189"/>
      <c r="FH70" s="189"/>
      <c r="FI70" s="189"/>
      <c r="FJ70" s="189"/>
      <c r="FK70" s="189"/>
      <c r="FL70" s="189"/>
      <c r="FM70" s="189"/>
    </row>
    <row r="71" spans="1:169" ht="15">
      <c r="A71" s="9">
        <v>68</v>
      </c>
      <c r="B71" s="9" t="s">
        <v>173</v>
      </c>
      <c r="C71" s="190">
        <v>0</v>
      </c>
      <c r="D71" s="190">
        <v>0</v>
      </c>
      <c r="E71" s="190">
        <v>0</v>
      </c>
      <c r="F71" s="190">
        <v>1</v>
      </c>
      <c r="G71" s="190">
        <v>0</v>
      </c>
      <c r="H71" s="190">
        <v>0</v>
      </c>
      <c r="I71" s="190">
        <v>0</v>
      </c>
      <c r="J71" s="190">
        <v>0</v>
      </c>
      <c r="K71" s="190">
        <v>0</v>
      </c>
      <c r="L71" s="190">
        <v>0</v>
      </c>
      <c r="M71" s="190">
        <v>0</v>
      </c>
      <c r="N71" s="190">
        <v>0</v>
      </c>
      <c r="O71" s="190">
        <v>0</v>
      </c>
      <c r="P71" s="190">
        <v>0</v>
      </c>
      <c r="Q71" s="190">
        <v>0</v>
      </c>
      <c r="R71" s="190">
        <v>0</v>
      </c>
      <c r="S71" s="190">
        <v>0</v>
      </c>
      <c r="T71" s="190">
        <v>0</v>
      </c>
      <c r="U71" s="190">
        <v>0</v>
      </c>
      <c r="V71" s="190">
        <v>0</v>
      </c>
      <c r="W71" s="190">
        <v>0</v>
      </c>
      <c r="X71" s="190">
        <v>0</v>
      </c>
      <c r="Y71" s="190">
        <v>0</v>
      </c>
      <c r="Z71" s="190">
        <v>0</v>
      </c>
      <c r="AA71" s="190">
        <v>0</v>
      </c>
      <c r="AB71" s="190">
        <v>0</v>
      </c>
      <c r="AC71" s="190">
        <v>0</v>
      </c>
      <c r="AD71" s="190">
        <v>0</v>
      </c>
      <c r="AE71" s="190">
        <v>0</v>
      </c>
      <c r="AF71" s="190">
        <v>1</v>
      </c>
      <c r="AG71" s="190">
        <v>0</v>
      </c>
      <c r="AH71" s="190">
        <v>0</v>
      </c>
      <c r="AI71" s="190">
        <v>0</v>
      </c>
      <c r="AJ71" s="190">
        <v>0</v>
      </c>
      <c r="AK71" s="195">
        <v>0</v>
      </c>
      <c r="AL71" s="195">
        <v>0</v>
      </c>
      <c r="AM71" s="190">
        <v>0</v>
      </c>
      <c r="AN71" s="190">
        <v>0</v>
      </c>
      <c r="AO71" s="190">
        <v>0</v>
      </c>
      <c r="AP71" s="190">
        <v>0</v>
      </c>
      <c r="AQ71" s="190">
        <v>0</v>
      </c>
      <c r="AR71" s="190">
        <v>0</v>
      </c>
      <c r="AS71" s="190">
        <v>0</v>
      </c>
      <c r="AT71" s="190">
        <v>1</v>
      </c>
      <c r="AU71" s="190">
        <v>1</v>
      </c>
      <c r="AV71" s="190">
        <v>0</v>
      </c>
      <c r="AW71" s="190">
        <v>0</v>
      </c>
      <c r="AX71" s="190">
        <v>1</v>
      </c>
      <c r="AY71" s="190">
        <v>0</v>
      </c>
      <c r="AZ71" s="190">
        <v>0</v>
      </c>
      <c r="BA71" s="190">
        <v>0</v>
      </c>
      <c r="BB71" s="190">
        <v>0</v>
      </c>
      <c r="BC71" s="190">
        <v>0</v>
      </c>
      <c r="BD71" s="190">
        <v>1</v>
      </c>
      <c r="BE71" s="190">
        <v>0</v>
      </c>
      <c r="BF71" s="190">
        <v>0</v>
      </c>
      <c r="BG71" s="190">
        <v>0</v>
      </c>
      <c r="BH71" s="190">
        <v>0</v>
      </c>
      <c r="BI71" s="190">
        <v>0</v>
      </c>
      <c r="BJ71" s="190">
        <v>2</v>
      </c>
      <c r="BK71" s="190">
        <v>0</v>
      </c>
      <c r="BL71" s="190">
        <v>0</v>
      </c>
      <c r="BM71" s="190">
        <v>3</v>
      </c>
      <c r="BN71" s="190">
        <v>0</v>
      </c>
      <c r="BO71" s="190">
        <v>1</v>
      </c>
      <c r="BP71" s="190">
        <v>1</v>
      </c>
      <c r="BQ71" s="190">
        <v>1</v>
      </c>
      <c r="BR71" s="190">
        <v>0</v>
      </c>
      <c r="BS71" s="190">
        <v>0</v>
      </c>
      <c r="BT71" s="190">
        <v>0</v>
      </c>
      <c r="BU71" s="190">
        <v>0</v>
      </c>
      <c r="BV71" s="190">
        <v>0</v>
      </c>
      <c r="BW71" s="190">
        <v>1</v>
      </c>
      <c r="BX71" s="190">
        <v>0</v>
      </c>
      <c r="BY71" s="190">
        <v>0</v>
      </c>
      <c r="BZ71" s="190">
        <v>0</v>
      </c>
      <c r="CA71" s="190">
        <v>0</v>
      </c>
      <c r="CB71" s="190">
        <v>8</v>
      </c>
      <c r="CC71" s="190">
        <v>1</v>
      </c>
      <c r="CD71" s="190">
        <v>2</v>
      </c>
      <c r="CE71" s="190">
        <v>0</v>
      </c>
      <c r="CF71" s="190">
        <v>1</v>
      </c>
      <c r="CG71" s="190">
        <v>0</v>
      </c>
      <c r="CH71" s="190">
        <v>0</v>
      </c>
      <c r="CI71" s="190">
        <v>0</v>
      </c>
      <c r="CJ71" s="190">
        <v>0</v>
      </c>
      <c r="CK71" s="190">
        <v>1</v>
      </c>
      <c r="CL71" s="190">
        <v>0</v>
      </c>
      <c r="CM71" s="190">
        <v>0</v>
      </c>
      <c r="CN71" s="190">
        <v>0</v>
      </c>
      <c r="CO71" s="190">
        <v>0</v>
      </c>
      <c r="CP71" s="190">
        <v>0</v>
      </c>
      <c r="CQ71" s="190">
        <v>8</v>
      </c>
      <c r="CR71" s="190">
        <v>3</v>
      </c>
      <c r="CS71" s="190">
        <v>0</v>
      </c>
      <c r="CT71" s="190">
        <v>1</v>
      </c>
      <c r="CU71" s="190">
        <v>7</v>
      </c>
      <c r="CV71" s="190">
        <v>0</v>
      </c>
      <c r="CW71" s="190">
        <v>0</v>
      </c>
      <c r="CX71" s="190">
        <v>0</v>
      </c>
      <c r="CY71" s="190">
        <v>0</v>
      </c>
      <c r="CZ71" s="190">
        <v>0</v>
      </c>
      <c r="DA71" s="190">
        <v>0</v>
      </c>
      <c r="DB71" s="190">
        <v>0</v>
      </c>
      <c r="DC71" s="190">
        <v>1</v>
      </c>
      <c r="DD71" s="190">
        <v>3</v>
      </c>
      <c r="DE71" s="190">
        <v>1</v>
      </c>
      <c r="DF71" s="194">
        <v>15</v>
      </c>
      <c r="DG71">
        <v>1</v>
      </c>
      <c r="DH71" s="190">
        <v>0</v>
      </c>
      <c r="DI71" s="190">
        <v>2</v>
      </c>
      <c r="DJ71" s="190">
        <v>16</v>
      </c>
      <c r="DK71" s="190">
        <v>1</v>
      </c>
      <c r="DL71" s="190">
        <v>2</v>
      </c>
      <c r="DM71" s="190">
        <v>1</v>
      </c>
      <c r="DN71" s="190">
        <v>3</v>
      </c>
      <c r="DO71" s="190">
        <v>0</v>
      </c>
      <c r="DP71" s="190">
        <v>11</v>
      </c>
      <c r="DQ71" s="190">
        <v>0</v>
      </c>
      <c r="DR71" s="190">
        <v>1</v>
      </c>
      <c r="DS71" s="195">
        <f t="shared" si="10"/>
        <v>35</v>
      </c>
      <c r="DT71" s="195">
        <f t="shared" si="11"/>
        <v>25</v>
      </c>
      <c r="DU71" s="195">
        <f t="shared" si="12"/>
        <v>6</v>
      </c>
      <c r="DV71" s="195">
        <f t="shared" si="13"/>
        <v>6</v>
      </c>
      <c r="DW71" s="195">
        <f t="shared" si="14"/>
        <v>12</v>
      </c>
      <c r="DX71" s="195">
        <f t="shared" si="15"/>
        <v>3</v>
      </c>
      <c r="DY71" s="195">
        <f t="shared" si="16"/>
        <v>4</v>
      </c>
      <c r="DZ71" s="195">
        <f t="shared" si="17"/>
        <v>3</v>
      </c>
      <c r="EA71" s="195">
        <f t="shared" si="18"/>
        <v>1</v>
      </c>
      <c r="EB71" s="195">
        <f t="shared" si="19"/>
        <v>3</v>
      </c>
      <c r="EC71" s="189"/>
      <c r="ED71" s="189"/>
      <c r="EE71" s="189"/>
      <c r="EF71" s="189"/>
      <c r="EG71" s="189"/>
      <c r="EH71" s="189"/>
      <c r="EI71" s="189"/>
      <c r="EJ71" s="189"/>
      <c r="EK71" s="189"/>
      <c r="EL71" s="189"/>
      <c r="EM71" s="189"/>
      <c r="EN71" s="189"/>
      <c r="EO71" s="189"/>
      <c r="EP71" s="189"/>
      <c r="EQ71" s="189"/>
      <c r="ER71" s="189"/>
      <c r="ES71" s="189"/>
      <c r="ET71" s="189"/>
      <c r="EU71" s="189"/>
      <c r="EV71" s="189"/>
      <c r="EW71" s="189"/>
      <c r="EX71" s="189"/>
      <c r="EY71" s="189"/>
      <c r="EZ71" s="189"/>
      <c r="FA71" s="189"/>
      <c r="FB71" s="189"/>
      <c r="FC71" s="189"/>
      <c r="FD71" s="189"/>
      <c r="FE71" s="189"/>
      <c r="FF71" s="189"/>
      <c r="FG71" s="189"/>
      <c r="FH71" s="189"/>
      <c r="FI71" s="189"/>
      <c r="FJ71" s="189"/>
      <c r="FK71" s="189"/>
      <c r="FL71" s="189"/>
      <c r="FM71" s="189"/>
    </row>
    <row r="72" spans="1:169" ht="15">
      <c r="A72" s="9">
        <v>69</v>
      </c>
      <c r="B72" s="9" t="s">
        <v>174</v>
      </c>
      <c r="C72" s="190">
        <v>0</v>
      </c>
      <c r="D72" s="190">
        <v>0</v>
      </c>
      <c r="E72" s="190">
        <v>0</v>
      </c>
      <c r="F72" s="190">
        <v>0</v>
      </c>
      <c r="G72" s="190">
        <v>0</v>
      </c>
      <c r="H72" s="190">
        <v>0</v>
      </c>
      <c r="I72" s="190">
        <v>0</v>
      </c>
      <c r="J72" s="190">
        <v>0</v>
      </c>
      <c r="K72" s="190">
        <v>0</v>
      </c>
      <c r="L72" s="190">
        <v>0</v>
      </c>
      <c r="M72" s="190">
        <v>0</v>
      </c>
      <c r="N72" s="190">
        <v>0</v>
      </c>
      <c r="O72" s="190">
        <v>0</v>
      </c>
      <c r="P72" s="190">
        <v>0</v>
      </c>
      <c r="Q72" s="190">
        <v>1</v>
      </c>
      <c r="R72" s="190">
        <v>0</v>
      </c>
      <c r="S72" s="190">
        <v>0</v>
      </c>
      <c r="T72" s="190">
        <v>0</v>
      </c>
      <c r="U72" s="190">
        <v>0</v>
      </c>
      <c r="V72" s="190">
        <v>0</v>
      </c>
      <c r="W72" s="190">
        <v>0</v>
      </c>
      <c r="X72" s="190">
        <v>0</v>
      </c>
      <c r="Y72" s="190">
        <v>0</v>
      </c>
      <c r="Z72" s="190">
        <v>0</v>
      </c>
      <c r="AA72" s="190">
        <v>0</v>
      </c>
      <c r="AB72" s="190">
        <v>0</v>
      </c>
      <c r="AC72" s="190">
        <v>0</v>
      </c>
      <c r="AD72" s="190">
        <v>0</v>
      </c>
      <c r="AE72" s="190">
        <v>0</v>
      </c>
      <c r="AF72" s="190">
        <v>2</v>
      </c>
      <c r="AG72" s="190">
        <v>0</v>
      </c>
      <c r="AH72" s="190">
        <v>0</v>
      </c>
      <c r="AI72" s="190">
        <v>1</v>
      </c>
      <c r="AJ72" s="190">
        <v>0</v>
      </c>
      <c r="AK72" s="195">
        <v>0</v>
      </c>
      <c r="AL72" s="195">
        <v>0</v>
      </c>
      <c r="AM72" s="190">
        <v>0</v>
      </c>
      <c r="AN72" s="190">
        <v>0</v>
      </c>
      <c r="AO72" s="190">
        <v>0</v>
      </c>
      <c r="AP72" s="190">
        <v>0</v>
      </c>
      <c r="AQ72" s="190">
        <v>0</v>
      </c>
      <c r="AR72" s="190">
        <v>0</v>
      </c>
      <c r="AS72" s="190">
        <v>0</v>
      </c>
      <c r="AT72" s="190">
        <v>3</v>
      </c>
      <c r="AU72" s="190">
        <v>6</v>
      </c>
      <c r="AV72" s="190">
        <v>0</v>
      </c>
      <c r="AW72" s="190">
        <v>0</v>
      </c>
      <c r="AX72" s="190">
        <v>6</v>
      </c>
      <c r="AY72" s="190">
        <v>0</v>
      </c>
      <c r="AZ72" s="190">
        <v>5</v>
      </c>
      <c r="BA72" s="190">
        <v>1</v>
      </c>
      <c r="BB72" s="190">
        <v>9</v>
      </c>
      <c r="BC72" s="190">
        <v>0</v>
      </c>
      <c r="BD72" s="190">
        <v>0</v>
      </c>
      <c r="BE72" s="190">
        <v>0</v>
      </c>
      <c r="BF72" s="190">
        <v>1</v>
      </c>
      <c r="BG72" s="190">
        <v>0</v>
      </c>
      <c r="BH72" s="190">
        <v>2</v>
      </c>
      <c r="BI72" s="190">
        <v>8</v>
      </c>
      <c r="BJ72" s="190">
        <v>21</v>
      </c>
      <c r="BK72" s="190">
        <v>0</v>
      </c>
      <c r="BL72" s="190">
        <v>1</v>
      </c>
      <c r="BM72" s="190">
        <v>29</v>
      </c>
      <c r="BN72" s="190">
        <v>2</v>
      </c>
      <c r="BO72" s="190">
        <v>9</v>
      </c>
      <c r="BP72" s="190">
        <v>6</v>
      </c>
      <c r="BQ72" s="190">
        <v>12</v>
      </c>
      <c r="BR72" s="190">
        <v>1</v>
      </c>
      <c r="BS72" s="190">
        <v>0</v>
      </c>
      <c r="BT72" s="190">
        <v>0</v>
      </c>
      <c r="BU72" s="190">
        <v>1</v>
      </c>
      <c r="BV72" s="190">
        <v>3</v>
      </c>
      <c r="BW72" s="190">
        <v>2</v>
      </c>
      <c r="BX72" s="190">
        <v>6</v>
      </c>
      <c r="BY72" s="190">
        <v>14</v>
      </c>
      <c r="BZ72" s="190">
        <v>1</v>
      </c>
      <c r="CA72" s="190">
        <v>0</v>
      </c>
      <c r="CB72" s="190">
        <v>88</v>
      </c>
      <c r="CC72" s="190">
        <v>7</v>
      </c>
      <c r="CD72" s="190">
        <v>16</v>
      </c>
      <c r="CE72" s="190">
        <v>13</v>
      </c>
      <c r="CF72" s="190">
        <v>44</v>
      </c>
      <c r="CG72" s="190">
        <v>2</v>
      </c>
      <c r="CH72" s="190">
        <v>1</v>
      </c>
      <c r="CI72" s="190">
        <v>0</v>
      </c>
      <c r="CJ72" s="190">
        <v>2</v>
      </c>
      <c r="CK72" s="190">
        <v>1</v>
      </c>
      <c r="CL72" s="190">
        <v>8</v>
      </c>
      <c r="CM72" s="190">
        <v>6</v>
      </c>
      <c r="CN72" s="190">
        <v>13</v>
      </c>
      <c r="CO72" s="190">
        <v>1</v>
      </c>
      <c r="CP72" s="190">
        <v>3</v>
      </c>
      <c r="CQ72" s="190">
        <v>100</v>
      </c>
      <c r="CR72" s="190">
        <v>27</v>
      </c>
      <c r="CS72" s="190">
        <v>1</v>
      </c>
      <c r="CT72" s="190">
        <v>19</v>
      </c>
      <c r="CU72" s="190">
        <v>54</v>
      </c>
      <c r="CV72" s="190">
        <v>0</v>
      </c>
      <c r="CW72" s="190">
        <v>1</v>
      </c>
      <c r="CX72" s="190">
        <v>1</v>
      </c>
      <c r="CY72" s="190">
        <v>0</v>
      </c>
      <c r="CZ72" s="190">
        <v>3</v>
      </c>
      <c r="DA72" s="190">
        <v>11</v>
      </c>
      <c r="DB72" s="190">
        <v>4</v>
      </c>
      <c r="DC72" s="190">
        <v>12</v>
      </c>
      <c r="DD72" s="190">
        <v>95</v>
      </c>
      <c r="DE72" s="190">
        <v>11</v>
      </c>
      <c r="DF72" s="194">
        <v>219</v>
      </c>
      <c r="DG72">
        <v>83</v>
      </c>
      <c r="DH72" s="190">
        <v>3</v>
      </c>
      <c r="DI72" s="190">
        <v>40</v>
      </c>
      <c r="DJ72" s="190">
        <v>277</v>
      </c>
      <c r="DK72" s="190">
        <v>22</v>
      </c>
      <c r="DL72" s="190">
        <v>14</v>
      </c>
      <c r="DM72" s="190">
        <v>27</v>
      </c>
      <c r="DN72" s="190">
        <v>23</v>
      </c>
      <c r="DO72" s="190">
        <v>14</v>
      </c>
      <c r="DP72" s="190">
        <v>89</v>
      </c>
      <c r="DQ72" s="190">
        <v>6</v>
      </c>
      <c r="DR72" s="190">
        <v>42</v>
      </c>
      <c r="DS72" s="195">
        <f t="shared" si="10"/>
        <v>443</v>
      </c>
      <c r="DT72" s="195">
        <f t="shared" si="11"/>
        <v>396</v>
      </c>
      <c r="DU72" s="195">
        <f t="shared" si="12"/>
        <v>111</v>
      </c>
      <c r="DV72" s="195">
        <f t="shared" si="13"/>
        <v>119</v>
      </c>
      <c r="DW72" s="195">
        <f t="shared" si="14"/>
        <v>112</v>
      </c>
      <c r="DX72" s="195">
        <f t="shared" si="15"/>
        <v>97</v>
      </c>
      <c r="DY72" s="195">
        <f t="shared" si="16"/>
        <v>79</v>
      </c>
      <c r="DZ72" s="195">
        <f t="shared" si="17"/>
        <v>27</v>
      </c>
      <c r="EA72" s="195">
        <f t="shared" si="18"/>
        <v>33</v>
      </c>
      <c r="EB72" s="195">
        <f t="shared" si="19"/>
        <v>16</v>
      </c>
      <c r="EC72" s="189"/>
      <c r="ED72" s="189"/>
      <c r="EE72" s="189"/>
      <c r="EF72" s="189"/>
      <c r="EG72" s="189"/>
      <c r="EH72" s="189"/>
      <c r="EI72" s="189"/>
      <c r="EJ72" s="189"/>
      <c r="EK72" s="189"/>
      <c r="EL72" s="189"/>
      <c r="EM72" s="189"/>
      <c r="EN72" s="189"/>
      <c r="EO72" s="189"/>
      <c r="EP72" s="189"/>
      <c r="EQ72" s="189"/>
      <c r="ER72" s="189"/>
      <c r="ES72" s="189"/>
      <c r="ET72" s="189"/>
      <c r="EU72" s="189"/>
      <c r="EV72" s="189"/>
      <c r="EW72" s="189"/>
      <c r="EX72" s="189"/>
      <c r="EY72" s="189"/>
      <c r="EZ72" s="189"/>
      <c r="FA72" s="189"/>
      <c r="FB72" s="189"/>
      <c r="FC72" s="189"/>
      <c r="FD72" s="189"/>
      <c r="FE72" s="189"/>
      <c r="FF72" s="189"/>
      <c r="FG72" s="189"/>
      <c r="FH72" s="189"/>
      <c r="FI72" s="189"/>
      <c r="FJ72" s="189"/>
      <c r="FK72" s="189"/>
      <c r="FL72" s="189"/>
      <c r="FM72" s="189"/>
    </row>
    <row r="73" spans="1:169" ht="15">
      <c r="A73" s="9">
        <v>70</v>
      </c>
      <c r="B73" s="9" t="s">
        <v>175</v>
      </c>
      <c r="C73" s="190">
        <v>0</v>
      </c>
      <c r="D73" s="190">
        <v>0</v>
      </c>
      <c r="E73" s="190">
        <v>1</v>
      </c>
      <c r="F73" s="190">
        <v>0</v>
      </c>
      <c r="G73" s="190">
        <v>0</v>
      </c>
      <c r="H73" s="190">
        <v>0</v>
      </c>
      <c r="I73" s="190">
        <v>0</v>
      </c>
      <c r="J73" s="190">
        <v>0</v>
      </c>
      <c r="K73" s="190">
        <v>0</v>
      </c>
      <c r="L73" s="190">
        <v>0</v>
      </c>
      <c r="M73" s="190">
        <v>0</v>
      </c>
      <c r="N73" s="190">
        <v>0</v>
      </c>
      <c r="O73" s="190">
        <v>0</v>
      </c>
      <c r="P73" s="190">
        <v>0</v>
      </c>
      <c r="Q73" s="190">
        <v>2</v>
      </c>
      <c r="R73" s="190">
        <v>0</v>
      </c>
      <c r="S73" s="190">
        <v>0</v>
      </c>
      <c r="T73" s="190">
        <v>2</v>
      </c>
      <c r="U73" s="190">
        <v>0</v>
      </c>
      <c r="V73" s="190">
        <v>0</v>
      </c>
      <c r="W73" s="190">
        <v>0</v>
      </c>
      <c r="X73" s="190">
        <v>0</v>
      </c>
      <c r="Y73" s="190">
        <v>0</v>
      </c>
      <c r="Z73" s="190">
        <v>0</v>
      </c>
      <c r="AA73" s="190">
        <v>0</v>
      </c>
      <c r="AB73" s="190">
        <v>0</v>
      </c>
      <c r="AC73" s="190">
        <v>0</v>
      </c>
      <c r="AD73" s="190">
        <v>0</v>
      </c>
      <c r="AE73" s="190">
        <v>1</v>
      </c>
      <c r="AF73" s="190">
        <v>0</v>
      </c>
      <c r="AG73" s="190">
        <v>0</v>
      </c>
      <c r="AH73" s="190">
        <v>0</v>
      </c>
      <c r="AI73" s="190">
        <v>0</v>
      </c>
      <c r="AJ73" s="190">
        <v>0</v>
      </c>
      <c r="AK73" s="195">
        <v>0</v>
      </c>
      <c r="AL73" s="195">
        <v>0</v>
      </c>
      <c r="AM73" s="190">
        <v>0</v>
      </c>
      <c r="AN73" s="190">
        <v>0</v>
      </c>
      <c r="AO73" s="190">
        <v>0</v>
      </c>
      <c r="AP73" s="190">
        <v>0</v>
      </c>
      <c r="AQ73" s="190">
        <v>0</v>
      </c>
      <c r="AR73" s="190">
        <v>0</v>
      </c>
      <c r="AS73" s="190">
        <v>0</v>
      </c>
      <c r="AT73" s="190">
        <v>2</v>
      </c>
      <c r="AU73" s="190">
        <v>2</v>
      </c>
      <c r="AV73" s="190">
        <v>0</v>
      </c>
      <c r="AW73" s="190">
        <v>0</v>
      </c>
      <c r="AX73" s="190">
        <v>7</v>
      </c>
      <c r="AY73" s="190">
        <v>1</v>
      </c>
      <c r="AZ73" s="190">
        <v>1</v>
      </c>
      <c r="BA73" s="190">
        <v>1</v>
      </c>
      <c r="BB73" s="190">
        <v>2</v>
      </c>
      <c r="BC73" s="190">
        <v>0</v>
      </c>
      <c r="BD73" s="190">
        <v>0</v>
      </c>
      <c r="BE73" s="190">
        <v>0</v>
      </c>
      <c r="BF73" s="190">
        <v>0</v>
      </c>
      <c r="BG73" s="190">
        <v>0</v>
      </c>
      <c r="BH73" s="190">
        <v>0</v>
      </c>
      <c r="BI73" s="190">
        <v>6</v>
      </c>
      <c r="BJ73" s="190">
        <v>8</v>
      </c>
      <c r="BK73" s="190">
        <v>0</v>
      </c>
      <c r="BL73" s="190">
        <v>0</v>
      </c>
      <c r="BM73" s="190">
        <v>10</v>
      </c>
      <c r="BN73" s="190">
        <v>0</v>
      </c>
      <c r="BO73" s="190">
        <v>3</v>
      </c>
      <c r="BP73" s="190">
        <v>2</v>
      </c>
      <c r="BQ73" s="190">
        <v>9</v>
      </c>
      <c r="BR73" s="190">
        <v>1</v>
      </c>
      <c r="BS73" s="190">
        <v>1</v>
      </c>
      <c r="BT73" s="190">
        <v>0</v>
      </c>
      <c r="BU73" s="190">
        <v>0</v>
      </c>
      <c r="BV73" s="190">
        <v>0</v>
      </c>
      <c r="BW73" s="190">
        <v>3</v>
      </c>
      <c r="BX73" s="190">
        <v>4</v>
      </c>
      <c r="BY73" s="190">
        <v>2</v>
      </c>
      <c r="BZ73" s="190">
        <v>1</v>
      </c>
      <c r="CA73" s="190">
        <v>0</v>
      </c>
      <c r="CB73" s="190">
        <v>29</v>
      </c>
      <c r="CC73" s="190">
        <v>3</v>
      </c>
      <c r="CD73" s="190">
        <v>1</v>
      </c>
      <c r="CE73" s="190">
        <v>3</v>
      </c>
      <c r="CF73" s="190">
        <v>14</v>
      </c>
      <c r="CG73" s="190">
        <v>1</v>
      </c>
      <c r="CH73" s="190">
        <v>0</v>
      </c>
      <c r="CI73" s="190">
        <v>0</v>
      </c>
      <c r="CJ73" s="190">
        <v>0</v>
      </c>
      <c r="CK73" s="190">
        <v>1</v>
      </c>
      <c r="CL73" s="190">
        <v>1</v>
      </c>
      <c r="CM73" s="190">
        <v>1</v>
      </c>
      <c r="CN73" s="190">
        <v>5</v>
      </c>
      <c r="CO73" s="190">
        <v>1</v>
      </c>
      <c r="CP73" s="190">
        <v>0</v>
      </c>
      <c r="CQ73" s="190">
        <v>35</v>
      </c>
      <c r="CR73" s="190">
        <v>8</v>
      </c>
      <c r="CS73" s="190">
        <v>0</v>
      </c>
      <c r="CT73" s="190">
        <v>4</v>
      </c>
      <c r="CU73" s="190">
        <v>17</v>
      </c>
      <c r="CV73" s="190">
        <v>3</v>
      </c>
      <c r="CW73" s="190">
        <v>1</v>
      </c>
      <c r="CX73" s="190">
        <v>2</v>
      </c>
      <c r="CY73" s="190">
        <v>2</v>
      </c>
      <c r="CZ73" s="190">
        <v>1</v>
      </c>
      <c r="DA73" s="190">
        <v>5</v>
      </c>
      <c r="DB73" s="190">
        <v>0</v>
      </c>
      <c r="DC73" s="190">
        <v>3</v>
      </c>
      <c r="DD73" s="190">
        <v>13</v>
      </c>
      <c r="DE73" s="190">
        <v>4</v>
      </c>
      <c r="DF73" s="194">
        <v>60</v>
      </c>
      <c r="DG73">
        <v>23</v>
      </c>
      <c r="DH73" s="190">
        <v>1</v>
      </c>
      <c r="DI73" s="190">
        <v>12</v>
      </c>
      <c r="DJ73" s="190">
        <v>67</v>
      </c>
      <c r="DK73" s="190">
        <v>12</v>
      </c>
      <c r="DL73" s="190">
        <v>11</v>
      </c>
      <c r="DM73" s="190">
        <v>3</v>
      </c>
      <c r="DN73" s="190">
        <v>8</v>
      </c>
      <c r="DO73" s="190">
        <v>3</v>
      </c>
      <c r="DP73" s="190">
        <v>26</v>
      </c>
      <c r="DQ73" s="190">
        <v>0</v>
      </c>
      <c r="DR73" s="190">
        <v>23</v>
      </c>
      <c r="DS73" s="195">
        <f t="shared" si="10"/>
        <v>144</v>
      </c>
      <c r="DT73" s="195">
        <f t="shared" si="11"/>
        <v>109</v>
      </c>
      <c r="DU73" s="195">
        <f t="shared" si="12"/>
        <v>45</v>
      </c>
      <c r="DV73" s="195">
        <f t="shared" si="13"/>
        <v>35</v>
      </c>
      <c r="DW73" s="195">
        <f t="shared" si="14"/>
        <v>35</v>
      </c>
      <c r="DX73" s="195">
        <f t="shared" si="15"/>
        <v>15</v>
      </c>
      <c r="DY73" s="195">
        <f t="shared" si="16"/>
        <v>22</v>
      </c>
      <c r="DZ73" s="195">
        <f t="shared" si="17"/>
        <v>10</v>
      </c>
      <c r="EA73" s="195">
        <f t="shared" si="18"/>
        <v>14</v>
      </c>
      <c r="EB73" s="195">
        <f t="shared" si="19"/>
        <v>13</v>
      </c>
      <c r="EC73" s="189"/>
      <c r="ED73" s="189"/>
      <c r="EE73" s="189"/>
      <c r="EF73" s="189"/>
      <c r="EG73" s="189"/>
      <c r="EH73" s="189"/>
      <c r="EI73" s="189"/>
      <c r="EJ73" s="189"/>
      <c r="EK73" s="189"/>
      <c r="EL73" s="189"/>
      <c r="EM73" s="189"/>
      <c r="EN73" s="189"/>
      <c r="EO73" s="189"/>
      <c r="EP73" s="189"/>
      <c r="EQ73" s="189"/>
      <c r="ER73" s="189"/>
      <c r="ES73" s="189"/>
      <c r="ET73" s="189"/>
      <c r="EU73" s="189"/>
      <c r="EV73" s="189"/>
      <c r="EW73" s="189"/>
      <c r="EX73" s="189"/>
      <c r="EY73" s="189"/>
      <c r="EZ73" s="189"/>
      <c r="FA73" s="189"/>
      <c r="FB73" s="189"/>
      <c r="FC73" s="189"/>
      <c r="FD73" s="189"/>
      <c r="FE73" s="189"/>
      <c r="FF73" s="189"/>
      <c r="FG73" s="189"/>
      <c r="FH73" s="189"/>
      <c r="FI73" s="189"/>
      <c r="FJ73" s="189"/>
      <c r="FK73" s="189"/>
      <c r="FL73" s="189"/>
      <c r="FM73" s="189"/>
    </row>
    <row r="74" spans="1:169" ht="15">
      <c r="A74" s="9">
        <v>71</v>
      </c>
      <c r="B74" s="9" t="s">
        <v>176</v>
      </c>
      <c r="C74" s="190">
        <v>0</v>
      </c>
      <c r="D74" s="190">
        <v>0</v>
      </c>
      <c r="E74" s="190">
        <v>0</v>
      </c>
      <c r="F74" s="190">
        <v>0</v>
      </c>
      <c r="G74" s="190">
        <v>0</v>
      </c>
      <c r="H74" s="190">
        <v>0</v>
      </c>
      <c r="I74" s="190">
        <v>0</v>
      </c>
      <c r="J74" s="190">
        <v>0</v>
      </c>
      <c r="K74" s="190">
        <v>0</v>
      </c>
      <c r="L74" s="190">
        <v>0</v>
      </c>
      <c r="M74" s="190">
        <v>0</v>
      </c>
      <c r="N74" s="190">
        <v>0</v>
      </c>
      <c r="O74" s="190">
        <v>0</v>
      </c>
      <c r="P74" s="190">
        <v>0</v>
      </c>
      <c r="Q74" s="190">
        <v>0</v>
      </c>
      <c r="R74" s="190">
        <v>0</v>
      </c>
      <c r="S74" s="190">
        <v>0</v>
      </c>
      <c r="T74" s="190">
        <v>2</v>
      </c>
      <c r="U74" s="190">
        <v>0</v>
      </c>
      <c r="V74" s="190">
        <v>0</v>
      </c>
      <c r="W74" s="190">
        <v>0</v>
      </c>
      <c r="X74" s="190">
        <v>1</v>
      </c>
      <c r="Y74" s="190">
        <v>0</v>
      </c>
      <c r="Z74" s="190">
        <v>0</v>
      </c>
      <c r="AA74" s="190">
        <v>0</v>
      </c>
      <c r="AB74" s="190">
        <v>0</v>
      </c>
      <c r="AC74" s="190">
        <v>0</v>
      </c>
      <c r="AD74" s="190">
        <v>0</v>
      </c>
      <c r="AE74" s="190">
        <v>1</v>
      </c>
      <c r="AF74" s="190">
        <v>0</v>
      </c>
      <c r="AG74" s="190">
        <v>0</v>
      </c>
      <c r="AH74" s="190">
        <v>0</v>
      </c>
      <c r="AI74" s="190">
        <v>0</v>
      </c>
      <c r="AJ74" s="190">
        <v>0</v>
      </c>
      <c r="AK74" s="195">
        <v>0</v>
      </c>
      <c r="AL74" s="195">
        <v>0</v>
      </c>
      <c r="AM74" s="190">
        <v>1</v>
      </c>
      <c r="AN74" s="190">
        <v>0</v>
      </c>
      <c r="AO74" s="190">
        <v>0</v>
      </c>
      <c r="AP74" s="190">
        <v>0</v>
      </c>
      <c r="AQ74" s="190">
        <v>0</v>
      </c>
      <c r="AR74" s="190">
        <v>0</v>
      </c>
      <c r="AS74" s="190">
        <v>0</v>
      </c>
      <c r="AT74" s="190">
        <v>3</v>
      </c>
      <c r="AU74" s="190">
        <v>5</v>
      </c>
      <c r="AV74" s="190">
        <v>0</v>
      </c>
      <c r="AW74" s="190">
        <v>0</v>
      </c>
      <c r="AX74" s="190">
        <v>3</v>
      </c>
      <c r="AY74" s="190">
        <v>0</v>
      </c>
      <c r="AZ74" s="190">
        <v>1</v>
      </c>
      <c r="BA74" s="190">
        <v>0</v>
      </c>
      <c r="BB74" s="190">
        <v>4</v>
      </c>
      <c r="BC74" s="190">
        <v>0</v>
      </c>
      <c r="BD74" s="190">
        <v>1</v>
      </c>
      <c r="BE74" s="190">
        <v>0</v>
      </c>
      <c r="BF74" s="190">
        <v>0</v>
      </c>
      <c r="BG74" s="190">
        <v>0</v>
      </c>
      <c r="BH74" s="190">
        <v>0</v>
      </c>
      <c r="BI74" s="190">
        <v>8</v>
      </c>
      <c r="BJ74" s="190">
        <v>9</v>
      </c>
      <c r="BK74" s="190">
        <v>0</v>
      </c>
      <c r="BL74" s="190">
        <v>0</v>
      </c>
      <c r="BM74" s="190">
        <v>13</v>
      </c>
      <c r="BN74" s="190">
        <v>0</v>
      </c>
      <c r="BO74" s="190">
        <v>1</v>
      </c>
      <c r="BP74" s="190">
        <v>0</v>
      </c>
      <c r="BQ74" s="190">
        <v>2</v>
      </c>
      <c r="BR74" s="190">
        <v>0</v>
      </c>
      <c r="BS74" s="190">
        <v>0</v>
      </c>
      <c r="BT74" s="190">
        <v>0</v>
      </c>
      <c r="BU74" s="190">
        <v>0</v>
      </c>
      <c r="BV74" s="190">
        <v>0</v>
      </c>
      <c r="BW74" s="190">
        <v>0</v>
      </c>
      <c r="BX74" s="190">
        <v>0</v>
      </c>
      <c r="BY74" s="190">
        <v>3</v>
      </c>
      <c r="BZ74" s="190">
        <v>0</v>
      </c>
      <c r="CA74" s="190">
        <v>0</v>
      </c>
      <c r="CB74" s="190">
        <v>18</v>
      </c>
      <c r="CC74" s="190">
        <v>2</v>
      </c>
      <c r="CD74" s="190">
        <v>4</v>
      </c>
      <c r="CE74" s="190">
        <v>1</v>
      </c>
      <c r="CF74" s="190">
        <v>6</v>
      </c>
      <c r="CG74" s="190">
        <v>2</v>
      </c>
      <c r="CH74" s="190">
        <v>0</v>
      </c>
      <c r="CI74" s="190">
        <v>0</v>
      </c>
      <c r="CJ74" s="190">
        <v>0</v>
      </c>
      <c r="CK74" s="190">
        <v>1</v>
      </c>
      <c r="CL74" s="190">
        <v>0</v>
      </c>
      <c r="CM74" s="190">
        <v>3</v>
      </c>
      <c r="CN74" s="190">
        <v>5</v>
      </c>
      <c r="CO74" s="190">
        <v>2</v>
      </c>
      <c r="CP74" s="190">
        <v>1</v>
      </c>
      <c r="CQ74" s="190">
        <v>27</v>
      </c>
      <c r="CR74" s="190">
        <v>9</v>
      </c>
      <c r="CS74" s="190">
        <v>2</v>
      </c>
      <c r="CT74" s="190">
        <v>3</v>
      </c>
      <c r="CU74" s="190">
        <v>12</v>
      </c>
      <c r="CV74" s="190">
        <v>1</v>
      </c>
      <c r="CW74" s="190">
        <v>1</v>
      </c>
      <c r="CX74" s="190">
        <v>0</v>
      </c>
      <c r="CY74" s="190">
        <v>1</v>
      </c>
      <c r="CZ74" s="190">
        <v>1</v>
      </c>
      <c r="DA74" s="190">
        <v>2</v>
      </c>
      <c r="DB74" s="190">
        <v>2</v>
      </c>
      <c r="DC74" s="190">
        <v>2</v>
      </c>
      <c r="DD74" s="190">
        <v>25</v>
      </c>
      <c r="DE74" s="190">
        <v>3</v>
      </c>
      <c r="DF74" s="194">
        <v>43</v>
      </c>
      <c r="DG74">
        <v>11</v>
      </c>
      <c r="DH74" s="190">
        <v>2</v>
      </c>
      <c r="DI74" s="190">
        <v>8</v>
      </c>
      <c r="DJ74" s="190">
        <v>49</v>
      </c>
      <c r="DK74" s="190">
        <v>3</v>
      </c>
      <c r="DL74" s="190">
        <v>3</v>
      </c>
      <c r="DM74" s="190">
        <v>10</v>
      </c>
      <c r="DN74" s="190">
        <v>6</v>
      </c>
      <c r="DO74" s="190">
        <v>2</v>
      </c>
      <c r="DP74" s="190">
        <v>21</v>
      </c>
      <c r="DQ74" s="190">
        <v>1</v>
      </c>
      <c r="DR74" s="190">
        <v>8</v>
      </c>
      <c r="DS74" s="195">
        <f t="shared" si="10"/>
        <v>106</v>
      </c>
      <c r="DT74" s="195">
        <f t="shared" si="11"/>
        <v>75</v>
      </c>
      <c r="DU74" s="195">
        <f t="shared" si="12"/>
        <v>32</v>
      </c>
      <c r="DV74" s="195">
        <f t="shared" si="13"/>
        <v>22</v>
      </c>
      <c r="DW74" s="195">
        <f t="shared" si="14"/>
        <v>23</v>
      </c>
      <c r="DX74" s="195">
        <f t="shared" si="15"/>
        <v>27</v>
      </c>
      <c r="DY74" s="195">
        <f t="shared" si="16"/>
        <v>12</v>
      </c>
      <c r="DZ74" s="195">
        <f t="shared" si="17"/>
        <v>7</v>
      </c>
      <c r="EA74" s="195">
        <f t="shared" si="18"/>
        <v>18</v>
      </c>
      <c r="EB74" s="195">
        <f t="shared" si="19"/>
        <v>5</v>
      </c>
      <c r="EC74" s="189"/>
      <c r="ED74" s="189"/>
      <c r="EE74" s="189"/>
      <c r="EF74" s="189"/>
      <c r="EG74" s="189"/>
      <c r="EH74" s="189"/>
      <c r="EI74" s="189"/>
      <c r="EJ74" s="189"/>
      <c r="EK74" s="189"/>
      <c r="EL74" s="189"/>
      <c r="EM74" s="189"/>
      <c r="EN74" s="189"/>
      <c r="EO74" s="189"/>
      <c r="EP74" s="189"/>
      <c r="EQ74" s="189"/>
      <c r="ER74" s="189"/>
      <c r="ES74" s="189"/>
      <c r="ET74" s="189"/>
      <c r="EU74" s="189"/>
      <c r="EV74" s="189"/>
      <c r="EW74" s="189"/>
      <c r="EX74" s="189"/>
      <c r="EY74" s="189"/>
      <c r="EZ74" s="189"/>
      <c r="FA74" s="189"/>
      <c r="FB74" s="189"/>
      <c r="FC74" s="189"/>
      <c r="FD74" s="189"/>
      <c r="FE74" s="189"/>
      <c r="FF74" s="189"/>
      <c r="FG74" s="189"/>
      <c r="FH74" s="189"/>
      <c r="FI74" s="189"/>
      <c r="FJ74" s="189"/>
      <c r="FK74" s="189"/>
      <c r="FL74" s="189"/>
      <c r="FM74" s="189"/>
    </row>
    <row r="75" spans="1:169" ht="21" customHeight="1">
      <c r="A75" s="9">
        <v>72</v>
      </c>
      <c r="B75" s="9" t="s">
        <v>177</v>
      </c>
      <c r="C75" s="190">
        <v>0</v>
      </c>
      <c r="D75" s="190">
        <v>0</v>
      </c>
      <c r="E75" s="190">
        <v>0</v>
      </c>
      <c r="F75" s="190">
        <v>0</v>
      </c>
      <c r="G75" s="190">
        <v>0</v>
      </c>
      <c r="H75" s="190">
        <v>0</v>
      </c>
      <c r="I75" s="190">
        <v>0</v>
      </c>
      <c r="J75" s="190">
        <v>0</v>
      </c>
      <c r="K75" s="190">
        <v>0</v>
      </c>
      <c r="L75" s="190">
        <v>0</v>
      </c>
      <c r="M75" s="190">
        <v>0</v>
      </c>
      <c r="N75" s="190">
        <v>0</v>
      </c>
      <c r="O75" s="190">
        <v>0</v>
      </c>
      <c r="P75" s="190">
        <v>0</v>
      </c>
      <c r="Q75" s="190">
        <v>0</v>
      </c>
      <c r="R75" s="190">
        <v>0</v>
      </c>
      <c r="S75" s="190">
        <v>0</v>
      </c>
      <c r="T75" s="190">
        <v>0</v>
      </c>
      <c r="U75" s="190">
        <v>0</v>
      </c>
      <c r="V75" s="190">
        <v>0</v>
      </c>
      <c r="W75" s="190">
        <v>0</v>
      </c>
      <c r="X75" s="190">
        <v>0</v>
      </c>
      <c r="Y75" s="190">
        <v>0</v>
      </c>
      <c r="Z75" s="190">
        <v>0</v>
      </c>
      <c r="AA75" s="190">
        <v>0</v>
      </c>
      <c r="AB75" s="190">
        <v>0</v>
      </c>
      <c r="AC75" s="190">
        <v>0</v>
      </c>
      <c r="AD75" s="190">
        <v>0</v>
      </c>
      <c r="AE75" s="190">
        <v>0</v>
      </c>
      <c r="AF75" s="190">
        <v>0</v>
      </c>
      <c r="AG75" s="190">
        <v>0</v>
      </c>
      <c r="AH75" s="190">
        <v>0</v>
      </c>
      <c r="AI75" s="190">
        <v>0</v>
      </c>
      <c r="AJ75" s="190">
        <v>0</v>
      </c>
      <c r="AK75" s="195">
        <v>0</v>
      </c>
      <c r="AL75" s="195">
        <v>0</v>
      </c>
      <c r="AM75" s="190">
        <v>0</v>
      </c>
      <c r="AN75" s="190">
        <v>0</v>
      </c>
      <c r="AO75" s="190">
        <v>0</v>
      </c>
      <c r="AP75" s="190">
        <v>0</v>
      </c>
      <c r="AQ75" s="190">
        <v>0</v>
      </c>
      <c r="AR75" s="190">
        <v>0</v>
      </c>
      <c r="AS75" s="190">
        <v>0</v>
      </c>
      <c r="AT75" s="190">
        <v>0</v>
      </c>
      <c r="AU75" s="190">
        <v>3</v>
      </c>
      <c r="AV75" s="190">
        <v>0</v>
      </c>
      <c r="AW75" s="190">
        <v>0</v>
      </c>
      <c r="AX75" s="190">
        <v>0</v>
      </c>
      <c r="AY75" s="190">
        <v>0</v>
      </c>
      <c r="AZ75" s="190">
        <v>0</v>
      </c>
      <c r="BA75" s="190">
        <v>0</v>
      </c>
      <c r="BB75" s="190">
        <v>0</v>
      </c>
      <c r="BC75" s="190">
        <v>0</v>
      </c>
      <c r="BD75" s="190">
        <v>0</v>
      </c>
      <c r="BE75" s="190">
        <v>0</v>
      </c>
      <c r="BF75" s="190">
        <v>0</v>
      </c>
      <c r="BG75" s="190">
        <v>0</v>
      </c>
      <c r="BH75" s="190">
        <v>0</v>
      </c>
      <c r="BI75" s="190">
        <v>1</v>
      </c>
      <c r="BJ75" s="190">
        <v>0</v>
      </c>
      <c r="BK75" s="190">
        <v>0</v>
      </c>
      <c r="BL75" s="190">
        <v>0</v>
      </c>
      <c r="BM75" s="190">
        <v>2</v>
      </c>
      <c r="BN75" s="190">
        <v>1</v>
      </c>
      <c r="BO75" s="190">
        <v>2</v>
      </c>
      <c r="BP75" s="190">
        <v>0</v>
      </c>
      <c r="BQ75" s="190">
        <v>0</v>
      </c>
      <c r="BR75" s="190">
        <v>0</v>
      </c>
      <c r="BS75" s="190">
        <v>0</v>
      </c>
      <c r="BT75" s="190">
        <v>0</v>
      </c>
      <c r="BU75" s="190">
        <v>0</v>
      </c>
      <c r="BV75" s="190">
        <v>0</v>
      </c>
      <c r="BW75" s="190">
        <v>0</v>
      </c>
      <c r="BX75" s="190">
        <v>0</v>
      </c>
      <c r="BY75" s="190">
        <v>0</v>
      </c>
      <c r="BZ75" s="190">
        <v>0</v>
      </c>
      <c r="CA75" s="190">
        <v>0</v>
      </c>
      <c r="CB75" s="190">
        <v>7</v>
      </c>
      <c r="CC75" s="190">
        <v>0</v>
      </c>
      <c r="CD75" s="190">
        <v>0</v>
      </c>
      <c r="CE75" s="190">
        <v>0</v>
      </c>
      <c r="CF75" s="190">
        <v>3</v>
      </c>
      <c r="CG75" s="190">
        <v>1</v>
      </c>
      <c r="CH75" s="190">
        <v>0</v>
      </c>
      <c r="CI75" s="190">
        <v>0</v>
      </c>
      <c r="CJ75" s="190">
        <v>0</v>
      </c>
      <c r="CK75" s="190">
        <v>0</v>
      </c>
      <c r="CL75" s="190">
        <v>1</v>
      </c>
      <c r="CM75" s="190">
        <v>0</v>
      </c>
      <c r="CN75" s="190">
        <v>2</v>
      </c>
      <c r="CO75" s="190">
        <v>0</v>
      </c>
      <c r="CP75" s="190">
        <v>0</v>
      </c>
      <c r="CQ75" s="190">
        <v>8</v>
      </c>
      <c r="CR75" s="190">
        <v>1</v>
      </c>
      <c r="CS75" s="190">
        <v>0</v>
      </c>
      <c r="CT75" s="190">
        <v>2</v>
      </c>
      <c r="CU75" s="190">
        <v>4</v>
      </c>
      <c r="CV75" s="190">
        <v>0</v>
      </c>
      <c r="CW75" s="190">
        <v>0</v>
      </c>
      <c r="CX75" s="190">
        <v>0</v>
      </c>
      <c r="CY75" s="190">
        <v>0</v>
      </c>
      <c r="CZ75" s="190">
        <v>0</v>
      </c>
      <c r="DA75" s="190">
        <v>0</v>
      </c>
      <c r="DB75" s="190">
        <v>0</v>
      </c>
      <c r="DC75" s="190">
        <v>1</v>
      </c>
      <c r="DD75" s="190">
        <v>4</v>
      </c>
      <c r="DE75" s="190">
        <v>1</v>
      </c>
      <c r="DF75" s="194">
        <v>16</v>
      </c>
      <c r="DG75">
        <v>6</v>
      </c>
      <c r="DH75" s="190">
        <v>0</v>
      </c>
      <c r="DI75" s="190">
        <v>7</v>
      </c>
      <c r="DJ75" s="190">
        <v>29</v>
      </c>
      <c r="DK75" s="190">
        <v>6</v>
      </c>
      <c r="DL75" s="190">
        <v>5</v>
      </c>
      <c r="DM75" s="190">
        <v>2</v>
      </c>
      <c r="DN75" s="190">
        <v>1</v>
      </c>
      <c r="DO75" s="190">
        <v>1</v>
      </c>
      <c r="DP75" s="190">
        <v>5</v>
      </c>
      <c r="DQ75" s="190">
        <v>0</v>
      </c>
      <c r="DR75" s="190">
        <v>3</v>
      </c>
      <c r="DS75" s="195">
        <f t="shared" si="10"/>
        <v>33</v>
      </c>
      <c r="DT75" s="195">
        <f t="shared" si="11"/>
        <v>36</v>
      </c>
      <c r="DU75" s="195">
        <f t="shared" si="12"/>
        <v>9</v>
      </c>
      <c r="DV75" s="195">
        <f t="shared" si="13"/>
        <v>8</v>
      </c>
      <c r="DW75" s="195">
        <f t="shared" si="14"/>
        <v>6</v>
      </c>
      <c r="DX75" s="195">
        <f t="shared" si="15"/>
        <v>4</v>
      </c>
      <c r="DY75" s="195">
        <f t="shared" si="16"/>
        <v>9</v>
      </c>
      <c r="DZ75" s="195">
        <f t="shared" si="17"/>
        <v>1</v>
      </c>
      <c r="EA75" s="195">
        <f t="shared" si="18"/>
        <v>1</v>
      </c>
      <c r="EB75" s="195">
        <f t="shared" si="19"/>
        <v>5</v>
      </c>
      <c r="EC75" s="189"/>
      <c r="ED75" s="189"/>
      <c r="EE75" s="189"/>
      <c r="EF75" s="189"/>
      <c r="EG75" s="189"/>
      <c r="EH75" s="189"/>
      <c r="EI75" s="189"/>
      <c r="EJ75" s="189"/>
      <c r="EK75" s="189"/>
      <c r="EL75" s="189"/>
      <c r="EM75" s="189"/>
      <c r="EN75" s="189"/>
      <c r="EO75" s="189"/>
      <c r="EP75" s="189"/>
      <c r="EQ75" s="189"/>
      <c r="ER75" s="189"/>
      <c r="ES75" s="189"/>
      <c r="ET75" s="189"/>
      <c r="EU75" s="189"/>
      <c r="EV75" s="189"/>
      <c r="EW75" s="189"/>
      <c r="EX75" s="189"/>
      <c r="EY75" s="189"/>
      <c r="EZ75" s="189"/>
      <c r="FA75" s="189"/>
      <c r="FB75" s="189"/>
      <c r="FC75" s="189"/>
      <c r="FD75" s="189"/>
      <c r="FE75" s="189"/>
      <c r="FF75" s="189"/>
      <c r="FG75" s="189"/>
      <c r="FH75" s="189"/>
      <c r="FI75" s="189"/>
      <c r="FJ75" s="189"/>
      <c r="FK75" s="189"/>
      <c r="FL75" s="189"/>
      <c r="FM75" s="189"/>
    </row>
    <row r="76" spans="1:169" ht="15">
      <c r="A76" s="9">
        <v>73</v>
      </c>
      <c r="B76" s="9" t="s">
        <v>178</v>
      </c>
      <c r="C76" s="190">
        <v>0</v>
      </c>
      <c r="D76" s="190">
        <v>0</v>
      </c>
      <c r="E76" s="190">
        <v>0</v>
      </c>
      <c r="F76" s="190">
        <v>0</v>
      </c>
      <c r="G76" s="190">
        <v>0</v>
      </c>
      <c r="H76" s="190">
        <v>0</v>
      </c>
      <c r="I76" s="190">
        <v>0</v>
      </c>
      <c r="J76" s="190">
        <v>0</v>
      </c>
      <c r="K76" s="190">
        <v>0</v>
      </c>
      <c r="L76" s="190">
        <v>0</v>
      </c>
      <c r="M76" s="190">
        <v>0</v>
      </c>
      <c r="N76" s="190">
        <v>0</v>
      </c>
      <c r="O76" s="190">
        <v>0</v>
      </c>
      <c r="P76" s="190">
        <v>0</v>
      </c>
      <c r="Q76" s="190">
        <v>0</v>
      </c>
      <c r="R76" s="190">
        <v>0</v>
      </c>
      <c r="S76" s="190">
        <v>0</v>
      </c>
      <c r="T76" s="190">
        <v>0</v>
      </c>
      <c r="U76" s="190">
        <v>0</v>
      </c>
      <c r="V76" s="190">
        <v>0</v>
      </c>
      <c r="W76" s="190">
        <v>0</v>
      </c>
      <c r="X76" s="190">
        <v>0</v>
      </c>
      <c r="Y76" s="190">
        <v>0</v>
      </c>
      <c r="Z76" s="190">
        <v>0</v>
      </c>
      <c r="AA76" s="190">
        <v>0</v>
      </c>
      <c r="AB76" s="190">
        <v>0</v>
      </c>
      <c r="AC76" s="190">
        <v>0</v>
      </c>
      <c r="AD76" s="190">
        <v>0</v>
      </c>
      <c r="AE76" s="190">
        <v>0</v>
      </c>
      <c r="AF76" s="190">
        <v>0</v>
      </c>
      <c r="AG76" s="190">
        <v>0</v>
      </c>
      <c r="AH76" s="190">
        <v>0</v>
      </c>
      <c r="AI76" s="190">
        <v>0</v>
      </c>
      <c r="AJ76" s="190">
        <v>0</v>
      </c>
      <c r="AK76" s="195">
        <v>0</v>
      </c>
      <c r="AL76" s="195">
        <v>0</v>
      </c>
      <c r="AM76" s="190">
        <v>0</v>
      </c>
      <c r="AN76" s="190">
        <v>0</v>
      </c>
      <c r="AO76" s="190">
        <v>0</v>
      </c>
      <c r="AP76" s="190">
        <v>0</v>
      </c>
      <c r="AQ76" s="190">
        <v>0</v>
      </c>
      <c r="AR76" s="190">
        <v>0</v>
      </c>
      <c r="AS76" s="190">
        <v>0</v>
      </c>
      <c r="AT76" s="190">
        <v>2</v>
      </c>
      <c r="AU76" s="190">
        <v>4</v>
      </c>
      <c r="AV76" s="190">
        <v>0</v>
      </c>
      <c r="AW76" s="190">
        <v>0</v>
      </c>
      <c r="AX76" s="190">
        <v>4</v>
      </c>
      <c r="AY76" s="190">
        <v>0</v>
      </c>
      <c r="AZ76" s="190">
        <v>0</v>
      </c>
      <c r="BA76" s="190">
        <v>0</v>
      </c>
      <c r="BB76" s="190">
        <v>3</v>
      </c>
      <c r="BC76" s="190">
        <v>0</v>
      </c>
      <c r="BD76" s="190">
        <v>0</v>
      </c>
      <c r="BE76" s="190">
        <v>0</v>
      </c>
      <c r="BF76" s="190">
        <v>0</v>
      </c>
      <c r="BG76" s="190">
        <v>0</v>
      </c>
      <c r="BH76" s="190">
        <v>0</v>
      </c>
      <c r="BI76" s="190">
        <v>8</v>
      </c>
      <c r="BJ76" s="190">
        <v>8</v>
      </c>
      <c r="BK76" s="190">
        <v>0</v>
      </c>
      <c r="BL76" s="190">
        <v>0</v>
      </c>
      <c r="BM76" s="190">
        <v>15</v>
      </c>
      <c r="BN76" s="190">
        <v>1</v>
      </c>
      <c r="BO76" s="190">
        <v>1</v>
      </c>
      <c r="BP76" s="190">
        <v>4</v>
      </c>
      <c r="BQ76" s="190">
        <v>11</v>
      </c>
      <c r="BR76" s="190">
        <v>0</v>
      </c>
      <c r="BS76" s="190">
        <v>0</v>
      </c>
      <c r="BT76" s="190">
        <v>0</v>
      </c>
      <c r="BU76" s="190">
        <v>1</v>
      </c>
      <c r="BV76" s="190">
        <v>0</v>
      </c>
      <c r="BW76" s="190">
        <v>2</v>
      </c>
      <c r="BX76" s="190">
        <v>4</v>
      </c>
      <c r="BY76" s="190">
        <v>6</v>
      </c>
      <c r="BZ76" s="190">
        <v>2</v>
      </c>
      <c r="CA76" s="190">
        <v>0</v>
      </c>
      <c r="CB76" s="190">
        <v>46</v>
      </c>
      <c r="CC76" s="190">
        <v>1</v>
      </c>
      <c r="CD76" s="190">
        <v>3</v>
      </c>
      <c r="CE76" s="190">
        <v>5</v>
      </c>
      <c r="CF76" s="190">
        <v>17</v>
      </c>
      <c r="CG76" s="190">
        <v>0</v>
      </c>
      <c r="CH76" s="190">
        <v>2</v>
      </c>
      <c r="CI76" s="190">
        <v>0</v>
      </c>
      <c r="CJ76" s="190">
        <v>1</v>
      </c>
      <c r="CK76" s="190">
        <v>2</v>
      </c>
      <c r="CL76" s="190">
        <v>2</v>
      </c>
      <c r="CM76" s="190">
        <v>2</v>
      </c>
      <c r="CN76" s="190">
        <v>5</v>
      </c>
      <c r="CO76" s="190">
        <v>0</v>
      </c>
      <c r="CP76" s="190">
        <v>4</v>
      </c>
      <c r="CQ76" s="190">
        <v>58</v>
      </c>
      <c r="CR76" s="190">
        <v>7</v>
      </c>
      <c r="CS76" s="190">
        <v>4</v>
      </c>
      <c r="CT76" s="190">
        <v>4</v>
      </c>
      <c r="CU76" s="190">
        <v>24</v>
      </c>
      <c r="CV76" s="190">
        <v>2</v>
      </c>
      <c r="CW76" s="190">
        <v>1</v>
      </c>
      <c r="CX76" s="190">
        <v>1</v>
      </c>
      <c r="CY76" s="190">
        <v>1</v>
      </c>
      <c r="CZ76" s="190">
        <v>3</v>
      </c>
      <c r="DA76" s="190">
        <v>5</v>
      </c>
      <c r="DB76" s="190">
        <v>4</v>
      </c>
      <c r="DC76" s="190">
        <v>5</v>
      </c>
      <c r="DD76" s="190">
        <v>29</v>
      </c>
      <c r="DE76" s="190">
        <v>7</v>
      </c>
      <c r="DF76" s="194">
        <v>137</v>
      </c>
      <c r="DG76">
        <v>34</v>
      </c>
      <c r="DH76" s="190">
        <v>2</v>
      </c>
      <c r="DI76" s="190">
        <v>17</v>
      </c>
      <c r="DJ76" s="190">
        <v>150</v>
      </c>
      <c r="DK76" s="190">
        <v>4</v>
      </c>
      <c r="DL76" s="190">
        <v>7</v>
      </c>
      <c r="DM76" s="190">
        <v>14</v>
      </c>
      <c r="DN76" s="190">
        <v>10</v>
      </c>
      <c r="DO76" s="190">
        <v>4</v>
      </c>
      <c r="DP76" s="190">
        <v>34</v>
      </c>
      <c r="DQ76" s="190">
        <v>2</v>
      </c>
      <c r="DR76" s="190">
        <v>35</v>
      </c>
      <c r="DS76" s="195">
        <f t="shared" si="10"/>
        <v>260</v>
      </c>
      <c r="DT76" s="195">
        <f t="shared" si="11"/>
        <v>205</v>
      </c>
      <c r="DU76" s="195">
        <f t="shared" si="12"/>
        <v>63</v>
      </c>
      <c r="DV76" s="195">
        <f t="shared" si="13"/>
        <v>43</v>
      </c>
      <c r="DW76" s="195">
        <f t="shared" si="14"/>
        <v>43</v>
      </c>
      <c r="DX76" s="195">
        <f t="shared" si="15"/>
        <v>31</v>
      </c>
      <c r="DY76" s="195">
        <f t="shared" si="16"/>
        <v>30</v>
      </c>
      <c r="DZ76" s="195">
        <f t="shared" si="17"/>
        <v>13</v>
      </c>
      <c r="EA76" s="195">
        <f t="shared" si="18"/>
        <v>22</v>
      </c>
      <c r="EB76" s="195">
        <f t="shared" si="19"/>
        <v>10</v>
      </c>
      <c r="EC76" s="189"/>
      <c r="ED76" s="189"/>
      <c r="EE76" s="189"/>
      <c r="EF76" s="189"/>
      <c r="EG76" s="189"/>
      <c r="EH76" s="189"/>
      <c r="EI76" s="189"/>
      <c r="EJ76" s="189"/>
      <c r="EK76" s="189"/>
      <c r="EL76" s="189"/>
      <c r="EM76" s="189"/>
      <c r="EN76" s="189"/>
      <c r="EO76" s="189"/>
      <c r="EP76" s="189"/>
      <c r="EQ76" s="189"/>
      <c r="ER76" s="189"/>
      <c r="ES76" s="189"/>
      <c r="ET76" s="189"/>
      <c r="EU76" s="189"/>
      <c r="EV76" s="189"/>
      <c r="EW76" s="189"/>
      <c r="EX76" s="189"/>
      <c r="EY76" s="189"/>
      <c r="EZ76" s="189"/>
      <c r="FA76" s="189"/>
      <c r="FB76" s="189"/>
      <c r="FC76" s="189"/>
      <c r="FD76" s="189"/>
      <c r="FE76" s="189"/>
      <c r="FF76" s="189"/>
      <c r="FG76" s="189"/>
      <c r="FH76" s="189"/>
      <c r="FI76" s="189"/>
      <c r="FJ76" s="189"/>
      <c r="FK76" s="189"/>
      <c r="FL76" s="189"/>
      <c r="FM76" s="189"/>
    </row>
    <row r="77" spans="1:169" ht="15">
      <c r="A77" s="9">
        <v>74</v>
      </c>
      <c r="B77" s="9" t="s">
        <v>179</v>
      </c>
      <c r="C77" s="190">
        <v>0</v>
      </c>
      <c r="D77" s="190">
        <v>0</v>
      </c>
      <c r="E77" s="190">
        <v>0</v>
      </c>
      <c r="F77" s="190">
        <v>0</v>
      </c>
      <c r="G77" s="190">
        <v>0</v>
      </c>
      <c r="H77" s="190">
        <v>0</v>
      </c>
      <c r="I77" s="190">
        <v>0</v>
      </c>
      <c r="J77" s="190">
        <v>0</v>
      </c>
      <c r="K77" s="190">
        <v>0</v>
      </c>
      <c r="L77" s="190">
        <v>0</v>
      </c>
      <c r="M77" s="190">
        <v>0</v>
      </c>
      <c r="N77" s="190">
        <v>0</v>
      </c>
      <c r="O77" s="190">
        <v>0</v>
      </c>
      <c r="P77" s="190">
        <v>0</v>
      </c>
      <c r="Q77" s="190">
        <v>0</v>
      </c>
      <c r="R77" s="190">
        <v>0</v>
      </c>
      <c r="S77" s="190">
        <v>0</v>
      </c>
      <c r="T77" s="190">
        <v>0</v>
      </c>
      <c r="U77" s="190">
        <v>0</v>
      </c>
      <c r="V77" s="190">
        <v>0</v>
      </c>
      <c r="W77" s="190">
        <v>0</v>
      </c>
      <c r="X77" s="190">
        <v>0</v>
      </c>
      <c r="Y77" s="190">
        <v>0</v>
      </c>
      <c r="Z77" s="190">
        <v>0</v>
      </c>
      <c r="AA77" s="190">
        <v>0</v>
      </c>
      <c r="AB77" s="190">
        <v>0</v>
      </c>
      <c r="AC77" s="190">
        <v>0</v>
      </c>
      <c r="AD77" s="190">
        <v>0</v>
      </c>
      <c r="AE77" s="190">
        <v>0</v>
      </c>
      <c r="AF77" s="190">
        <v>0</v>
      </c>
      <c r="AG77" s="190">
        <v>0</v>
      </c>
      <c r="AH77" s="190">
        <v>0</v>
      </c>
      <c r="AI77" s="190">
        <v>0</v>
      </c>
      <c r="AJ77" s="190">
        <v>0</v>
      </c>
      <c r="AK77" s="195">
        <v>0</v>
      </c>
      <c r="AL77" s="195">
        <v>0</v>
      </c>
      <c r="AM77" s="190">
        <v>0</v>
      </c>
      <c r="AN77" s="190">
        <v>0</v>
      </c>
      <c r="AO77" s="190">
        <v>0</v>
      </c>
      <c r="AP77" s="190">
        <v>0</v>
      </c>
      <c r="AQ77" s="190">
        <v>1</v>
      </c>
      <c r="AR77" s="190">
        <v>0</v>
      </c>
      <c r="AS77" s="190">
        <v>0</v>
      </c>
      <c r="AT77" s="190">
        <v>0</v>
      </c>
      <c r="AU77" s="190">
        <v>2</v>
      </c>
      <c r="AV77" s="190">
        <v>0</v>
      </c>
      <c r="AW77" s="190">
        <v>0</v>
      </c>
      <c r="AX77" s="190">
        <v>0</v>
      </c>
      <c r="AY77" s="190">
        <v>0</v>
      </c>
      <c r="AZ77" s="190">
        <v>0</v>
      </c>
      <c r="BA77" s="190">
        <v>1</v>
      </c>
      <c r="BB77" s="190">
        <v>1</v>
      </c>
      <c r="BC77" s="190">
        <v>0</v>
      </c>
      <c r="BD77" s="190">
        <v>0</v>
      </c>
      <c r="BE77" s="190">
        <v>0</v>
      </c>
      <c r="BF77" s="190">
        <v>0</v>
      </c>
      <c r="BG77" s="190">
        <v>0</v>
      </c>
      <c r="BH77" s="190">
        <v>1</v>
      </c>
      <c r="BI77" s="190">
        <v>1</v>
      </c>
      <c r="BJ77" s="190">
        <v>1</v>
      </c>
      <c r="BK77" s="190">
        <v>0</v>
      </c>
      <c r="BL77" s="190">
        <v>0</v>
      </c>
      <c r="BM77" s="190">
        <v>3</v>
      </c>
      <c r="BN77" s="190">
        <v>1</v>
      </c>
      <c r="BO77" s="190">
        <v>0</v>
      </c>
      <c r="BP77" s="190">
        <v>1</v>
      </c>
      <c r="BQ77" s="190">
        <v>2</v>
      </c>
      <c r="BR77" s="190">
        <v>0</v>
      </c>
      <c r="BS77" s="190">
        <v>0</v>
      </c>
      <c r="BT77" s="190">
        <v>0</v>
      </c>
      <c r="BU77" s="190">
        <v>1</v>
      </c>
      <c r="BV77" s="190">
        <v>0</v>
      </c>
      <c r="BW77" s="190">
        <v>1</v>
      </c>
      <c r="BX77" s="190">
        <v>0</v>
      </c>
      <c r="BY77" s="190">
        <v>4</v>
      </c>
      <c r="BZ77" s="190">
        <v>0</v>
      </c>
      <c r="CA77" s="190">
        <v>1</v>
      </c>
      <c r="CB77" s="190">
        <v>9</v>
      </c>
      <c r="CC77" s="190">
        <v>2</v>
      </c>
      <c r="CD77" s="190">
        <v>0</v>
      </c>
      <c r="CE77" s="190">
        <v>1</v>
      </c>
      <c r="CF77" s="190">
        <v>4</v>
      </c>
      <c r="CG77" s="190">
        <v>1</v>
      </c>
      <c r="CH77" s="190">
        <v>1</v>
      </c>
      <c r="CI77" s="190">
        <v>0</v>
      </c>
      <c r="CJ77" s="190">
        <v>0</v>
      </c>
      <c r="CK77" s="190">
        <v>1</v>
      </c>
      <c r="CL77" s="190">
        <v>0</v>
      </c>
      <c r="CM77" s="190">
        <v>2</v>
      </c>
      <c r="CN77" s="190">
        <v>2</v>
      </c>
      <c r="CO77" s="190">
        <v>1</v>
      </c>
      <c r="CP77" s="190">
        <v>0</v>
      </c>
      <c r="CQ77" s="190">
        <v>15</v>
      </c>
      <c r="CR77" s="190">
        <v>4</v>
      </c>
      <c r="CS77" s="190">
        <v>0</v>
      </c>
      <c r="CT77" s="190">
        <v>1</v>
      </c>
      <c r="CU77" s="190">
        <v>5</v>
      </c>
      <c r="CV77" s="190">
        <v>0</v>
      </c>
      <c r="CW77" s="190">
        <v>0</v>
      </c>
      <c r="CX77" s="190">
        <v>1</v>
      </c>
      <c r="CY77" s="190">
        <v>0</v>
      </c>
      <c r="CZ77" s="190">
        <v>0</v>
      </c>
      <c r="DA77" s="190">
        <v>1</v>
      </c>
      <c r="DB77" s="190">
        <v>0</v>
      </c>
      <c r="DC77" s="190">
        <v>0</v>
      </c>
      <c r="DD77" s="190">
        <v>6</v>
      </c>
      <c r="DE77" s="190">
        <v>0</v>
      </c>
      <c r="DF77" s="194">
        <v>42</v>
      </c>
      <c r="DG77">
        <v>13</v>
      </c>
      <c r="DH77" s="190">
        <v>0</v>
      </c>
      <c r="DI77" s="190">
        <v>7</v>
      </c>
      <c r="DJ77" s="190">
        <v>45</v>
      </c>
      <c r="DK77" s="190">
        <v>3</v>
      </c>
      <c r="DL77" s="190">
        <v>9</v>
      </c>
      <c r="DM77" s="190">
        <v>2</v>
      </c>
      <c r="DN77" s="190">
        <v>6</v>
      </c>
      <c r="DO77" s="190">
        <v>0</v>
      </c>
      <c r="DP77" s="190">
        <v>18</v>
      </c>
      <c r="DQ77" s="190">
        <v>0</v>
      </c>
      <c r="DR77" s="190">
        <v>11</v>
      </c>
      <c r="DS77" s="195">
        <f t="shared" si="10"/>
        <v>69</v>
      </c>
      <c r="DT77" s="195">
        <f t="shared" si="11"/>
        <v>57</v>
      </c>
      <c r="DU77" s="195">
        <f t="shared" si="12"/>
        <v>20</v>
      </c>
      <c r="DV77" s="195">
        <f t="shared" si="13"/>
        <v>20</v>
      </c>
      <c r="DW77" s="195">
        <f t="shared" si="14"/>
        <v>21</v>
      </c>
      <c r="DX77" s="195">
        <f t="shared" si="15"/>
        <v>7</v>
      </c>
      <c r="DY77" s="195">
        <f t="shared" si="16"/>
        <v>11</v>
      </c>
      <c r="DZ77" s="195">
        <f t="shared" si="17"/>
        <v>8</v>
      </c>
      <c r="EA77" s="195">
        <f t="shared" si="18"/>
        <v>3</v>
      </c>
      <c r="EB77" s="195">
        <f t="shared" si="19"/>
        <v>10</v>
      </c>
      <c r="EC77" s="189"/>
      <c r="ED77" s="189"/>
      <c r="EE77" s="189"/>
      <c r="EF77" s="189"/>
      <c r="EG77" s="189"/>
      <c r="EH77" s="189"/>
      <c r="EI77" s="189"/>
      <c r="EJ77" s="189"/>
      <c r="EK77" s="189"/>
      <c r="EL77" s="189"/>
      <c r="EM77" s="189"/>
      <c r="EN77" s="189"/>
      <c r="EO77" s="189"/>
      <c r="EP77" s="189"/>
      <c r="EQ77" s="189"/>
      <c r="ER77" s="189"/>
      <c r="ES77" s="189"/>
      <c r="ET77" s="189"/>
      <c r="EU77" s="189"/>
      <c r="EV77" s="189"/>
      <c r="EW77" s="189"/>
      <c r="EX77" s="189"/>
      <c r="EY77" s="189"/>
      <c r="EZ77" s="189"/>
      <c r="FA77" s="189"/>
      <c r="FB77" s="189"/>
      <c r="FC77" s="189"/>
      <c r="FD77" s="189"/>
      <c r="FE77" s="189"/>
      <c r="FF77" s="189"/>
      <c r="FG77" s="189"/>
      <c r="FH77" s="189"/>
      <c r="FI77" s="189"/>
      <c r="FJ77" s="189"/>
      <c r="FK77" s="189"/>
      <c r="FL77" s="189"/>
      <c r="FM77" s="189"/>
    </row>
    <row r="78" spans="1:169" ht="15">
      <c r="A78" s="9">
        <v>75</v>
      </c>
      <c r="B78" s="9" t="s">
        <v>180</v>
      </c>
      <c r="C78" s="190">
        <v>0</v>
      </c>
      <c r="D78" s="190">
        <v>0</v>
      </c>
      <c r="E78" s="190">
        <v>0</v>
      </c>
      <c r="F78" s="190">
        <v>0</v>
      </c>
      <c r="G78" s="190">
        <v>0</v>
      </c>
      <c r="H78" s="190">
        <v>0</v>
      </c>
      <c r="I78" s="190">
        <v>0</v>
      </c>
      <c r="J78" s="190">
        <v>0</v>
      </c>
      <c r="K78" s="190">
        <v>0</v>
      </c>
      <c r="L78" s="190">
        <v>0</v>
      </c>
      <c r="M78" s="190">
        <v>0</v>
      </c>
      <c r="N78" s="190">
        <v>0</v>
      </c>
      <c r="O78" s="190">
        <v>0</v>
      </c>
      <c r="P78" s="190">
        <v>0</v>
      </c>
      <c r="Q78" s="190">
        <v>0</v>
      </c>
      <c r="R78" s="190">
        <v>0</v>
      </c>
      <c r="S78" s="190">
        <v>0</v>
      </c>
      <c r="T78" s="190">
        <v>0</v>
      </c>
      <c r="U78" s="190">
        <v>0</v>
      </c>
      <c r="V78" s="190">
        <v>0</v>
      </c>
      <c r="W78" s="190">
        <v>0</v>
      </c>
      <c r="X78" s="190">
        <v>0</v>
      </c>
      <c r="Y78" s="190">
        <v>0</v>
      </c>
      <c r="Z78" s="190">
        <v>0</v>
      </c>
      <c r="AA78" s="190">
        <v>0</v>
      </c>
      <c r="AB78" s="190">
        <v>0</v>
      </c>
      <c r="AC78" s="190">
        <v>0</v>
      </c>
      <c r="AD78" s="190">
        <v>0</v>
      </c>
      <c r="AE78" s="190">
        <v>0</v>
      </c>
      <c r="AF78" s="190">
        <v>0</v>
      </c>
      <c r="AG78" s="190">
        <v>0</v>
      </c>
      <c r="AH78" s="190">
        <v>0</v>
      </c>
      <c r="AI78" s="190">
        <v>0</v>
      </c>
      <c r="AJ78" s="190">
        <v>0</v>
      </c>
      <c r="AK78" s="195">
        <v>0</v>
      </c>
      <c r="AL78" s="195">
        <v>0</v>
      </c>
      <c r="AM78" s="190">
        <v>0</v>
      </c>
      <c r="AN78" s="190">
        <v>0</v>
      </c>
      <c r="AO78" s="190">
        <v>0</v>
      </c>
      <c r="AP78" s="190">
        <v>0</v>
      </c>
      <c r="AQ78" s="190">
        <v>0</v>
      </c>
      <c r="AR78" s="190">
        <v>0</v>
      </c>
      <c r="AS78" s="190">
        <v>0</v>
      </c>
      <c r="AT78" s="190">
        <v>0</v>
      </c>
      <c r="AU78" s="190">
        <v>0</v>
      </c>
      <c r="AV78" s="190">
        <v>0</v>
      </c>
      <c r="AW78" s="190">
        <v>0</v>
      </c>
      <c r="AX78" s="190">
        <v>1</v>
      </c>
      <c r="AY78" s="190">
        <v>0</v>
      </c>
      <c r="AZ78" s="190">
        <v>0</v>
      </c>
      <c r="BA78" s="190">
        <v>0</v>
      </c>
      <c r="BB78" s="190">
        <v>0</v>
      </c>
      <c r="BC78" s="190">
        <v>0</v>
      </c>
      <c r="BD78" s="190">
        <v>0</v>
      </c>
      <c r="BE78" s="190">
        <v>0</v>
      </c>
      <c r="BF78" s="190">
        <v>0</v>
      </c>
      <c r="BG78" s="190">
        <v>0</v>
      </c>
      <c r="BH78" s="190">
        <v>0</v>
      </c>
      <c r="BI78" s="190">
        <v>0</v>
      </c>
      <c r="BJ78" s="190">
        <v>0</v>
      </c>
      <c r="BK78" s="190">
        <v>0</v>
      </c>
      <c r="BL78" s="190">
        <v>0</v>
      </c>
      <c r="BM78" s="190">
        <v>0</v>
      </c>
      <c r="BN78" s="190">
        <v>0</v>
      </c>
      <c r="BO78" s="190">
        <v>0</v>
      </c>
      <c r="BP78" s="190">
        <v>0</v>
      </c>
      <c r="BQ78" s="190">
        <v>0</v>
      </c>
      <c r="BR78" s="190">
        <v>0</v>
      </c>
      <c r="BS78" s="190">
        <v>0</v>
      </c>
      <c r="BT78" s="190">
        <v>0</v>
      </c>
      <c r="BU78" s="190">
        <v>0</v>
      </c>
      <c r="BV78" s="190">
        <v>0</v>
      </c>
      <c r="BW78" s="190">
        <v>0</v>
      </c>
      <c r="BX78" s="190">
        <v>0</v>
      </c>
      <c r="BY78" s="190">
        <v>0</v>
      </c>
      <c r="BZ78" s="190">
        <v>0</v>
      </c>
      <c r="CA78" s="190">
        <v>0</v>
      </c>
      <c r="CB78" s="190">
        <v>4</v>
      </c>
      <c r="CC78" s="190">
        <v>0</v>
      </c>
      <c r="CD78" s="190">
        <v>0</v>
      </c>
      <c r="CE78" s="190">
        <v>0</v>
      </c>
      <c r="CF78" s="190">
        <v>0</v>
      </c>
      <c r="CG78" s="190">
        <v>0</v>
      </c>
      <c r="CH78" s="190">
        <v>0</v>
      </c>
      <c r="CI78" s="190">
        <v>0</v>
      </c>
      <c r="CJ78" s="190">
        <v>0</v>
      </c>
      <c r="CK78" s="190">
        <v>0</v>
      </c>
      <c r="CL78" s="190">
        <v>0</v>
      </c>
      <c r="CM78" s="190">
        <v>0</v>
      </c>
      <c r="CN78" s="190">
        <v>0</v>
      </c>
      <c r="CO78" s="190">
        <v>0</v>
      </c>
      <c r="CP78" s="190">
        <v>1</v>
      </c>
      <c r="CQ78" s="190">
        <v>7</v>
      </c>
      <c r="CR78" s="190">
        <v>0</v>
      </c>
      <c r="CS78" s="190">
        <v>0</v>
      </c>
      <c r="CT78" s="190">
        <v>1</v>
      </c>
      <c r="CU78" s="190">
        <v>1</v>
      </c>
      <c r="CV78" s="190">
        <v>0</v>
      </c>
      <c r="CW78" s="190">
        <v>0</v>
      </c>
      <c r="CX78" s="190">
        <v>0</v>
      </c>
      <c r="CY78" s="190">
        <v>0</v>
      </c>
      <c r="CZ78" s="190">
        <v>0</v>
      </c>
      <c r="DA78" s="190">
        <v>0</v>
      </c>
      <c r="DB78" s="190">
        <v>0</v>
      </c>
      <c r="DC78" s="190">
        <v>1</v>
      </c>
      <c r="DD78" s="190">
        <v>8</v>
      </c>
      <c r="DE78" s="190">
        <v>1</v>
      </c>
      <c r="DF78" s="194">
        <v>16</v>
      </c>
      <c r="DG78">
        <v>0</v>
      </c>
      <c r="DH78" s="190">
        <v>0</v>
      </c>
      <c r="DI78" s="190">
        <v>1</v>
      </c>
      <c r="DJ78" s="190">
        <v>18</v>
      </c>
      <c r="DK78" s="190">
        <v>0</v>
      </c>
      <c r="DL78" s="190">
        <v>1</v>
      </c>
      <c r="DM78" s="190">
        <v>0</v>
      </c>
      <c r="DN78" s="190">
        <v>1</v>
      </c>
      <c r="DO78" s="190">
        <v>0</v>
      </c>
      <c r="DP78" s="190">
        <v>3</v>
      </c>
      <c r="DQ78" s="190">
        <v>0</v>
      </c>
      <c r="DR78" s="190">
        <v>6</v>
      </c>
      <c r="DS78" s="195">
        <f t="shared" si="10"/>
        <v>28</v>
      </c>
      <c r="DT78" s="195">
        <f t="shared" si="11"/>
        <v>19</v>
      </c>
      <c r="DU78" s="195">
        <f t="shared" si="12"/>
        <v>7</v>
      </c>
      <c r="DV78" s="195">
        <f t="shared" si="13"/>
        <v>0</v>
      </c>
      <c r="DW78" s="195">
        <f t="shared" si="14"/>
        <v>3</v>
      </c>
      <c r="DX78" s="195">
        <f t="shared" si="15"/>
        <v>8</v>
      </c>
      <c r="DY78" s="195">
        <f t="shared" si="16"/>
        <v>2</v>
      </c>
      <c r="DZ78" s="195">
        <f t="shared" si="17"/>
        <v>1</v>
      </c>
      <c r="EA78" s="195">
        <f t="shared" si="18"/>
        <v>0</v>
      </c>
      <c r="EB78" s="195">
        <f t="shared" si="19"/>
        <v>1</v>
      </c>
      <c r="EC78" s="189"/>
      <c r="ED78" s="189"/>
      <c r="EE78" s="189"/>
      <c r="EF78" s="189"/>
      <c r="EG78" s="189"/>
      <c r="EH78" s="189"/>
      <c r="EI78" s="189"/>
      <c r="EJ78" s="189"/>
      <c r="EK78" s="189"/>
      <c r="EL78" s="189"/>
      <c r="EM78" s="189"/>
      <c r="EN78" s="189"/>
      <c r="EO78" s="189"/>
      <c r="EP78" s="189"/>
      <c r="EQ78" s="189"/>
      <c r="ER78" s="189"/>
      <c r="ES78" s="189"/>
      <c r="ET78" s="189"/>
      <c r="EU78" s="189"/>
      <c r="EV78" s="189"/>
      <c r="EW78" s="189"/>
      <c r="EX78" s="189"/>
      <c r="EY78" s="189"/>
      <c r="EZ78" s="189"/>
      <c r="FA78" s="189"/>
      <c r="FB78" s="189"/>
      <c r="FC78" s="189"/>
      <c r="FD78" s="189"/>
      <c r="FE78" s="189"/>
      <c r="FF78" s="189"/>
      <c r="FG78" s="189"/>
      <c r="FH78" s="189"/>
      <c r="FI78" s="189"/>
      <c r="FJ78" s="189"/>
      <c r="FK78" s="189"/>
      <c r="FL78" s="189"/>
      <c r="FM78" s="189"/>
    </row>
    <row r="79" spans="1:169" ht="15">
      <c r="A79" s="9">
        <v>76</v>
      </c>
      <c r="B79" s="9" t="s">
        <v>181</v>
      </c>
      <c r="C79" s="190">
        <v>0</v>
      </c>
      <c r="D79" s="190">
        <v>0</v>
      </c>
      <c r="E79" s="190">
        <v>0</v>
      </c>
      <c r="F79" s="190">
        <v>0</v>
      </c>
      <c r="G79" s="190">
        <v>0</v>
      </c>
      <c r="H79" s="190">
        <v>0</v>
      </c>
      <c r="I79" s="190">
        <v>0</v>
      </c>
      <c r="J79" s="190">
        <v>0</v>
      </c>
      <c r="K79" s="190">
        <v>0</v>
      </c>
      <c r="L79" s="190">
        <v>0</v>
      </c>
      <c r="M79" s="190">
        <v>0</v>
      </c>
      <c r="N79" s="190">
        <v>0</v>
      </c>
      <c r="O79" s="190">
        <v>0</v>
      </c>
      <c r="P79" s="190">
        <v>0</v>
      </c>
      <c r="Q79" s="190">
        <v>0</v>
      </c>
      <c r="R79" s="190">
        <v>0</v>
      </c>
      <c r="S79" s="190">
        <v>0</v>
      </c>
      <c r="T79" s="190">
        <v>1</v>
      </c>
      <c r="U79" s="190">
        <v>0</v>
      </c>
      <c r="V79" s="190">
        <v>0</v>
      </c>
      <c r="W79" s="190">
        <v>0</v>
      </c>
      <c r="X79" s="190">
        <v>0</v>
      </c>
      <c r="Y79" s="190">
        <v>0</v>
      </c>
      <c r="Z79" s="190">
        <v>0</v>
      </c>
      <c r="AA79" s="190">
        <v>0</v>
      </c>
      <c r="AB79" s="190">
        <v>0</v>
      </c>
      <c r="AC79" s="190">
        <v>0</v>
      </c>
      <c r="AD79" s="190">
        <v>0</v>
      </c>
      <c r="AE79" s="190">
        <v>0</v>
      </c>
      <c r="AF79" s="190">
        <v>0</v>
      </c>
      <c r="AG79" s="190">
        <v>0</v>
      </c>
      <c r="AH79" s="190">
        <v>0</v>
      </c>
      <c r="AI79" s="190">
        <v>0</v>
      </c>
      <c r="AJ79" s="190">
        <v>0</v>
      </c>
      <c r="AK79" s="195">
        <v>0</v>
      </c>
      <c r="AL79" s="195">
        <v>0</v>
      </c>
      <c r="AM79" s="190">
        <v>0</v>
      </c>
      <c r="AN79" s="190">
        <v>0</v>
      </c>
      <c r="AO79" s="190">
        <v>0</v>
      </c>
      <c r="AP79" s="190">
        <v>0</v>
      </c>
      <c r="AQ79" s="190">
        <v>0</v>
      </c>
      <c r="AR79" s="190">
        <v>0</v>
      </c>
      <c r="AS79" s="190">
        <v>0</v>
      </c>
      <c r="AT79" s="190">
        <v>0</v>
      </c>
      <c r="AU79" s="190">
        <v>2</v>
      </c>
      <c r="AV79" s="190">
        <v>0</v>
      </c>
      <c r="AW79" s="190">
        <v>0</v>
      </c>
      <c r="AX79" s="190">
        <v>0</v>
      </c>
      <c r="AY79" s="190">
        <v>0</v>
      </c>
      <c r="AZ79" s="190">
        <v>0</v>
      </c>
      <c r="BA79" s="190">
        <v>0</v>
      </c>
      <c r="BB79" s="190">
        <v>0</v>
      </c>
      <c r="BC79" s="190">
        <v>0</v>
      </c>
      <c r="BD79" s="190">
        <v>0</v>
      </c>
      <c r="BE79" s="190">
        <v>0</v>
      </c>
      <c r="BF79" s="190">
        <v>0</v>
      </c>
      <c r="BG79" s="190">
        <v>0</v>
      </c>
      <c r="BH79" s="190">
        <v>0</v>
      </c>
      <c r="BI79" s="190">
        <v>0</v>
      </c>
      <c r="BJ79" s="190">
        <v>0</v>
      </c>
      <c r="BK79" s="190">
        <v>0</v>
      </c>
      <c r="BL79" s="190">
        <v>0</v>
      </c>
      <c r="BM79" s="190">
        <v>1</v>
      </c>
      <c r="BN79" s="190">
        <v>0</v>
      </c>
      <c r="BO79" s="190">
        <v>0</v>
      </c>
      <c r="BP79" s="190">
        <v>0</v>
      </c>
      <c r="BQ79" s="190">
        <v>0</v>
      </c>
      <c r="BR79" s="190">
        <v>0</v>
      </c>
      <c r="BS79" s="190">
        <v>0</v>
      </c>
      <c r="BT79" s="190">
        <v>0</v>
      </c>
      <c r="BU79" s="190">
        <v>0</v>
      </c>
      <c r="BV79" s="190">
        <v>0</v>
      </c>
      <c r="BW79" s="190">
        <v>0</v>
      </c>
      <c r="BX79" s="190">
        <v>0</v>
      </c>
      <c r="BY79" s="190">
        <v>1</v>
      </c>
      <c r="BZ79" s="190">
        <v>0</v>
      </c>
      <c r="CA79" s="190">
        <v>0</v>
      </c>
      <c r="CB79" s="190">
        <v>1</v>
      </c>
      <c r="CC79" s="190">
        <v>0</v>
      </c>
      <c r="CD79" s="190">
        <v>0</v>
      </c>
      <c r="CE79" s="190">
        <v>0</v>
      </c>
      <c r="CF79" s="190">
        <v>0</v>
      </c>
      <c r="CG79" s="190">
        <v>0</v>
      </c>
      <c r="CH79" s="190">
        <v>0</v>
      </c>
      <c r="CI79" s="190">
        <v>0</v>
      </c>
      <c r="CJ79" s="190">
        <v>0</v>
      </c>
      <c r="CK79" s="190">
        <v>0</v>
      </c>
      <c r="CL79" s="190">
        <v>0</v>
      </c>
      <c r="CM79" s="190">
        <v>0</v>
      </c>
      <c r="CN79" s="190">
        <v>0</v>
      </c>
      <c r="CO79" s="190">
        <v>0</v>
      </c>
      <c r="CP79" s="190">
        <v>0</v>
      </c>
      <c r="CQ79" s="190">
        <v>2</v>
      </c>
      <c r="CR79" s="190">
        <v>1</v>
      </c>
      <c r="CS79" s="190">
        <v>0</v>
      </c>
      <c r="CT79" s="190">
        <v>0</v>
      </c>
      <c r="CU79" s="190">
        <v>2</v>
      </c>
      <c r="CV79" s="190">
        <v>0</v>
      </c>
      <c r="CW79" s="190">
        <v>0</v>
      </c>
      <c r="CX79" s="190">
        <v>0</v>
      </c>
      <c r="CY79" s="190">
        <v>0</v>
      </c>
      <c r="CZ79" s="190">
        <v>0</v>
      </c>
      <c r="DA79" s="190">
        <v>0</v>
      </c>
      <c r="DB79" s="190">
        <v>0</v>
      </c>
      <c r="DC79" s="190">
        <v>0</v>
      </c>
      <c r="DD79" s="190">
        <v>1</v>
      </c>
      <c r="DE79" s="190">
        <v>4</v>
      </c>
      <c r="DF79" s="194">
        <v>13</v>
      </c>
      <c r="DG79">
        <v>7</v>
      </c>
      <c r="DH79" s="190">
        <v>0</v>
      </c>
      <c r="DI79" s="190">
        <v>3</v>
      </c>
      <c r="DJ79" s="190">
        <v>32</v>
      </c>
      <c r="DK79" s="190">
        <v>2</v>
      </c>
      <c r="DL79" s="190">
        <v>0</v>
      </c>
      <c r="DM79" s="190">
        <v>0</v>
      </c>
      <c r="DN79" s="190">
        <v>0</v>
      </c>
      <c r="DO79" s="190">
        <v>1</v>
      </c>
      <c r="DP79" s="190">
        <v>4</v>
      </c>
      <c r="DQ79" s="190">
        <v>0</v>
      </c>
      <c r="DR79" s="190">
        <v>0</v>
      </c>
      <c r="DS79" s="195">
        <f t="shared" si="10"/>
        <v>18</v>
      </c>
      <c r="DT79" s="195">
        <f t="shared" si="11"/>
        <v>34</v>
      </c>
      <c r="DU79" s="195">
        <f t="shared" si="12"/>
        <v>3</v>
      </c>
      <c r="DV79" s="195">
        <f t="shared" si="13"/>
        <v>8</v>
      </c>
      <c r="DW79" s="195">
        <f t="shared" si="14"/>
        <v>4</v>
      </c>
      <c r="DX79" s="195">
        <f t="shared" si="15"/>
        <v>1</v>
      </c>
      <c r="DY79" s="195">
        <f t="shared" si="16"/>
        <v>3</v>
      </c>
      <c r="DZ79" s="195">
        <f t="shared" si="17"/>
        <v>0</v>
      </c>
      <c r="EA79" s="195">
        <f t="shared" si="18"/>
        <v>0</v>
      </c>
      <c r="EB79" s="195">
        <f t="shared" si="19"/>
        <v>0</v>
      </c>
      <c r="EC79" s="189"/>
      <c r="ED79" s="189"/>
      <c r="EE79" s="189"/>
      <c r="EF79" s="189"/>
      <c r="EG79" s="189"/>
      <c r="EH79" s="189"/>
      <c r="EI79" s="189"/>
      <c r="EJ79" s="189"/>
      <c r="EK79" s="189"/>
      <c r="EL79" s="189"/>
      <c r="EM79" s="189"/>
      <c r="EN79" s="189"/>
      <c r="EO79" s="189"/>
      <c r="EP79" s="189"/>
      <c r="EQ79" s="189"/>
      <c r="ER79" s="189"/>
      <c r="ES79" s="189"/>
      <c r="ET79" s="189"/>
      <c r="EU79" s="189"/>
      <c r="EV79" s="189"/>
      <c r="EW79" s="189"/>
      <c r="EX79" s="189"/>
      <c r="EY79" s="189"/>
      <c r="EZ79" s="189"/>
      <c r="FA79" s="189"/>
      <c r="FB79" s="189"/>
      <c r="FC79" s="189"/>
      <c r="FD79" s="189"/>
      <c r="FE79" s="189"/>
      <c r="FF79" s="189"/>
      <c r="FG79" s="189"/>
      <c r="FH79" s="189"/>
      <c r="FI79" s="189"/>
      <c r="FJ79" s="189"/>
      <c r="FK79" s="189"/>
      <c r="FL79" s="189"/>
      <c r="FM79" s="189"/>
    </row>
    <row r="80" spans="1:169" ht="21" customHeight="1">
      <c r="A80" s="9">
        <v>77</v>
      </c>
      <c r="B80" s="9" t="s">
        <v>182</v>
      </c>
      <c r="C80" s="190">
        <v>0</v>
      </c>
      <c r="D80" s="190">
        <v>0</v>
      </c>
      <c r="E80" s="190">
        <v>0</v>
      </c>
      <c r="F80" s="190">
        <v>0</v>
      </c>
      <c r="G80" s="190">
        <v>0</v>
      </c>
      <c r="H80" s="190">
        <v>0</v>
      </c>
      <c r="I80" s="190">
        <v>0</v>
      </c>
      <c r="J80" s="190">
        <v>0</v>
      </c>
      <c r="K80" s="190">
        <v>0</v>
      </c>
      <c r="L80" s="190">
        <v>0</v>
      </c>
      <c r="M80" s="190">
        <v>0</v>
      </c>
      <c r="N80" s="190">
        <v>0</v>
      </c>
      <c r="O80" s="190">
        <v>0</v>
      </c>
      <c r="P80" s="190">
        <v>0</v>
      </c>
      <c r="Q80" s="190">
        <v>0</v>
      </c>
      <c r="R80" s="190">
        <v>0</v>
      </c>
      <c r="S80" s="190">
        <v>0</v>
      </c>
      <c r="T80" s="190">
        <v>0</v>
      </c>
      <c r="U80" s="190">
        <v>0</v>
      </c>
      <c r="V80" s="190">
        <v>0</v>
      </c>
      <c r="W80" s="190">
        <v>0</v>
      </c>
      <c r="X80" s="190">
        <v>0</v>
      </c>
      <c r="Y80" s="190">
        <v>0</v>
      </c>
      <c r="Z80" s="190">
        <v>0</v>
      </c>
      <c r="AA80" s="190">
        <v>0</v>
      </c>
      <c r="AB80" s="190">
        <v>0</v>
      </c>
      <c r="AC80" s="190">
        <v>0</v>
      </c>
      <c r="AD80" s="190">
        <v>0</v>
      </c>
      <c r="AE80" s="190">
        <v>0</v>
      </c>
      <c r="AF80" s="190">
        <v>0</v>
      </c>
      <c r="AG80" s="190">
        <v>0</v>
      </c>
      <c r="AH80" s="190">
        <v>0</v>
      </c>
      <c r="AI80" s="190">
        <v>0</v>
      </c>
      <c r="AJ80" s="190">
        <v>0</v>
      </c>
      <c r="AK80" s="195">
        <v>0</v>
      </c>
      <c r="AL80" s="195">
        <v>0</v>
      </c>
      <c r="AM80" s="190">
        <v>0</v>
      </c>
      <c r="AN80" s="190">
        <v>0</v>
      </c>
      <c r="AO80" s="190">
        <v>0</v>
      </c>
      <c r="AP80" s="190">
        <v>0</v>
      </c>
      <c r="AQ80" s="190">
        <v>0</v>
      </c>
      <c r="AR80" s="190">
        <v>0</v>
      </c>
      <c r="AS80" s="190">
        <v>0</v>
      </c>
      <c r="AT80" s="190">
        <v>1</v>
      </c>
      <c r="AU80" s="190">
        <v>0</v>
      </c>
      <c r="AV80" s="190">
        <v>0</v>
      </c>
      <c r="AW80" s="190">
        <v>0</v>
      </c>
      <c r="AX80" s="190">
        <v>2</v>
      </c>
      <c r="AY80" s="190">
        <v>1</v>
      </c>
      <c r="AZ80" s="190">
        <v>0</v>
      </c>
      <c r="BA80" s="190">
        <v>0</v>
      </c>
      <c r="BB80" s="190">
        <v>2</v>
      </c>
      <c r="BC80" s="190">
        <v>0</v>
      </c>
      <c r="BD80" s="190">
        <v>0</v>
      </c>
      <c r="BE80" s="190">
        <v>0</v>
      </c>
      <c r="BF80" s="190">
        <v>0</v>
      </c>
      <c r="BG80" s="190">
        <v>0</v>
      </c>
      <c r="BH80" s="190">
        <v>0</v>
      </c>
      <c r="BI80" s="190">
        <v>1</v>
      </c>
      <c r="BJ80" s="190">
        <v>2</v>
      </c>
      <c r="BK80" s="190">
        <v>0</v>
      </c>
      <c r="BL80" s="190">
        <v>0</v>
      </c>
      <c r="BM80" s="190">
        <v>4</v>
      </c>
      <c r="BN80" s="190">
        <v>0</v>
      </c>
      <c r="BO80" s="190">
        <v>0</v>
      </c>
      <c r="BP80" s="190">
        <v>0</v>
      </c>
      <c r="BQ80" s="190">
        <v>1</v>
      </c>
      <c r="BR80" s="190">
        <v>0</v>
      </c>
      <c r="BS80" s="190">
        <v>0</v>
      </c>
      <c r="BT80" s="190">
        <v>0</v>
      </c>
      <c r="BU80" s="190">
        <v>0</v>
      </c>
      <c r="BV80" s="190">
        <v>0</v>
      </c>
      <c r="BW80" s="190">
        <v>0</v>
      </c>
      <c r="BX80" s="190">
        <v>0</v>
      </c>
      <c r="BY80" s="190">
        <v>2</v>
      </c>
      <c r="BZ80" s="190">
        <v>1</v>
      </c>
      <c r="CA80" s="190">
        <v>0</v>
      </c>
      <c r="CB80" s="190">
        <v>9</v>
      </c>
      <c r="CC80" s="190">
        <v>3</v>
      </c>
      <c r="CD80" s="190">
        <v>1</v>
      </c>
      <c r="CE80" s="190">
        <v>1</v>
      </c>
      <c r="CF80" s="190">
        <v>5</v>
      </c>
      <c r="CG80" s="190">
        <v>0</v>
      </c>
      <c r="CH80" s="190">
        <v>0</v>
      </c>
      <c r="CI80" s="190">
        <v>0</v>
      </c>
      <c r="CJ80" s="190">
        <v>0</v>
      </c>
      <c r="CK80" s="190">
        <v>0</v>
      </c>
      <c r="CL80" s="190">
        <v>0</v>
      </c>
      <c r="CM80" s="190">
        <v>2</v>
      </c>
      <c r="CN80" s="190">
        <v>2</v>
      </c>
      <c r="CO80" s="190">
        <v>1</v>
      </c>
      <c r="CP80" s="190">
        <v>0</v>
      </c>
      <c r="CQ80" s="190">
        <v>12</v>
      </c>
      <c r="CR80" s="190">
        <v>2</v>
      </c>
      <c r="CS80" s="190">
        <v>1</v>
      </c>
      <c r="CT80" s="190">
        <v>1</v>
      </c>
      <c r="CU80" s="190">
        <v>8</v>
      </c>
      <c r="CV80" s="190">
        <v>0</v>
      </c>
      <c r="CW80" s="190">
        <v>0</v>
      </c>
      <c r="CX80" s="190">
        <v>0</v>
      </c>
      <c r="CY80" s="190">
        <v>0</v>
      </c>
      <c r="CZ80" s="190">
        <v>0</v>
      </c>
      <c r="DA80" s="190">
        <v>0</v>
      </c>
      <c r="DB80" s="190">
        <v>1</v>
      </c>
      <c r="DC80" s="190">
        <v>2</v>
      </c>
      <c r="DD80" s="190">
        <v>2</v>
      </c>
      <c r="DE80" s="190">
        <v>0</v>
      </c>
      <c r="DF80" s="194">
        <v>32</v>
      </c>
      <c r="DG80">
        <v>15</v>
      </c>
      <c r="DH80" s="190">
        <v>1</v>
      </c>
      <c r="DI80" s="190">
        <v>5</v>
      </c>
      <c r="DJ80" s="190">
        <v>36</v>
      </c>
      <c r="DK80" s="190">
        <v>3</v>
      </c>
      <c r="DL80" s="190">
        <v>5</v>
      </c>
      <c r="DM80" s="190">
        <v>2</v>
      </c>
      <c r="DN80" s="190">
        <v>3</v>
      </c>
      <c r="DO80" s="190">
        <v>0</v>
      </c>
      <c r="DP80" s="190">
        <v>11</v>
      </c>
      <c r="DQ80" s="190">
        <v>0</v>
      </c>
      <c r="DR80" s="190">
        <v>7</v>
      </c>
      <c r="DS80" s="195">
        <f t="shared" si="10"/>
        <v>59</v>
      </c>
      <c r="DT80" s="195">
        <f t="shared" si="11"/>
        <v>52</v>
      </c>
      <c r="DU80" s="195">
        <f t="shared" si="12"/>
        <v>15</v>
      </c>
      <c r="DV80" s="195">
        <f t="shared" si="13"/>
        <v>21</v>
      </c>
      <c r="DW80" s="195">
        <f t="shared" si="14"/>
        <v>11</v>
      </c>
      <c r="DX80" s="195">
        <f t="shared" si="15"/>
        <v>4</v>
      </c>
      <c r="DY80" s="195">
        <f t="shared" si="16"/>
        <v>7</v>
      </c>
      <c r="DZ80" s="195">
        <f t="shared" si="17"/>
        <v>3</v>
      </c>
      <c r="EA80" s="195">
        <f t="shared" si="18"/>
        <v>5</v>
      </c>
      <c r="EB80" s="195">
        <f t="shared" si="19"/>
        <v>5</v>
      </c>
      <c r="EC80" s="189"/>
      <c r="ED80" s="189"/>
      <c r="EE80" s="189"/>
      <c r="EF80" s="189"/>
      <c r="EG80" s="189"/>
      <c r="EH80" s="189"/>
      <c r="EI80" s="189"/>
      <c r="EJ80" s="189"/>
      <c r="EK80" s="189"/>
      <c r="EL80" s="189"/>
      <c r="EM80" s="189"/>
      <c r="EN80" s="189"/>
      <c r="EO80" s="189"/>
      <c r="EP80" s="189"/>
      <c r="EQ80" s="189"/>
      <c r="ER80" s="189"/>
      <c r="ES80" s="189"/>
      <c r="ET80" s="189"/>
      <c r="EU80" s="189"/>
      <c r="EV80" s="189"/>
      <c r="EW80" s="189"/>
      <c r="EX80" s="189"/>
      <c r="EY80" s="189"/>
      <c r="EZ80" s="189"/>
      <c r="FA80" s="189"/>
      <c r="FB80" s="189"/>
      <c r="FC80" s="189"/>
      <c r="FD80" s="189"/>
      <c r="FE80" s="189"/>
      <c r="FF80" s="189"/>
      <c r="FG80" s="189"/>
      <c r="FH80" s="189"/>
      <c r="FI80" s="189"/>
      <c r="FJ80" s="189"/>
      <c r="FK80" s="189"/>
      <c r="FL80" s="189"/>
      <c r="FM80" s="189"/>
    </row>
    <row r="81" spans="1:169" ht="15">
      <c r="A81" s="9">
        <v>78</v>
      </c>
      <c r="B81" s="9" t="s">
        <v>183</v>
      </c>
      <c r="C81" s="190">
        <v>0</v>
      </c>
      <c r="D81" s="190">
        <v>0</v>
      </c>
      <c r="E81" s="190">
        <v>0</v>
      </c>
      <c r="F81" s="190">
        <v>0</v>
      </c>
      <c r="G81" s="190">
        <v>0</v>
      </c>
      <c r="H81" s="190">
        <v>0</v>
      </c>
      <c r="I81" s="190">
        <v>0</v>
      </c>
      <c r="J81" s="190">
        <v>0</v>
      </c>
      <c r="K81" s="190">
        <v>0</v>
      </c>
      <c r="L81" s="190">
        <v>0</v>
      </c>
      <c r="M81" s="190">
        <v>0</v>
      </c>
      <c r="N81" s="190">
        <v>0</v>
      </c>
      <c r="O81" s="190">
        <v>0</v>
      </c>
      <c r="P81" s="190">
        <v>0</v>
      </c>
      <c r="Q81" s="190">
        <v>0</v>
      </c>
      <c r="R81" s="190">
        <v>0</v>
      </c>
      <c r="S81" s="190">
        <v>0</v>
      </c>
      <c r="T81" s="190">
        <v>0</v>
      </c>
      <c r="U81" s="190">
        <v>0</v>
      </c>
      <c r="V81" s="190">
        <v>0</v>
      </c>
      <c r="W81" s="190">
        <v>0</v>
      </c>
      <c r="X81" s="190">
        <v>0</v>
      </c>
      <c r="Y81" s="190">
        <v>0</v>
      </c>
      <c r="Z81" s="190">
        <v>0</v>
      </c>
      <c r="AA81" s="190">
        <v>0</v>
      </c>
      <c r="AB81" s="190">
        <v>0</v>
      </c>
      <c r="AC81" s="190">
        <v>0</v>
      </c>
      <c r="AD81" s="190">
        <v>0</v>
      </c>
      <c r="AE81" s="190">
        <v>0</v>
      </c>
      <c r="AF81" s="190">
        <v>0</v>
      </c>
      <c r="AG81" s="190">
        <v>0</v>
      </c>
      <c r="AH81" s="190">
        <v>0</v>
      </c>
      <c r="AI81" s="190">
        <v>0</v>
      </c>
      <c r="AJ81" s="190">
        <v>0</v>
      </c>
      <c r="AK81" s="195">
        <v>0</v>
      </c>
      <c r="AL81" s="195">
        <v>0</v>
      </c>
      <c r="AM81" s="190">
        <v>0</v>
      </c>
      <c r="AN81" s="190">
        <v>0</v>
      </c>
      <c r="AO81" s="190">
        <v>0</v>
      </c>
      <c r="AP81" s="190">
        <v>0</v>
      </c>
      <c r="AQ81" s="190">
        <v>0</v>
      </c>
      <c r="AR81" s="190">
        <v>0</v>
      </c>
      <c r="AS81" s="190">
        <v>0</v>
      </c>
      <c r="AT81" s="190">
        <v>0</v>
      </c>
      <c r="AU81" s="190">
        <v>0</v>
      </c>
      <c r="AV81" s="190">
        <v>0</v>
      </c>
      <c r="AW81" s="190">
        <v>0</v>
      </c>
      <c r="AX81" s="190">
        <v>0</v>
      </c>
      <c r="AY81" s="190">
        <v>0</v>
      </c>
      <c r="AZ81" s="190">
        <v>0</v>
      </c>
      <c r="BA81" s="190">
        <v>0</v>
      </c>
      <c r="BB81" s="190">
        <v>0</v>
      </c>
      <c r="BC81" s="190">
        <v>0</v>
      </c>
      <c r="BD81" s="190">
        <v>0</v>
      </c>
      <c r="BE81" s="190">
        <v>0</v>
      </c>
      <c r="BF81" s="190">
        <v>0</v>
      </c>
      <c r="BG81" s="190">
        <v>0</v>
      </c>
      <c r="BH81" s="190">
        <v>0</v>
      </c>
      <c r="BI81" s="190">
        <v>0</v>
      </c>
      <c r="BJ81" s="190">
        <v>0</v>
      </c>
      <c r="BK81" s="190">
        <v>0</v>
      </c>
      <c r="BL81" s="190">
        <v>0</v>
      </c>
      <c r="BM81" s="190">
        <v>0</v>
      </c>
      <c r="BN81" s="190">
        <v>0</v>
      </c>
      <c r="BO81" s="190">
        <v>0</v>
      </c>
      <c r="BP81" s="190">
        <v>0</v>
      </c>
      <c r="BQ81" s="190">
        <v>2</v>
      </c>
      <c r="BR81" s="190">
        <v>0</v>
      </c>
      <c r="BS81" s="190">
        <v>0</v>
      </c>
      <c r="BT81" s="190">
        <v>0</v>
      </c>
      <c r="BU81" s="190">
        <v>0</v>
      </c>
      <c r="BV81" s="190">
        <v>0</v>
      </c>
      <c r="BW81" s="190">
        <v>0</v>
      </c>
      <c r="BX81" s="190">
        <v>0</v>
      </c>
      <c r="BY81" s="190">
        <v>0</v>
      </c>
      <c r="BZ81" s="190">
        <v>0</v>
      </c>
      <c r="CA81" s="190">
        <v>0</v>
      </c>
      <c r="CB81" s="190">
        <v>0</v>
      </c>
      <c r="CC81" s="190">
        <v>0</v>
      </c>
      <c r="CD81" s="190">
        <v>0</v>
      </c>
      <c r="CE81" s="190">
        <v>0</v>
      </c>
      <c r="CF81" s="190">
        <v>1</v>
      </c>
      <c r="CG81" s="190">
        <v>0</v>
      </c>
      <c r="CH81" s="190">
        <v>0</v>
      </c>
      <c r="CI81" s="190">
        <v>0</v>
      </c>
      <c r="CJ81" s="190">
        <v>1</v>
      </c>
      <c r="CK81" s="190">
        <v>0</v>
      </c>
      <c r="CL81" s="190">
        <v>0</v>
      </c>
      <c r="CM81" s="190">
        <v>0</v>
      </c>
      <c r="CN81" s="190">
        <v>1</v>
      </c>
      <c r="CO81" s="190">
        <v>0</v>
      </c>
      <c r="CP81" s="190">
        <v>0</v>
      </c>
      <c r="CQ81" s="190">
        <v>2</v>
      </c>
      <c r="CR81" s="190">
        <v>0</v>
      </c>
      <c r="CS81" s="190">
        <v>0</v>
      </c>
      <c r="CT81" s="190">
        <v>1</v>
      </c>
      <c r="CU81" s="190">
        <v>2</v>
      </c>
      <c r="CV81" s="190">
        <v>0</v>
      </c>
      <c r="CW81" s="190">
        <v>0</v>
      </c>
      <c r="CX81" s="190">
        <v>0</v>
      </c>
      <c r="CY81" s="190">
        <v>0</v>
      </c>
      <c r="CZ81" s="190">
        <v>0</v>
      </c>
      <c r="DA81" s="190">
        <v>0</v>
      </c>
      <c r="DB81" s="190">
        <v>0</v>
      </c>
      <c r="DC81" s="190">
        <v>1</v>
      </c>
      <c r="DD81" s="190">
        <v>1</v>
      </c>
      <c r="DE81" s="190">
        <v>2</v>
      </c>
      <c r="DF81" s="194">
        <v>9</v>
      </c>
      <c r="DG81">
        <v>2</v>
      </c>
      <c r="DH81" s="190">
        <v>0</v>
      </c>
      <c r="DI81" s="190">
        <v>3</v>
      </c>
      <c r="DJ81" s="190">
        <v>10</v>
      </c>
      <c r="DK81" s="190">
        <v>0</v>
      </c>
      <c r="DL81" s="190">
        <v>2</v>
      </c>
      <c r="DM81" s="190">
        <v>0</v>
      </c>
      <c r="DN81" s="190">
        <v>0</v>
      </c>
      <c r="DO81" s="190">
        <v>0</v>
      </c>
      <c r="DP81" s="190">
        <v>2</v>
      </c>
      <c r="DQ81" s="190">
        <v>0</v>
      </c>
      <c r="DR81" s="190">
        <v>1</v>
      </c>
      <c r="DS81" s="195">
        <f t="shared" si="10"/>
        <v>11</v>
      </c>
      <c r="DT81" s="195">
        <f t="shared" si="11"/>
        <v>15</v>
      </c>
      <c r="DU81" s="195">
        <f t="shared" si="12"/>
        <v>3</v>
      </c>
      <c r="DV81" s="195">
        <f t="shared" si="13"/>
        <v>2</v>
      </c>
      <c r="DW81" s="195">
        <f t="shared" si="14"/>
        <v>2</v>
      </c>
      <c r="DX81" s="195">
        <f t="shared" si="15"/>
        <v>1</v>
      </c>
      <c r="DY81" s="195">
        <f t="shared" si="16"/>
        <v>4</v>
      </c>
      <c r="DZ81" s="195">
        <f t="shared" si="17"/>
        <v>1</v>
      </c>
      <c r="EA81" s="195">
        <f t="shared" si="18"/>
        <v>0</v>
      </c>
      <c r="EB81" s="195">
        <f t="shared" si="19"/>
        <v>2</v>
      </c>
      <c r="EC81" s="189"/>
      <c r="ED81" s="189"/>
      <c r="EE81" s="189"/>
      <c r="EF81" s="189"/>
      <c r="EG81" s="189"/>
      <c r="EH81" s="189"/>
      <c r="EI81" s="189"/>
      <c r="EJ81" s="189"/>
      <c r="EK81" s="189"/>
      <c r="EL81" s="189"/>
      <c r="EM81" s="189"/>
      <c r="EN81" s="189"/>
      <c r="EO81" s="189"/>
      <c r="EP81" s="189"/>
      <c r="EQ81" s="189"/>
      <c r="ER81" s="189"/>
      <c r="ES81" s="189"/>
      <c r="ET81" s="189"/>
      <c r="EU81" s="189"/>
      <c r="EV81" s="189"/>
      <c r="EW81" s="189"/>
      <c r="EX81" s="189"/>
      <c r="EY81" s="189"/>
      <c r="EZ81" s="189"/>
      <c r="FA81" s="189"/>
      <c r="FB81" s="189"/>
      <c r="FC81" s="189"/>
      <c r="FD81" s="189"/>
      <c r="FE81" s="189"/>
      <c r="FF81" s="189"/>
      <c r="FG81" s="189"/>
      <c r="FH81" s="189"/>
      <c r="FI81" s="189"/>
      <c r="FJ81" s="189"/>
      <c r="FK81" s="189"/>
      <c r="FL81" s="189"/>
      <c r="FM81" s="189"/>
    </row>
    <row r="82" spans="1:169" ht="15">
      <c r="A82" s="9">
        <v>79</v>
      </c>
      <c r="B82" s="9" t="s">
        <v>184</v>
      </c>
      <c r="C82" s="190">
        <v>0</v>
      </c>
      <c r="D82" s="190">
        <v>0</v>
      </c>
      <c r="E82" s="190">
        <v>0</v>
      </c>
      <c r="F82" s="190">
        <v>0</v>
      </c>
      <c r="G82" s="190">
        <v>0</v>
      </c>
      <c r="H82" s="190">
        <v>0</v>
      </c>
      <c r="I82" s="190">
        <v>0</v>
      </c>
      <c r="J82" s="190">
        <v>0</v>
      </c>
      <c r="K82" s="190">
        <v>0</v>
      </c>
      <c r="L82" s="190">
        <v>0</v>
      </c>
      <c r="M82" s="190">
        <v>0</v>
      </c>
      <c r="N82" s="190">
        <v>0</v>
      </c>
      <c r="O82" s="190">
        <v>0</v>
      </c>
      <c r="P82" s="190">
        <v>0</v>
      </c>
      <c r="Q82" s="190">
        <v>0</v>
      </c>
      <c r="R82" s="190">
        <v>0</v>
      </c>
      <c r="S82" s="190">
        <v>0</v>
      </c>
      <c r="T82" s="190">
        <v>0</v>
      </c>
      <c r="U82" s="190">
        <v>0</v>
      </c>
      <c r="V82" s="190">
        <v>0</v>
      </c>
      <c r="W82" s="190">
        <v>0</v>
      </c>
      <c r="X82" s="190">
        <v>0</v>
      </c>
      <c r="Y82" s="190">
        <v>0</v>
      </c>
      <c r="Z82" s="190">
        <v>0</v>
      </c>
      <c r="AA82" s="190">
        <v>0</v>
      </c>
      <c r="AB82" s="190">
        <v>0</v>
      </c>
      <c r="AC82" s="190">
        <v>0</v>
      </c>
      <c r="AD82" s="190">
        <v>0</v>
      </c>
      <c r="AE82" s="190">
        <v>0</v>
      </c>
      <c r="AF82" s="190">
        <v>1</v>
      </c>
      <c r="AG82" s="190">
        <v>0</v>
      </c>
      <c r="AH82" s="190">
        <v>0</v>
      </c>
      <c r="AI82" s="190">
        <v>0</v>
      </c>
      <c r="AJ82" s="190">
        <v>0</v>
      </c>
      <c r="AK82" s="195">
        <v>0</v>
      </c>
      <c r="AL82" s="195">
        <v>0</v>
      </c>
      <c r="AM82" s="190">
        <v>0</v>
      </c>
      <c r="AN82" s="190">
        <v>0</v>
      </c>
      <c r="AO82" s="190">
        <v>0</v>
      </c>
      <c r="AP82" s="190">
        <v>0</v>
      </c>
      <c r="AQ82" s="190">
        <v>0</v>
      </c>
      <c r="AR82" s="190">
        <v>0</v>
      </c>
      <c r="AS82" s="190">
        <v>0</v>
      </c>
      <c r="AT82" s="190">
        <v>0</v>
      </c>
      <c r="AU82" s="190">
        <v>0</v>
      </c>
      <c r="AV82" s="190">
        <v>0</v>
      </c>
      <c r="AW82" s="190">
        <v>0</v>
      </c>
      <c r="AX82" s="190">
        <v>1</v>
      </c>
      <c r="AY82" s="190">
        <v>0</v>
      </c>
      <c r="AZ82" s="190">
        <v>0</v>
      </c>
      <c r="BA82" s="190">
        <v>0</v>
      </c>
      <c r="BB82" s="190">
        <v>0</v>
      </c>
      <c r="BC82" s="190">
        <v>0</v>
      </c>
      <c r="BD82" s="190">
        <v>0</v>
      </c>
      <c r="BE82" s="190">
        <v>0</v>
      </c>
      <c r="BF82" s="190">
        <v>0</v>
      </c>
      <c r="BG82" s="190">
        <v>0</v>
      </c>
      <c r="BH82" s="190">
        <v>0</v>
      </c>
      <c r="BI82" s="190">
        <v>0</v>
      </c>
      <c r="BJ82" s="190">
        <v>0</v>
      </c>
      <c r="BK82" s="190">
        <v>0</v>
      </c>
      <c r="BL82" s="190">
        <v>0</v>
      </c>
      <c r="BM82" s="190">
        <v>1</v>
      </c>
      <c r="BN82" s="190">
        <v>0</v>
      </c>
      <c r="BO82" s="190">
        <v>0</v>
      </c>
      <c r="BP82" s="190">
        <v>0</v>
      </c>
      <c r="BQ82" s="190">
        <v>0</v>
      </c>
      <c r="BR82" s="190">
        <v>0</v>
      </c>
      <c r="BS82" s="190">
        <v>0</v>
      </c>
      <c r="BT82" s="190">
        <v>0</v>
      </c>
      <c r="BU82" s="190">
        <v>0</v>
      </c>
      <c r="BV82" s="190">
        <v>0</v>
      </c>
      <c r="BW82" s="190">
        <v>0</v>
      </c>
      <c r="BX82" s="190">
        <v>1</v>
      </c>
      <c r="BY82" s="190">
        <v>2</v>
      </c>
      <c r="BZ82" s="190">
        <v>0</v>
      </c>
      <c r="CA82" s="190">
        <v>0</v>
      </c>
      <c r="CB82" s="190">
        <v>5</v>
      </c>
      <c r="CC82" s="190">
        <v>1</v>
      </c>
      <c r="CD82" s="190">
        <v>1</v>
      </c>
      <c r="CE82" s="190">
        <v>0</v>
      </c>
      <c r="CF82" s="190">
        <v>5</v>
      </c>
      <c r="CG82" s="190">
        <v>0</v>
      </c>
      <c r="CH82" s="190">
        <v>0</v>
      </c>
      <c r="CI82" s="190">
        <v>0</v>
      </c>
      <c r="CJ82" s="190">
        <v>1</v>
      </c>
      <c r="CK82" s="190">
        <v>0</v>
      </c>
      <c r="CL82" s="190">
        <v>1</v>
      </c>
      <c r="CM82" s="190">
        <v>1</v>
      </c>
      <c r="CN82" s="190">
        <v>0</v>
      </c>
      <c r="CO82" s="190">
        <v>0</v>
      </c>
      <c r="CP82" s="190">
        <v>0</v>
      </c>
      <c r="CQ82" s="190">
        <v>11</v>
      </c>
      <c r="CR82" s="190">
        <v>2</v>
      </c>
      <c r="CS82" s="190">
        <v>0</v>
      </c>
      <c r="CT82" s="190">
        <v>1</v>
      </c>
      <c r="CU82" s="190">
        <v>4</v>
      </c>
      <c r="CV82" s="190">
        <v>0</v>
      </c>
      <c r="CW82" s="190">
        <v>0</v>
      </c>
      <c r="CX82" s="190">
        <v>0</v>
      </c>
      <c r="CY82" s="190">
        <v>0</v>
      </c>
      <c r="CZ82" s="190">
        <v>0</v>
      </c>
      <c r="DA82" s="190">
        <v>4</v>
      </c>
      <c r="DB82" s="190">
        <v>0</v>
      </c>
      <c r="DC82" s="190">
        <v>0</v>
      </c>
      <c r="DD82" s="190">
        <v>3</v>
      </c>
      <c r="DE82" s="190">
        <v>0</v>
      </c>
      <c r="DF82" s="194">
        <v>23</v>
      </c>
      <c r="DG82">
        <v>10</v>
      </c>
      <c r="DH82" s="190">
        <v>0</v>
      </c>
      <c r="DI82" s="190">
        <v>3</v>
      </c>
      <c r="DJ82" s="190">
        <v>40</v>
      </c>
      <c r="DK82" s="190">
        <v>1</v>
      </c>
      <c r="DL82" s="190">
        <v>3</v>
      </c>
      <c r="DM82" s="190">
        <v>0</v>
      </c>
      <c r="DN82" s="190">
        <v>2</v>
      </c>
      <c r="DO82" s="190">
        <v>0</v>
      </c>
      <c r="DP82" s="190">
        <v>9</v>
      </c>
      <c r="DQ82" s="190">
        <v>0</v>
      </c>
      <c r="DR82" s="190">
        <v>12</v>
      </c>
      <c r="DS82" s="195">
        <f t="shared" si="10"/>
        <v>41</v>
      </c>
      <c r="DT82" s="195">
        <f t="shared" si="11"/>
        <v>49</v>
      </c>
      <c r="DU82" s="195">
        <f t="shared" si="12"/>
        <v>15</v>
      </c>
      <c r="DV82" s="195">
        <f t="shared" si="13"/>
        <v>13</v>
      </c>
      <c r="DW82" s="195">
        <f t="shared" si="14"/>
        <v>14</v>
      </c>
      <c r="DX82" s="195">
        <f t="shared" si="15"/>
        <v>3</v>
      </c>
      <c r="DY82" s="195">
        <f t="shared" si="16"/>
        <v>4</v>
      </c>
      <c r="DZ82" s="195">
        <f t="shared" si="17"/>
        <v>3</v>
      </c>
      <c r="EA82" s="195">
        <f t="shared" si="18"/>
        <v>2</v>
      </c>
      <c r="EB82" s="195">
        <f t="shared" si="19"/>
        <v>3</v>
      </c>
      <c r="EC82" s="189"/>
      <c r="ED82" s="189"/>
      <c r="EE82" s="189"/>
      <c r="EF82" s="189"/>
      <c r="EG82" s="189"/>
      <c r="EH82" s="189"/>
      <c r="EI82" s="189"/>
      <c r="EJ82" s="189"/>
      <c r="EK82" s="189"/>
      <c r="EL82" s="189"/>
      <c r="EM82" s="189"/>
      <c r="EN82" s="189"/>
      <c r="EO82" s="189"/>
      <c r="EP82" s="189"/>
      <c r="EQ82" s="189"/>
      <c r="ER82" s="189"/>
      <c r="ES82" s="189"/>
      <c r="ET82" s="189"/>
      <c r="EU82" s="189"/>
      <c r="EV82" s="189"/>
      <c r="EW82" s="189"/>
      <c r="EX82" s="189"/>
      <c r="EY82" s="189"/>
      <c r="EZ82" s="189"/>
      <c r="FA82" s="189"/>
      <c r="FB82" s="189"/>
      <c r="FC82" s="189"/>
      <c r="FD82" s="189"/>
      <c r="FE82" s="189"/>
      <c r="FF82" s="189"/>
      <c r="FG82" s="189"/>
      <c r="FH82" s="189"/>
      <c r="FI82" s="189"/>
      <c r="FJ82" s="189"/>
      <c r="FK82" s="189"/>
      <c r="FL82" s="189"/>
      <c r="FM82" s="189"/>
    </row>
    <row r="83" spans="1:169" ht="15">
      <c r="A83" s="9">
        <v>80</v>
      </c>
      <c r="B83" s="9" t="s">
        <v>185</v>
      </c>
      <c r="C83" s="190">
        <v>0</v>
      </c>
      <c r="D83" s="190">
        <v>0</v>
      </c>
      <c r="E83" s="190">
        <v>0</v>
      </c>
      <c r="F83" s="190">
        <v>0</v>
      </c>
      <c r="G83" s="190">
        <v>0</v>
      </c>
      <c r="H83" s="190">
        <v>0</v>
      </c>
      <c r="I83" s="190">
        <v>0</v>
      </c>
      <c r="J83" s="190">
        <v>0</v>
      </c>
      <c r="K83" s="190">
        <v>0</v>
      </c>
      <c r="L83" s="190">
        <v>0</v>
      </c>
      <c r="M83" s="190">
        <v>0</v>
      </c>
      <c r="N83" s="190">
        <v>0</v>
      </c>
      <c r="O83" s="190">
        <v>0</v>
      </c>
      <c r="P83" s="190">
        <v>0</v>
      </c>
      <c r="Q83" s="190">
        <v>0</v>
      </c>
      <c r="R83" s="190">
        <v>0</v>
      </c>
      <c r="S83" s="190">
        <v>0</v>
      </c>
      <c r="T83" s="190">
        <v>0</v>
      </c>
      <c r="U83" s="190">
        <v>0</v>
      </c>
      <c r="V83" s="190">
        <v>0</v>
      </c>
      <c r="W83" s="190">
        <v>0</v>
      </c>
      <c r="X83" s="190">
        <v>0</v>
      </c>
      <c r="Y83" s="190">
        <v>0</v>
      </c>
      <c r="Z83" s="190">
        <v>0</v>
      </c>
      <c r="AA83" s="190">
        <v>0</v>
      </c>
      <c r="AB83" s="190">
        <v>0</v>
      </c>
      <c r="AC83" s="190">
        <v>0</v>
      </c>
      <c r="AD83" s="190">
        <v>0</v>
      </c>
      <c r="AE83" s="190">
        <v>0</v>
      </c>
      <c r="AF83" s="190">
        <v>0</v>
      </c>
      <c r="AG83" s="190">
        <v>0</v>
      </c>
      <c r="AH83" s="190">
        <v>0</v>
      </c>
      <c r="AI83" s="190">
        <v>0</v>
      </c>
      <c r="AJ83" s="190">
        <v>0</v>
      </c>
      <c r="AK83" s="195">
        <v>0</v>
      </c>
      <c r="AL83" s="195">
        <v>0</v>
      </c>
      <c r="AM83" s="190">
        <v>0</v>
      </c>
      <c r="AN83" s="190">
        <v>0</v>
      </c>
      <c r="AO83" s="190">
        <v>0</v>
      </c>
      <c r="AP83" s="190">
        <v>0</v>
      </c>
      <c r="AQ83" s="190">
        <v>0</v>
      </c>
      <c r="AR83" s="190">
        <v>0</v>
      </c>
      <c r="AS83" s="190">
        <v>0</v>
      </c>
      <c r="AT83" s="190">
        <v>1</v>
      </c>
      <c r="AU83" s="190">
        <v>3</v>
      </c>
      <c r="AV83" s="190">
        <v>0</v>
      </c>
      <c r="AW83" s="190">
        <v>0</v>
      </c>
      <c r="AX83" s="190">
        <v>0</v>
      </c>
      <c r="AY83" s="190">
        <v>0</v>
      </c>
      <c r="AZ83" s="190">
        <v>0</v>
      </c>
      <c r="BA83" s="190">
        <v>0</v>
      </c>
      <c r="BB83" s="190">
        <v>1</v>
      </c>
      <c r="BC83" s="190">
        <v>0</v>
      </c>
      <c r="BD83" s="190">
        <v>0</v>
      </c>
      <c r="BE83" s="190">
        <v>0</v>
      </c>
      <c r="BF83" s="190">
        <v>0</v>
      </c>
      <c r="BG83" s="190">
        <v>0</v>
      </c>
      <c r="BH83" s="190">
        <v>0</v>
      </c>
      <c r="BI83" s="190">
        <v>0</v>
      </c>
      <c r="BJ83" s="190">
        <v>0</v>
      </c>
      <c r="BK83" s="190">
        <v>0</v>
      </c>
      <c r="BL83" s="190">
        <v>0</v>
      </c>
      <c r="BM83" s="190">
        <v>2</v>
      </c>
      <c r="BN83" s="190">
        <v>0</v>
      </c>
      <c r="BO83" s="190">
        <v>1</v>
      </c>
      <c r="BP83" s="190">
        <v>0</v>
      </c>
      <c r="BQ83" s="190">
        <v>5</v>
      </c>
      <c r="BR83" s="190">
        <v>0</v>
      </c>
      <c r="BS83" s="190">
        <v>0</v>
      </c>
      <c r="BT83" s="190">
        <v>0</v>
      </c>
      <c r="BU83" s="190">
        <v>1</v>
      </c>
      <c r="BV83" s="190">
        <v>0</v>
      </c>
      <c r="BW83" s="190">
        <v>0</v>
      </c>
      <c r="BX83" s="190">
        <v>0</v>
      </c>
      <c r="BY83" s="190">
        <v>2</v>
      </c>
      <c r="BZ83" s="190">
        <v>0</v>
      </c>
      <c r="CA83" s="190">
        <v>0</v>
      </c>
      <c r="CB83" s="190">
        <v>5</v>
      </c>
      <c r="CC83" s="190">
        <v>3</v>
      </c>
      <c r="CD83" s="190">
        <v>0</v>
      </c>
      <c r="CE83" s="190">
        <v>2</v>
      </c>
      <c r="CF83" s="190">
        <v>0</v>
      </c>
      <c r="CG83" s="190">
        <v>1</v>
      </c>
      <c r="CH83" s="190">
        <v>0</v>
      </c>
      <c r="CI83" s="190">
        <v>0</v>
      </c>
      <c r="CJ83" s="190">
        <v>0</v>
      </c>
      <c r="CK83" s="190">
        <v>0</v>
      </c>
      <c r="CL83" s="190">
        <v>0</v>
      </c>
      <c r="CM83" s="190">
        <v>0</v>
      </c>
      <c r="CN83" s="190">
        <v>0</v>
      </c>
      <c r="CO83" s="190">
        <v>0</v>
      </c>
      <c r="CP83" s="190">
        <v>0</v>
      </c>
      <c r="CQ83" s="190">
        <v>12</v>
      </c>
      <c r="CR83" s="190">
        <v>2</v>
      </c>
      <c r="CS83" s="190">
        <v>0</v>
      </c>
      <c r="CT83" s="190">
        <v>4</v>
      </c>
      <c r="CU83" s="190">
        <v>6</v>
      </c>
      <c r="CV83" s="190">
        <v>0</v>
      </c>
      <c r="CW83" s="190">
        <v>0</v>
      </c>
      <c r="CX83" s="190">
        <v>0</v>
      </c>
      <c r="CY83" s="190">
        <v>0</v>
      </c>
      <c r="CZ83" s="190">
        <v>0</v>
      </c>
      <c r="DA83" s="190">
        <v>0</v>
      </c>
      <c r="DB83" s="190">
        <v>0</v>
      </c>
      <c r="DC83" s="190">
        <v>0</v>
      </c>
      <c r="DD83" s="190">
        <v>12</v>
      </c>
      <c r="DE83" s="190">
        <v>3</v>
      </c>
      <c r="DF83" s="194">
        <v>19</v>
      </c>
      <c r="DG83">
        <v>6</v>
      </c>
      <c r="DH83" s="190">
        <v>0</v>
      </c>
      <c r="DI83" s="190">
        <v>2</v>
      </c>
      <c r="DJ83" s="190">
        <v>30</v>
      </c>
      <c r="DK83" s="190">
        <v>2</v>
      </c>
      <c r="DL83" s="190">
        <v>5</v>
      </c>
      <c r="DM83" s="190">
        <v>2</v>
      </c>
      <c r="DN83" s="190">
        <v>1</v>
      </c>
      <c r="DO83" s="190">
        <v>2</v>
      </c>
      <c r="DP83" s="190">
        <v>7</v>
      </c>
      <c r="DQ83" s="190">
        <v>0</v>
      </c>
      <c r="DR83" s="190">
        <v>1</v>
      </c>
      <c r="DS83" s="195">
        <f t="shared" si="10"/>
        <v>38</v>
      </c>
      <c r="DT83" s="195">
        <f t="shared" si="11"/>
        <v>42</v>
      </c>
      <c r="DU83" s="195">
        <f t="shared" si="12"/>
        <v>6</v>
      </c>
      <c r="DV83" s="195">
        <f t="shared" si="13"/>
        <v>11</v>
      </c>
      <c r="DW83" s="195">
        <f t="shared" si="14"/>
        <v>7</v>
      </c>
      <c r="DX83" s="195">
        <f t="shared" si="15"/>
        <v>12</v>
      </c>
      <c r="DY83" s="195">
        <f t="shared" si="16"/>
        <v>8</v>
      </c>
      <c r="DZ83" s="195">
        <f t="shared" si="17"/>
        <v>2</v>
      </c>
      <c r="EA83" s="195">
        <f t="shared" si="18"/>
        <v>1</v>
      </c>
      <c r="EB83" s="195">
        <f t="shared" si="19"/>
        <v>5</v>
      </c>
      <c r="EC83" s="189"/>
      <c r="ED83" s="189"/>
      <c r="EE83" s="189"/>
      <c r="EF83" s="189"/>
      <c r="EG83" s="189"/>
      <c r="EH83" s="189"/>
      <c r="EI83" s="189"/>
      <c r="EJ83" s="189"/>
      <c r="EK83" s="189"/>
      <c r="EL83" s="189"/>
      <c r="EM83" s="189"/>
      <c r="EN83" s="189"/>
      <c r="EO83" s="189"/>
      <c r="EP83" s="189"/>
      <c r="EQ83" s="189"/>
      <c r="ER83" s="189"/>
      <c r="ES83" s="189"/>
      <c r="ET83" s="189"/>
      <c r="EU83" s="189"/>
      <c r="EV83" s="189"/>
      <c r="EW83" s="189"/>
      <c r="EX83" s="189"/>
      <c r="EY83" s="189"/>
      <c r="EZ83" s="189"/>
      <c r="FA83" s="189"/>
      <c r="FB83" s="189"/>
      <c r="FC83" s="189"/>
      <c r="FD83" s="189"/>
      <c r="FE83" s="189"/>
      <c r="FF83" s="189"/>
      <c r="FG83" s="189"/>
      <c r="FH83" s="189"/>
      <c r="FI83" s="189"/>
      <c r="FJ83" s="189"/>
      <c r="FK83" s="189"/>
      <c r="FL83" s="189"/>
      <c r="FM83" s="189"/>
    </row>
    <row r="84" spans="1:169" ht="15">
      <c r="A84" s="9">
        <v>81</v>
      </c>
      <c r="B84" s="9" t="s">
        <v>186</v>
      </c>
      <c r="C84" s="190">
        <v>0</v>
      </c>
      <c r="D84" s="190">
        <v>0</v>
      </c>
      <c r="E84" s="190">
        <v>0</v>
      </c>
      <c r="F84" s="190">
        <v>0</v>
      </c>
      <c r="G84" s="190">
        <v>0</v>
      </c>
      <c r="H84" s="190">
        <v>0</v>
      </c>
      <c r="I84" s="190">
        <v>0</v>
      </c>
      <c r="J84" s="190">
        <v>0</v>
      </c>
      <c r="K84" s="190">
        <v>0</v>
      </c>
      <c r="L84" s="190">
        <v>0</v>
      </c>
      <c r="M84" s="190">
        <v>0</v>
      </c>
      <c r="N84" s="190">
        <v>0</v>
      </c>
      <c r="O84" s="190">
        <v>0</v>
      </c>
      <c r="P84" s="190">
        <v>0</v>
      </c>
      <c r="Q84" s="190">
        <v>0</v>
      </c>
      <c r="R84" s="190">
        <v>0</v>
      </c>
      <c r="S84" s="190">
        <v>0</v>
      </c>
      <c r="T84" s="190">
        <v>0</v>
      </c>
      <c r="U84" s="190">
        <v>0</v>
      </c>
      <c r="V84" s="190">
        <v>0</v>
      </c>
      <c r="W84" s="190">
        <v>0</v>
      </c>
      <c r="X84" s="190">
        <v>0</v>
      </c>
      <c r="Y84" s="190">
        <v>0</v>
      </c>
      <c r="Z84" s="190">
        <v>0</v>
      </c>
      <c r="AA84" s="190">
        <v>0</v>
      </c>
      <c r="AB84" s="190">
        <v>0</v>
      </c>
      <c r="AC84" s="190">
        <v>0</v>
      </c>
      <c r="AD84" s="190">
        <v>0</v>
      </c>
      <c r="AE84" s="190">
        <v>0</v>
      </c>
      <c r="AF84" s="190">
        <v>0</v>
      </c>
      <c r="AG84" s="190">
        <v>0</v>
      </c>
      <c r="AH84" s="190">
        <v>0</v>
      </c>
      <c r="AI84" s="190">
        <v>0</v>
      </c>
      <c r="AJ84" s="190">
        <v>0</v>
      </c>
      <c r="AK84" s="195">
        <v>0</v>
      </c>
      <c r="AL84" s="195">
        <v>0</v>
      </c>
      <c r="AM84" s="190">
        <v>0</v>
      </c>
      <c r="AN84" s="190">
        <v>0</v>
      </c>
      <c r="AO84" s="190">
        <v>0</v>
      </c>
      <c r="AP84" s="190">
        <v>0</v>
      </c>
      <c r="AQ84" s="190">
        <v>0</v>
      </c>
      <c r="AR84" s="190">
        <v>0</v>
      </c>
      <c r="AS84" s="190">
        <v>0</v>
      </c>
      <c r="AT84" s="190">
        <v>1</v>
      </c>
      <c r="AU84" s="190">
        <v>0</v>
      </c>
      <c r="AV84" s="190">
        <v>0</v>
      </c>
      <c r="AW84" s="190">
        <v>0</v>
      </c>
      <c r="AX84" s="190">
        <v>1</v>
      </c>
      <c r="AY84" s="190">
        <v>0</v>
      </c>
      <c r="AZ84" s="190">
        <v>0</v>
      </c>
      <c r="BA84" s="190">
        <v>0</v>
      </c>
      <c r="BB84" s="190">
        <v>0</v>
      </c>
      <c r="BC84" s="190">
        <v>0</v>
      </c>
      <c r="BD84" s="190">
        <v>0</v>
      </c>
      <c r="BE84" s="190">
        <v>0</v>
      </c>
      <c r="BF84" s="190">
        <v>0</v>
      </c>
      <c r="BG84" s="190">
        <v>0</v>
      </c>
      <c r="BH84" s="190">
        <v>0</v>
      </c>
      <c r="BI84" s="190">
        <v>1</v>
      </c>
      <c r="BJ84" s="190">
        <v>0</v>
      </c>
      <c r="BK84" s="190">
        <v>0</v>
      </c>
      <c r="BL84" s="190">
        <v>0</v>
      </c>
      <c r="BM84" s="190">
        <v>2</v>
      </c>
      <c r="BN84" s="190">
        <v>0</v>
      </c>
      <c r="BO84" s="190">
        <v>0</v>
      </c>
      <c r="BP84" s="190">
        <v>0</v>
      </c>
      <c r="BQ84" s="190">
        <v>0</v>
      </c>
      <c r="BR84" s="190">
        <v>0</v>
      </c>
      <c r="BS84" s="190">
        <v>0</v>
      </c>
      <c r="BT84" s="190">
        <v>0</v>
      </c>
      <c r="BU84" s="190">
        <v>0</v>
      </c>
      <c r="BV84" s="190">
        <v>0</v>
      </c>
      <c r="BW84" s="190">
        <v>0</v>
      </c>
      <c r="BX84" s="190">
        <v>0</v>
      </c>
      <c r="BY84" s="190">
        <v>0</v>
      </c>
      <c r="BZ84" s="190">
        <v>0</v>
      </c>
      <c r="CA84" s="190">
        <v>0</v>
      </c>
      <c r="CB84" s="190">
        <v>8</v>
      </c>
      <c r="CC84" s="190">
        <v>0</v>
      </c>
      <c r="CD84" s="190">
        <v>0</v>
      </c>
      <c r="CE84" s="190">
        <v>0</v>
      </c>
      <c r="CF84" s="190">
        <v>5</v>
      </c>
      <c r="CG84" s="190">
        <v>0</v>
      </c>
      <c r="CH84" s="190">
        <v>0</v>
      </c>
      <c r="CI84" s="190">
        <v>0</v>
      </c>
      <c r="CJ84" s="190">
        <v>0</v>
      </c>
      <c r="CK84" s="190">
        <v>0</v>
      </c>
      <c r="CL84" s="190">
        <v>0</v>
      </c>
      <c r="CM84" s="190">
        <v>0</v>
      </c>
      <c r="CN84" s="190">
        <v>1</v>
      </c>
      <c r="CO84" s="190">
        <v>0</v>
      </c>
      <c r="CP84" s="190">
        <v>0</v>
      </c>
      <c r="CQ84" s="190">
        <v>6</v>
      </c>
      <c r="CR84" s="190">
        <v>4</v>
      </c>
      <c r="CS84" s="190">
        <v>0</v>
      </c>
      <c r="CT84" s="190">
        <v>2</v>
      </c>
      <c r="CU84" s="190">
        <v>4</v>
      </c>
      <c r="CV84" s="190">
        <v>0</v>
      </c>
      <c r="CW84" s="190">
        <v>0</v>
      </c>
      <c r="CX84" s="190">
        <v>0</v>
      </c>
      <c r="CY84" s="190">
        <v>0</v>
      </c>
      <c r="CZ84" s="190">
        <v>0</v>
      </c>
      <c r="DA84" s="190">
        <v>1</v>
      </c>
      <c r="DB84" s="190">
        <v>0</v>
      </c>
      <c r="DC84" s="190">
        <v>1</v>
      </c>
      <c r="DD84" s="190">
        <v>5</v>
      </c>
      <c r="DE84" s="190">
        <v>0</v>
      </c>
      <c r="DF84" s="194">
        <v>22</v>
      </c>
      <c r="DG84">
        <v>5</v>
      </c>
      <c r="DH84" s="190">
        <v>0</v>
      </c>
      <c r="DI84" s="190">
        <v>2</v>
      </c>
      <c r="DJ84" s="190">
        <v>19</v>
      </c>
      <c r="DK84" s="190">
        <v>4</v>
      </c>
      <c r="DL84" s="190">
        <v>2</v>
      </c>
      <c r="DM84" s="190">
        <v>4</v>
      </c>
      <c r="DN84" s="190">
        <v>0</v>
      </c>
      <c r="DO84" s="190">
        <v>1</v>
      </c>
      <c r="DP84" s="190">
        <v>7</v>
      </c>
      <c r="DQ84" s="190">
        <v>0</v>
      </c>
      <c r="DR84" s="190">
        <v>2</v>
      </c>
      <c r="DS84" s="195">
        <f t="shared" si="10"/>
        <v>39</v>
      </c>
      <c r="DT84" s="195">
        <f t="shared" si="11"/>
        <v>28</v>
      </c>
      <c r="DU84" s="195">
        <f t="shared" si="12"/>
        <v>4</v>
      </c>
      <c r="DV84" s="195">
        <f t="shared" si="13"/>
        <v>9</v>
      </c>
      <c r="DW84" s="195">
        <f t="shared" si="14"/>
        <v>8</v>
      </c>
      <c r="DX84" s="195">
        <f t="shared" si="15"/>
        <v>5</v>
      </c>
      <c r="DY84" s="195">
        <f t="shared" si="16"/>
        <v>4</v>
      </c>
      <c r="DZ84" s="195">
        <f t="shared" si="17"/>
        <v>0</v>
      </c>
      <c r="EA84" s="195">
        <f t="shared" si="18"/>
        <v>2</v>
      </c>
      <c r="EB84" s="195">
        <f t="shared" si="19"/>
        <v>2</v>
      </c>
      <c r="EC84" s="189"/>
      <c r="ED84" s="189"/>
      <c r="EE84" s="189"/>
      <c r="EF84" s="189"/>
      <c r="EG84" s="189"/>
      <c r="EH84" s="189"/>
      <c r="EI84" s="189"/>
      <c r="EJ84" s="189"/>
      <c r="EK84" s="189"/>
      <c r="EL84" s="189"/>
      <c r="EM84" s="189"/>
      <c r="EN84" s="189"/>
      <c r="EO84" s="189"/>
      <c r="EP84" s="189"/>
      <c r="EQ84" s="189"/>
      <c r="ER84" s="189"/>
      <c r="ES84" s="189"/>
      <c r="ET84" s="189"/>
      <c r="EU84" s="189"/>
      <c r="EV84" s="189"/>
      <c r="EW84" s="189"/>
      <c r="EX84" s="189"/>
      <c r="EY84" s="189"/>
      <c r="EZ84" s="189"/>
      <c r="FA84" s="189"/>
      <c r="FB84" s="189"/>
      <c r="FC84" s="189"/>
      <c r="FD84" s="189"/>
      <c r="FE84" s="189"/>
      <c r="FF84" s="189"/>
      <c r="FG84" s="189"/>
      <c r="FH84" s="189"/>
      <c r="FI84" s="189"/>
      <c r="FJ84" s="189"/>
      <c r="FK84" s="189"/>
      <c r="FL84" s="189"/>
      <c r="FM84" s="189"/>
    </row>
    <row r="85" spans="1:169" ht="21" customHeight="1">
      <c r="A85" s="9">
        <v>82</v>
      </c>
      <c r="B85" s="9" t="s">
        <v>187</v>
      </c>
      <c r="C85" s="190">
        <v>0</v>
      </c>
      <c r="D85" s="190">
        <v>0</v>
      </c>
      <c r="E85" s="190">
        <v>0</v>
      </c>
      <c r="F85" s="190">
        <v>0</v>
      </c>
      <c r="G85" s="190">
        <v>0</v>
      </c>
      <c r="H85" s="190">
        <v>0</v>
      </c>
      <c r="I85" s="190">
        <v>0</v>
      </c>
      <c r="J85" s="190">
        <v>0</v>
      </c>
      <c r="K85" s="190">
        <v>0</v>
      </c>
      <c r="L85" s="190">
        <v>0</v>
      </c>
      <c r="M85" s="190">
        <v>0</v>
      </c>
      <c r="N85" s="190">
        <v>1</v>
      </c>
      <c r="O85" s="190">
        <v>0</v>
      </c>
      <c r="P85" s="190">
        <v>0</v>
      </c>
      <c r="Q85" s="190">
        <v>0</v>
      </c>
      <c r="R85" s="190">
        <v>0</v>
      </c>
      <c r="S85" s="190">
        <v>0</v>
      </c>
      <c r="T85" s="190">
        <v>0</v>
      </c>
      <c r="U85" s="190">
        <v>0</v>
      </c>
      <c r="V85" s="190">
        <v>0</v>
      </c>
      <c r="W85" s="190">
        <v>0</v>
      </c>
      <c r="X85" s="190">
        <v>0</v>
      </c>
      <c r="Y85" s="190">
        <v>0</v>
      </c>
      <c r="Z85" s="190">
        <v>0</v>
      </c>
      <c r="AA85" s="190">
        <v>0</v>
      </c>
      <c r="AB85" s="190">
        <v>0</v>
      </c>
      <c r="AC85" s="190">
        <v>0</v>
      </c>
      <c r="AD85" s="190">
        <v>0</v>
      </c>
      <c r="AE85" s="190">
        <v>1</v>
      </c>
      <c r="AF85" s="190">
        <v>1</v>
      </c>
      <c r="AG85" s="190">
        <v>0</v>
      </c>
      <c r="AH85" s="190">
        <v>0</v>
      </c>
      <c r="AI85" s="190">
        <v>0</v>
      </c>
      <c r="AJ85" s="190">
        <v>0</v>
      </c>
      <c r="AK85" s="195">
        <v>0</v>
      </c>
      <c r="AL85" s="195">
        <v>0</v>
      </c>
      <c r="AM85" s="190">
        <v>0</v>
      </c>
      <c r="AN85" s="190">
        <v>0</v>
      </c>
      <c r="AO85" s="190">
        <v>0</v>
      </c>
      <c r="AP85" s="190">
        <v>0</v>
      </c>
      <c r="AQ85" s="190">
        <v>0</v>
      </c>
      <c r="AR85" s="190">
        <v>0</v>
      </c>
      <c r="AS85" s="190">
        <v>1</v>
      </c>
      <c r="AT85" s="190">
        <v>3</v>
      </c>
      <c r="AU85" s="190">
        <v>7</v>
      </c>
      <c r="AV85" s="190">
        <v>0</v>
      </c>
      <c r="AW85" s="190">
        <v>1</v>
      </c>
      <c r="AX85" s="190">
        <v>9</v>
      </c>
      <c r="AY85" s="190">
        <v>0</v>
      </c>
      <c r="AZ85" s="190">
        <v>2</v>
      </c>
      <c r="BA85" s="190">
        <v>1</v>
      </c>
      <c r="BB85" s="190">
        <v>5</v>
      </c>
      <c r="BC85" s="190">
        <v>0</v>
      </c>
      <c r="BD85" s="190">
        <v>0</v>
      </c>
      <c r="BE85" s="190">
        <v>0</v>
      </c>
      <c r="BF85" s="190">
        <v>0</v>
      </c>
      <c r="BG85" s="190">
        <v>1</v>
      </c>
      <c r="BH85" s="190">
        <v>4</v>
      </c>
      <c r="BI85" s="190">
        <v>9</v>
      </c>
      <c r="BJ85" s="190">
        <v>14</v>
      </c>
      <c r="BK85" s="190">
        <v>0</v>
      </c>
      <c r="BL85" s="190">
        <v>1</v>
      </c>
      <c r="BM85" s="190">
        <v>32</v>
      </c>
      <c r="BN85" s="190">
        <v>0</v>
      </c>
      <c r="BO85" s="190">
        <v>5</v>
      </c>
      <c r="BP85" s="190">
        <v>0</v>
      </c>
      <c r="BQ85" s="190">
        <v>14</v>
      </c>
      <c r="BR85" s="190">
        <v>0</v>
      </c>
      <c r="BS85" s="190">
        <v>0</v>
      </c>
      <c r="BT85" s="190">
        <v>0</v>
      </c>
      <c r="BU85" s="190">
        <v>1</v>
      </c>
      <c r="BV85" s="190">
        <v>3</v>
      </c>
      <c r="BW85" s="190">
        <v>0</v>
      </c>
      <c r="BX85" s="190">
        <v>5</v>
      </c>
      <c r="BY85" s="190">
        <v>7</v>
      </c>
      <c r="BZ85" s="190">
        <v>1</v>
      </c>
      <c r="CA85" s="190">
        <v>2</v>
      </c>
      <c r="CB85" s="190">
        <v>64</v>
      </c>
      <c r="CC85" s="190">
        <v>8</v>
      </c>
      <c r="CD85" s="190">
        <v>3</v>
      </c>
      <c r="CE85" s="190">
        <v>5</v>
      </c>
      <c r="CF85" s="190">
        <v>16</v>
      </c>
      <c r="CG85" s="190">
        <v>1</v>
      </c>
      <c r="CH85" s="190">
        <v>8</v>
      </c>
      <c r="CI85" s="190">
        <v>1</v>
      </c>
      <c r="CJ85" s="190">
        <v>3</v>
      </c>
      <c r="CK85" s="190">
        <v>2</v>
      </c>
      <c r="CL85" s="190">
        <v>3</v>
      </c>
      <c r="CM85" s="190">
        <v>5</v>
      </c>
      <c r="CN85" s="190">
        <v>8</v>
      </c>
      <c r="CO85" s="190">
        <v>4</v>
      </c>
      <c r="CP85" s="190">
        <v>3</v>
      </c>
      <c r="CQ85" s="190">
        <v>94</v>
      </c>
      <c r="CR85" s="190">
        <v>17</v>
      </c>
      <c r="CS85" s="190">
        <v>0</v>
      </c>
      <c r="CT85" s="190">
        <v>8</v>
      </c>
      <c r="CU85" s="190">
        <v>37</v>
      </c>
      <c r="CV85" s="190">
        <v>2</v>
      </c>
      <c r="CW85" s="190">
        <v>2</v>
      </c>
      <c r="CX85" s="190">
        <v>2</v>
      </c>
      <c r="CY85" s="190">
        <v>1</v>
      </c>
      <c r="CZ85" s="190">
        <v>3</v>
      </c>
      <c r="DA85" s="190">
        <v>13</v>
      </c>
      <c r="DB85" s="190">
        <v>0</v>
      </c>
      <c r="DC85" s="190">
        <v>9</v>
      </c>
      <c r="DD85" s="190">
        <v>105</v>
      </c>
      <c r="DE85" s="190">
        <v>5</v>
      </c>
      <c r="DF85" s="194">
        <v>183</v>
      </c>
      <c r="DG85">
        <v>61</v>
      </c>
      <c r="DH85" s="190">
        <v>1</v>
      </c>
      <c r="DI85" s="190">
        <v>21</v>
      </c>
      <c r="DJ85" s="190">
        <v>188</v>
      </c>
      <c r="DK85" s="190">
        <v>3</v>
      </c>
      <c r="DL85" s="190">
        <v>18</v>
      </c>
      <c r="DM85" s="190">
        <v>19</v>
      </c>
      <c r="DN85" s="190">
        <v>13</v>
      </c>
      <c r="DO85" s="190">
        <v>8</v>
      </c>
      <c r="DP85" s="190">
        <v>63</v>
      </c>
      <c r="DQ85" s="190">
        <v>2</v>
      </c>
      <c r="DR85" s="190">
        <v>27</v>
      </c>
      <c r="DS85" s="195">
        <f t="shared" si="10"/>
        <v>382</v>
      </c>
      <c r="DT85" s="195">
        <f t="shared" si="11"/>
        <v>260</v>
      </c>
      <c r="DU85" s="195">
        <f t="shared" si="12"/>
        <v>73</v>
      </c>
      <c r="DV85" s="195">
        <f t="shared" si="13"/>
        <v>86</v>
      </c>
      <c r="DW85" s="195">
        <f t="shared" si="14"/>
        <v>84</v>
      </c>
      <c r="DX85" s="195">
        <f t="shared" si="15"/>
        <v>110</v>
      </c>
      <c r="DY85" s="195">
        <f t="shared" si="16"/>
        <v>35</v>
      </c>
      <c r="DZ85" s="195">
        <f t="shared" si="17"/>
        <v>18</v>
      </c>
      <c r="EA85" s="195">
        <f t="shared" si="18"/>
        <v>25</v>
      </c>
      <c r="EB85" s="195">
        <f t="shared" si="19"/>
        <v>28</v>
      </c>
      <c r="EC85" s="189"/>
      <c r="ED85" s="189"/>
      <c r="EE85" s="189"/>
      <c r="EF85" s="189"/>
      <c r="EG85" s="189"/>
      <c r="EH85" s="189"/>
      <c r="EI85" s="189"/>
      <c r="EJ85" s="189"/>
      <c r="EK85" s="189"/>
      <c r="EL85" s="189"/>
      <c r="EM85" s="189"/>
      <c r="EN85" s="189"/>
      <c r="EO85" s="189"/>
      <c r="EP85" s="189"/>
      <c r="EQ85" s="189"/>
      <c r="ER85" s="189"/>
      <c r="ES85" s="189"/>
      <c r="ET85" s="189"/>
      <c r="EU85" s="189"/>
      <c r="EV85" s="189"/>
      <c r="EW85" s="189"/>
      <c r="EX85" s="189"/>
      <c r="EY85" s="189"/>
      <c r="EZ85" s="189"/>
      <c r="FA85" s="189"/>
      <c r="FB85" s="189"/>
      <c r="FC85" s="189"/>
      <c r="FD85" s="189"/>
      <c r="FE85" s="189"/>
      <c r="FF85" s="189"/>
      <c r="FG85" s="189"/>
      <c r="FH85" s="189"/>
      <c r="FI85" s="189"/>
      <c r="FJ85" s="189"/>
      <c r="FK85" s="189"/>
      <c r="FL85" s="189"/>
      <c r="FM85" s="189"/>
    </row>
    <row r="86" spans="1:169" ht="15">
      <c r="A86" s="9">
        <v>83</v>
      </c>
      <c r="B86" s="9" t="s">
        <v>188</v>
      </c>
      <c r="C86" s="190">
        <v>0</v>
      </c>
      <c r="D86" s="190">
        <v>0</v>
      </c>
      <c r="E86" s="190">
        <v>0</v>
      </c>
      <c r="F86" s="190">
        <v>0</v>
      </c>
      <c r="G86" s="190">
        <v>0</v>
      </c>
      <c r="H86" s="190">
        <v>0</v>
      </c>
      <c r="I86" s="190">
        <v>0</v>
      </c>
      <c r="J86" s="190">
        <v>0</v>
      </c>
      <c r="K86" s="190">
        <v>0</v>
      </c>
      <c r="L86" s="190">
        <v>0</v>
      </c>
      <c r="M86" s="190">
        <v>0</v>
      </c>
      <c r="N86" s="190">
        <v>0</v>
      </c>
      <c r="O86" s="190">
        <v>0</v>
      </c>
      <c r="P86" s="190">
        <v>0</v>
      </c>
      <c r="Q86" s="190">
        <v>0</v>
      </c>
      <c r="R86" s="190">
        <v>0</v>
      </c>
      <c r="S86" s="190">
        <v>0</v>
      </c>
      <c r="T86" s="190">
        <v>0</v>
      </c>
      <c r="U86" s="190">
        <v>0</v>
      </c>
      <c r="V86" s="190">
        <v>0</v>
      </c>
      <c r="W86" s="190">
        <v>0</v>
      </c>
      <c r="X86" s="190">
        <v>0</v>
      </c>
      <c r="Y86" s="190">
        <v>0</v>
      </c>
      <c r="Z86" s="190">
        <v>0</v>
      </c>
      <c r="AA86" s="190">
        <v>0</v>
      </c>
      <c r="AB86" s="190">
        <v>0</v>
      </c>
      <c r="AC86" s="190">
        <v>0</v>
      </c>
      <c r="AD86" s="190">
        <v>0</v>
      </c>
      <c r="AE86" s="190">
        <v>0</v>
      </c>
      <c r="AF86" s="190">
        <v>0</v>
      </c>
      <c r="AG86" s="190">
        <v>0</v>
      </c>
      <c r="AH86" s="190">
        <v>0</v>
      </c>
      <c r="AI86" s="190">
        <v>0</v>
      </c>
      <c r="AJ86" s="190">
        <v>0</v>
      </c>
      <c r="AK86" s="195">
        <v>0</v>
      </c>
      <c r="AL86" s="195">
        <v>0</v>
      </c>
      <c r="AM86" s="190">
        <v>0</v>
      </c>
      <c r="AN86" s="190">
        <v>0</v>
      </c>
      <c r="AO86" s="190">
        <v>0</v>
      </c>
      <c r="AP86" s="190">
        <v>0</v>
      </c>
      <c r="AQ86" s="190">
        <v>0</v>
      </c>
      <c r="AR86" s="190">
        <v>0</v>
      </c>
      <c r="AS86" s="190">
        <v>0</v>
      </c>
      <c r="AT86" s="190">
        <v>0</v>
      </c>
      <c r="AU86" s="190">
        <v>1</v>
      </c>
      <c r="AV86" s="190">
        <v>0</v>
      </c>
      <c r="AW86" s="190">
        <v>0</v>
      </c>
      <c r="AX86" s="190">
        <v>0</v>
      </c>
      <c r="AY86" s="190">
        <v>0</v>
      </c>
      <c r="AZ86" s="190">
        <v>0</v>
      </c>
      <c r="BA86" s="190">
        <v>0</v>
      </c>
      <c r="BB86" s="190">
        <v>2</v>
      </c>
      <c r="BC86" s="190">
        <v>0</v>
      </c>
      <c r="BD86" s="190">
        <v>0</v>
      </c>
      <c r="BE86" s="190">
        <v>0</v>
      </c>
      <c r="BF86" s="190">
        <v>0</v>
      </c>
      <c r="BG86" s="190">
        <v>0</v>
      </c>
      <c r="BH86" s="190">
        <v>0</v>
      </c>
      <c r="BI86" s="190">
        <v>0</v>
      </c>
      <c r="BJ86" s="190">
        <v>2</v>
      </c>
      <c r="BK86" s="190">
        <v>0</v>
      </c>
      <c r="BL86" s="190">
        <v>0</v>
      </c>
      <c r="BM86" s="190">
        <v>0</v>
      </c>
      <c r="BN86" s="190">
        <v>0</v>
      </c>
      <c r="BO86" s="190">
        <v>0</v>
      </c>
      <c r="BP86" s="190">
        <v>0</v>
      </c>
      <c r="BQ86" s="190">
        <v>0</v>
      </c>
      <c r="BR86" s="190">
        <v>0</v>
      </c>
      <c r="BS86" s="190">
        <v>0</v>
      </c>
      <c r="BT86" s="190">
        <v>0</v>
      </c>
      <c r="BU86" s="190">
        <v>0</v>
      </c>
      <c r="BV86" s="190">
        <v>0</v>
      </c>
      <c r="BW86" s="190">
        <v>0</v>
      </c>
      <c r="BX86" s="190">
        <v>2</v>
      </c>
      <c r="BY86" s="190">
        <v>0</v>
      </c>
      <c r="BZ86" s="190">
        <v>0</v>
      </c>
      <c r="CA86" s="190">
        <v>0</v>
      </c>
      <c r="CB86" s="190">
        <v>3</v>
      </c>
      <c r="CC86" s="190">
        <v>0</v>
      </c>
      <c r="CD86" s="190">
        <v>0</v>
      </c>
      <c r="CE86" s="190">
        <v>0</v>
      </c>
      <c r="CF86" s="190">
        <v>2</v>
      </c>
      <c r="CG86" s="190">
        <v>0</v>
      </c>
      <c r="CH86" s="190">
        <v>0</v>
      </c>
      <c r="CI86" s="190">
        <v>0</v>
      </c>
      <c r="CJ86" s="190">
        <v>0</v>
      </c>
      <c r="CK86" s="190">
        <v>0</v>
      </c>
      <c r="CL86" s="190">
        <v>0</v>
      </c>
      <c r="CM86" s="190">
        <v>0</v>
      </c>
      <c r="CN86" s="190">
        <v>0</v>
      </c>
      <c r="CO86" s="190">
        <v>1</v>
      </c>
      <c r="CP86" s="190">
        <v>0</v>
      </c>
      <c r="CQ86" s="190">
        <v>5</v>
      </c>
      <c r="CR86" s="190">
        <v>1</v>
      </c>
      <c r="CS86" s="190">
        <v>0</v>
      </c>
      <c r="CT86" s="190">
        <v>1</v>
      </c>
      <c r="CU86" s="190">
        <v>7</v>
      </c>
      <c r="CV86" s="190">
        <v>0</v>
      </c>
      <c r="CW86" s="190">
        <v>0</v>
      </c>
      <c r="CX86" s="190">
        <v>0</v>
      </c>
      <c r="CY86" s="190">
        <v>0</v>
      </c>
      <c r="CZ86" s="190">
        <v>0</v>
      </c>
      <c r="DA86" s="190">
        <v>0</v>
      </c>
      <c r="DB86" s="190">
        <v>0</v>
      </c>
      <c r="DC86" s="190">
        <v>1</v>
      </c>
      <c r="DD86" s="190">
        <v>5</v>
      </c>
      <c r="DE86" s="190">
        <v>0</v>
      </c>
      <c r="DF86" s="194">
        <v>13</v>
      </c>
      <c r="DG86">
        <v>4</v>
      </c>
      <c r="DH86" s="190">
        <v>0</v>
      </c>
      <c r="DI86" s="190">
        <v>2</v>
      </c>
      <c r="DJ86" s="190">
        <v>18</v>
      </c>
      <c r="DK86" s="190">
        <v>0</v>
      </c>
      <c r="DL86" s="190">
        <v>0</v>
      </c>
      <c r="DM86" s="190">
        <v>4</v>
      </c>
      <c r="DN86" s="190">
        <v>3</v>
      </c>
      <c r="DO86" s="190">
        <v>0</v>
      </c>
      <c r="DP86" s="190">
        <v>4</v>
      </c>
      <c r="DQ86" s="190">
        <v>0</v>
      </c>
      <c r="DR86" s="190">
        <v>1</v>
      </c>
      <c r="DS86" s="195">
        <f t="shared" si="10"/>
        <v>21</v>
      </c>
      <c r="DT86" s="195">
        <f t="shared" si="11"/>
        <v>29</v>
      </c>
      <c r="DU86" s="195">
        <f t="shared" si="12"/>
        <v>5</v>
      </c>
      <c r="DV86" s="195">
        <f t="shared" si="13"/>
        <v>5</v>
      </c>
      <c r="DW86" s="195">
        <f t="shared" si="14"/>
        <v>4</v>
      </c>
      <c r="DX86" s="195">
        <f t="shared" si="15"/>
        <v>6</v>
      </c>
      <c r="DY86" s="195">
        <f t="shared" si="16"/>
        <v>3</v>
      </c>
      <c r="DZ86" s="195">
        <f t="shared" si="17"/>
        <v>3</v>
      </c>
      <c r="EA86" s="195">
        <f t="shared" si="18"/>
        <v>2</v>
      </c>
      <c r="EB86" s="195">
        <f t="shared" si="19"/>
        <v>0</v>
      </c>
      <c r="EC86" s="189"/>
      <c r="ED86" s="189"/>
      <c r="EE86" s="189"/>
      <c r="EF86" s="189"/>
      <c r="EG86" s="189"/>
      <c r="EH86" s="189"/>
      <c r="EI86" s="189"/>
      <c r="EJ86" s="189"/>
      <c r="EK86" s="189"/>
      <c r="EL86" s="189"/>
      <c r="EM86" s="189"/>
      <c r="EN86" s="189"/>
      <c r="EO86" s="189"/>
      <c r="EP86" s="189"/>
      <c r="EQ86" s="189"/>
      <c r="ER86" s="189"/>
      <c r="ES86" s="189"/>
      <c r="ET86" s="189"/>
      <c r="EU86" s="189"/>
      <c r="EV86" s="189"/>
      <c r="EW86" s="189"/>
      <c r="EX86" s="189"/>
      <c r="EY86" s="189"/>
      <c r="EZ86" s="189"/>
      <c r="FA86" s="189"/>
      <c r="FB86" s="189"/>
      <c r="FC86" s="189"/>
      <c r="FD86" s="189"/>
      <c r="FE86" s="189"/>
      <c r="FF86" s="189"/>
      <c r="FG86" s="189"/>
      <c r="FH86" s="189"/>
      <c r="FI86" s="189"/>
      <c r="FJ86" s="189"/>
      <c r="FK86" s="189"/>
      <c r="FL86" s="189"/>
      <c r="FM86" s="189"/>
    </row>
    <row r="87" spans="1:169" ht="15">
      <c r="A87" s="9">
        <v>84</v>
      </c>
      <c r="B87" s="9" t="s">
        <v>189</v>
      </c>
      <c r="C87" s="190">
        <v>0</v>
      </c>
      <c r="D87" s="190">
        <v>0</v>
      </c>
      <c r="E87" s="190">
        <v>0</v>
      </c>
      <c r="F87" s="190">
        <v>0</v>
      </c>
      <c r="G87" s="190">
        <v>0</v>
      </c>
      <c r="H87" s="190">
        <v>0</v>
      </c>
      <c r="I87" s="190">
        <v>0</v>
      </c>
      <c r="J87" s="190">
        <v>0</v>
      </c>
      <c r="K87" s="190">
        <v>0</v>
      </c>
      <c r="L87" s="190">
        <v>0</v>
      </c>
      <c r="M87" s="190">
        <v>0</v>
      </c>
      <c r="N87" s="190">
        <v>0</v>
      </c>
      <c r="O87" s="190">
        <v>0</v>
      </c>
      <c r="P87" s="190">
        <v>0</v>
      </c>
      <c r="Q87" s="190">
        <v>0</v>
      </c>
      <c r="R87" s="190">
        <v>0</v>
      </c>
      <c r="S87" s="190">
        <v>0</v>
      </c>
      <c r="T87" s="190">
        <v>0</v>
      </c>
      <c r="U87" s="190">
        <v>0</v>
      </c>
      <c r="V87" s="190">
        <v>0</v>
      </c>
      <c r="W87" s="190">
        <v>0</v>
      </c>
      <c r="X87" s="190">
        <v>0</v>
      </c>
      <c r="Y87" s="190">
        <v>0</v>
      </c>
      <c r="Z87" s="190">
        <v>0</v>
      </c>
      <c r="AA87" s="190">
        <v>0</v>
      </c>
      <c r="AB87" s="190">
        <v>0</v>
      </c>
      <c r="AC87" s="190">
        <v>0</v>
      </c>
      <c r="AD87" s="190">
        <v>0</v>
      </c>
      <c r="AE87" s="190">
        <v>0</v>
      </c>
      <c r="AF87" s="190">
        <v>0</v>
      </c>
      <c r="AG87" s="190">
        <v>0</v>
      </c>
      <c r="AH87" s="190">
        <v>0</v>
      </c>
      <c r="AI87" s="190">
        <v>0</v>
      </c>
      <c r="AJ87" s="190">
        <v>0</v>
      </c>
      <c r="AK87" s="195">
        <v>0</v>
      </c>
      <c r="AL87" s="195">
        <v>0</v>
      </c>
      <c r="AM87" s="190">
        <v>0</v>
      </c>
      <c r="AN87" s="190">
        <v>0</v>
      </c>
      <c r="AO87" s="190">
        <v>0</v>
      </c>
      <c r="AP87" s="190">
        <v>0</v>
      </c>
      <c r="AQ87" s="190">
        <v>0</v>
      </c>
      <c r="AR87" s="190">
        <v>0</v>
      </c>
      <c r="AS87" s="190">
        <v>0</v>
      </c>
      <c r="AT87" s="190">
        <v>0</v>
      </c>
      <c r="AU87" s="190">
        <v>0</v>
      </c>
      <c r="AV87" s="190">
        <v>0</v>
      </c>
      <c r="AW87" s="190">
        <v>0</v>
      </c>
      <c r="AX87" s="190">
        <v>1</v>
      </c>
      <c r="AY87" s="190">
        <v>0</v>
      </c>
      <c r="AZ87" s="190">
        <v>0</v>
      </c>
      <c r="BA87" s="190">
        <v>0</v>
      </c>
      <c r="BB87" s="190">
        <v>1</v>
      </c>
      <c r="BC87" s="190">
        <v>0</v>
      </c>
      <c r="BD87" s="190">
        <v>0</v>
      </c>
      <c r="BE87" s="190">
        <v>0</v>
      </c>
      <c r="BF87" s="190">
        <v>1</v>
      </c>
      <c r="BG87" s="190">
        <v>0</v>
      </c>
      <c r="BH87" s="190">
        <v>0</v>
      </c>
      <c r="BI87" s="190">
        <v>0</v>
      </c>
      <c r="BJ87" s="190">
        <v>0</v>
      </c>
      <c r="BK87" s="190">
        <v>0</v>
      </c>
      <c r="BL87" s="190">
        <v>0</v>
      </c>
      <c r="BM87" s="190">
        <v>0</v>
      </c>
      <c r="BN87" s="190">
        <v>0</v>
      </c>
      <c r="BO87" s="190">
        <v>0</v>
      </c>
      <c r="BP87" s="190">
        <v>0</v>
      </c>
      <c r="BQ87" s="190">
        <v>0</v>
      </c>
      <c r="BR87" s="190">
        <v>0</v>
      </c>
      <c r="BS87" s="190">
        <v>0</v>
      </c>
      <c r="BT87" s="190">
        <v>0</v>
      </c>
      <c r="BU87" s="190">
        <v>0</v>
      </c>
      <c r="BV87" s="190">
        <v>0</v>
      </c>
      <c r="BW87" s="190">
        <v>1</v>
      </c>
      <c r="BX87" s="190">
        <v>0</v>
      </c>
      <c r="BY87" s="190">
        <v>1</v>
      </c>
      <c r="BZ87" s="190">
        <v>0</v>
      </c>
      <c r="CA87" s="190">
        <v>0</v>
      </c>
      <c r="CB87" s="190">
        <v>4</v>
      </c>
      <c r="CC87" s="190">
        <v>0</v>
      </c>
      <c r="CD87" s="190">
        <v>0</v>
      </c>
      <c r="CE87" s="190">
        <v>0</v>
      </c>
      <c r="CF87" s="190">
        <v>2</v>
      </c>
      <c r="CG87" s="190">
        <v>0</v>
      </c>
      <c r="CH87" s="190">
        <v>0</v>
      </c>
      <c r="CI87" s="190">
        <v>0</v>
      </c>
      <c r="CJ87" s="190">
        <v>0</v>
      </c>
      <c r="CK87" s="190">
        <v>0</v>
      </c>
      <c r="CL87" s="190">
        <v>1</v>
      </c>
      <c r="CM87" s="190">
        <v>0</v>
      </c>
      <c r="CN87" s="190">
        <v>0</v>
      </c>
      <c r="CO87" s="190">
        <v>0</v>
      </c>
      <c r="CP87" s="190">
        <v>0</v>
      </c>
      <c r="CQ87" s="190">
        <v>4</v>
      </c>
      <c r="CR87" s="190">
        <v>1</v>
      </c>
      <c r="CS87" s="190">
        <v>0</v>
      </c>
      <c r="CT87" s="190">
        <v>1</v>
      </c>
      <c r="CU87" s="190">
        <v>1</v>
      </c>
      <c r="CV87" s="190">
        <v>0</v>
      </c>
      <c r="CW87" s="190">
        <v>0</v>
      </c>
      <c r="CX87" s="190">
        <v>0</v>
      </c>
      <c r="CY87" s="190">
        <v>0</v>
      </c>
      <c r="CZ87" s="190">
        <v>0</v>
      </c>
      <c r="DA87" s="190">
        <v>0</v>
      </c>
      <c r="DB87" s="190">
        <v>0</v>
      </c>
      <c r="DC87" s="190">
        <v>0</v>
      </c>
      <c r="DD87" s="190">
        <v>4</v>
      </c>
      <c r="DE87" s="190">
        <v>0</v>
      </c>
      <c r="DF87" s="194">
        <v>9</v>
      </c>
      <c r="DG87">
        <v>3</v>
      </c>
      <c r="DH87" s="190">
        <v>0</v>
      </c>
      <c r="DI87" s="190">
        <v>1</v>
      </c>
      <c r="DJ87" s="190">
        <v>6</v>
      </c>
      <c r="DK87" s="190">
        <v>1</v>
      </c>
      <c r="DL87" s="190">
        <v>1</v>
      </c>
      <c r="DM87" s="190">
        <v>1</v>
      </c>
      <c r="DN87" s="190">
        <v>1</v>
      </c>
      <c r="DO87" s="190">
        <v>0</v>
      </c>
      <c r="DP87" s="190">
        <v>4</v>
      </c>
      <c r="DQ87" s="190">
        <v>0</v>
      </c>
      <c r="DR87" s="190">
        <v>1</v>
      </c>
      <c r="DS87" s="195">
        <f t="shared" si="10"/>
        <v>18</v>
      </c>
      <c r="DT87" s="195">
        <f t="shared" si="11"/>
        <v>10</v>
      </c>
      <c r="DU87" s="195">
        <f t="shared" si="12"/>
        <v>2</v>
      </c>
      <c r="DV87" s="195">
        <f t="shared" si="13"/>
        <v>4</v>
      </c>
      <c r="DW87" s="195">
        <f t="shared" si="14"/>
        <v>6</v>
      </c>
      <c r="DX87" s="195">
        <f t="shared" si="15"/>
        <v>4</v>
      </c>
      <c r="DY87" s="195">
        <f t="shared" si="16"/>
        <v>2</v>
      </c>
      <c r="DZ87" s="195">
        <f t="shared" si="17"/>
        <v>2</v>
      </c>
      <c r="EA87" s="195">
        <f t="shared" si="18"/>
        <v>0</v>
      </c>
      <c r="EB87" s="195">
        <f t="shared" si="19"/>
        <v>1</v>
      </c>
      <c r="EC87" s="189"/>
      <c r="ED87" s="189"/>
      <c r="EE87" s="189"/>
      <c r="EF87" s="189"/>
      <c r="EG87" s="189"/>
      <c r="EH87" s="189"/>
      <c r="EI87" s="189"/>
      <c r="EJ87" s="189"/>
      <c r="EK87" s="189"/>
      <c r="EL87" s="189"/>
      <c r="EM87" s="189"/>
      <c r="EN87" s="189"/>
      <c r="EO87" s="189"/>
      <c r="EP87" s="189"/>
      <c r="EQ87" s="189"/>
      <c r="ER87" s="189"/>
      <c r="ES87" s="189"/>
      <c r="ET87" s="189"/>
      <c r="EU87" s="189"/>
      <c r="EV87" s="189"/>
      <c r="EW87" s="189"/>
      <c r="EX87" s="189"/>
      <c r="EY87" s="189"/>
      <c r="EZ87" s="189"/>
      <c r="FA87" s="189"/>
      <c r="FB87" s="189"/>
      <c r="FC87" s="189"/>
      <c r="FD87" s="189"/>
      <c r="FE87" s="189"/>
      <c r="FF87" s="189"/>
      <c r="FG87" s="189"/>
      <c r="FH87" s="189"/>
      <c r="FI87" s="189"/>
      <c r="FJ87" s="189"/>
      <c r="FK87" s="189"/>
      <c r="FL87" s="189"/>
      <c r="FM87" s="189"/>
    </row>
    <row r="88" spans="1:169" ht="15">
      <c r="A88" s="9">
        <v>85</v>
      </c>
      <c r="B88" s="9" t="s">
        <v>190</v>
      </c>
      <c r="C88" s="190">
        <v>0</v>
      </c>
      <c r="D88" s="190">
        <v>0</v>
      </c>
      <c r="E88" s="190">
        <v>0</v>
      </c>
      <c r="F88" s="190">
        <v>0</v>
      </c>
      <c r="G88" s="190">
        <v>0</v>
      </c>
      <c r="H88" s="190">
        <v>0</v>
      </c>
      <c r="I88" s="190">
        <v>0</v>
      </c>
      <c r="J88" s="190">
        <v>0</v>
      </c>
      <c r="K88" s="190">
        <v>0</v>
      </c>
      <c r="L88" s="190">
        <v>0</v>
      </c>
      <c r="M88" s="190">
        <v>0</v>
      </c>
      <c r="N88" s="190">
        <v>0</v>
      </c>
      <c r="O88" s="190">
        <v>0</v>
      </c>
      <c r="P88" s="190">
        <v>0</v>
      </c>
      <c r="Q88" s="190">
        <v>0</v>
      </c>
      <c r="R88" s="190">
        <v>0</v>
      </c>
      <c r="S88" s="190">
        <v>0</v>
      </c>
      <c r="T88" s="190">
        <v>0</v>
      </c>
      <c r="U88" s="190">
        <v>0</v>
      </c>
      <c r="V88" s="190">
        <v>0</v>
      </c>
      <c r="W88" s="190">
        <v>0</v>
      </c>
      <c r="X88" s="190">
        <v>0</v>
      </c>
      <c r="Y88" s="190">
        <v>0</v>
      </c>
      <c r="Z88" s="190">
        <v>0</v>
      </c>
      <c r="AA88" s="190">
        <v>0</v>
      </c>
      <c r="AB88" s="190">
        <v>0</v>
      </c>
      <c r="AC88" s="190">
        <v>0</v>
      </c>
      <c r="AD88" s="190">
        <v>0</v>
      </c>
      <c r="AE88" s="190">
        <v>0</v>
      </c>
      <c r="AF88" s="190">
        <v>0</v>
      </c>
      <c r="AG88" s="190">
        <v>0</v>
      </c>
      <c r="AH88" s="190">
        <v>0</v>
      </c>
      <c r="AI88" s="190">
        <v>1</v>
      </c>
      <c r="AJ88" s="190">
        <v>0</v>
      </c>
      <c r="AK88" s="195">
        <v>0</v>
      </c>
      <c r="AL88" s="195">
        <v>0</v>
      </c>
      <c r="AM88" s="190">
        <v>0</v>
      </c>
      <c r="AN88" s="190">
        <v>0</v>
      </c>
      <c r="AO88" s="190">
        <v>0</v>
      </c>
      <c r="AP88" s="190">
        <v>0</v>
      </c>
      <c r="AQ88" s="190">
        <v>0</v>
      </c>
      <c r="AR88" s="190">
        <v>0</v>
      </c>
      <c r="AS88" s="190">
        <v>0</v>
      </c>
      <c r="AT88" s="190">
        <v>2</v>
      </c>
      <c r="AU88" s="190">
        <v>0</v>
      </c>
      <c r="AV88" s="190">
        <v>0</v>
      </c>
      <c r="AW88" s="190">
        <v>0</v>
      </c>
      <c r="AX88" s="190">
        <v>2</v>
      </c>
      <c r="AY88" s="190">
        <v>0</v>
      </c>
      <c r="AZ88" s="190">
        <v>0</v>
      </c>
      <c r="BA88" s="190">
        <v>1</v>
      </c>
      <c r="BB88" s="190">
        <v>0</v>
      </c>
      <c r="BC88" s="190">
        <v>0</v>
      </c>
      <c r="BD88" s="190">
        <v>0</v>
      </c>
      <c r="BE88" s="190">
        <v>0</v>
      </c>
      <c r="BF88" s="190">
        <v>0</v>
      </c>
      <c r="BG88" s="190">
        <v>0</v>
      </c>
      <c r="BH88" s="190">
        <v>0</v>
      </c>
      <c r="BI88" s="190">
        <v>4</v>
      </c>
      <c r="BJ88" s="190">
        <v>4</v>
      </c>
      <c r="BK88" s="190">
        <v>0</v>
      </c>
      <c r="BL88" s="190">
        <v>0</v>
      </c>
      <c r="BM88" s="190">
        <v>9</v>
      </c>
      <c r="BN88" s="190">
        <v>0</v>
      </c>
      <c r="BO88" s="190">
        <v>0</v>
      </c>
      <c r="BP88" s="190">
        <v>0</v>
      </c>
      <c r="BQ88" s="190">
        <v>3</v>
      </c>
      <c r="BR88" s="190">
        <v>0</v>
      </c>
      <c r="BS88" s="190">
        <v>0</v>
      </c>
      <c r="BT88" s="190">
        <v>0</v>
      </c>
      <c r="BU88" s="190">
        <v>0</v>
      </c>
      <c r="BV88" s="190">
        <v>0</v>
      </c>
      <c r="BW88" s="190">
        <v>0</v>
      </c>
      <c r="BX88" s="190">
        <v>1</v>
      </c>
      <c r="BY88" s="190">
        <v>9</v>
      </c>
      <c r="BZ88" s="190">
        <v>0</v>
      </c>
      <c r="CA88" s="190">
        <v>0</v>
      </c>
      <c r="CB88" s="190">
        <v>17</v>
      </c>
      <c r="CC88" s="190">
        <v>2</v>
      </c>
      <c r="CD88" s="190">
        <v>0</v>
      </c>
      <c r="CE88" s="190">
        <v>1</v>
      </c>
      <c r="CF88" s="190">
        <v>5</v>
      </c>
      <c r="CG88" s="190">
        <v>0</v>
      </c>
      <c r="CH88" s="190">
        <v>0</v>
      </c>
      <c r="CI88" s="190">
        <v>1</v>
      </c>
      <c r="CJ88" s="190">
        <v>0</v>
      </c>
      <c r="CK88" s="190">
        <v>0</v>
      </c>
      <c r="CL88" s="190">
        <v>0</v>
      </c>
      <c r="CM88" s="190">
        <v>1</v>
      </c>
      <c r="CN88" s="190">
        <v>2</v>
      </c>
      <c r="CO88" s="190">
        <v>0</v>
      </c>
      <c r="CP88" s="190">
        <v>1</v>
      </c>
      <c r="CQ88" s="190">
        <v>26</v>
      </c>
      <c r="CR88" s="190">
        <v>4</v>
      </c>
      <c r="CS88" s="190">
        <v>0</v>
      </c>
      <c r="CT88" s="190">
        <v>2</v>
      </c>
      <c r="CU88" s="190">
        <v>13</v>
      </c>
      <c r="CV88" s="190">
        <v>0</v>
      </c>
      <c r="CW88" s="190">
        <v>0</v>
      </c>
      <c r="CX88" s="190">
        <v>0</v>
      </c>
      <c r="CY88" s="190">
        <v>1</v>
      </c>
      <c r="CZ88" s="190">
        <v>1</v>
      </c>
      <c r="DA88" s="190">
        <v>5</v>
      </c>
      <c r="DB88" s="190">
        <v>1</v>
      </c>
      <c r="DC88" s="190">
        <v>7</v>
      </c>
      <c r="DD88" s="190">
        <v>17</v>
      </c>
      <c r="DE88" s="190">
        <v>2</v>
      </c>
      <c r="DF88" s="194">
        <v>41</v>
      </c>
      <c r="DG88">
        <v>24</v>
      </c>
      <c r="DH88" s="190">
        <v>5</v>
      </c>
      <c r="DI88" s="190">
        <v>1</v>
      </c>
      <c r="DJ88" s="190">
        <v>42</v>
      </c>
      <c r="DK88" s="190">
        <v>3</v>
      </c>
      <c r="DL88" s="190">
        <v>1</v>
      </c>
      <c r="DM88" s="190">
        <v>5</v>
      </c>
      <c r="DN88" s="190">
        <v>8</v>
      </c>
      <c r="DO88" s="190">
        <v>2</v>
      </c>
      <c r="DP88" s="190">
        <v>17</v>
      </c>
      <c r="DQ88" s="190">
        <v>1</v>
      </c>
      <c r="DR88" s="190">
        <v>11</v>
      </c>
      <c r="DS88" s="195">
        <f t="shared" si="10"/>
        <v>96</v>
      </c>
      <c r="DT88" s="195">
        <f t="shared" si="11"/>
        <v>63</v>
      </c>
      <c r="DU88" s="195">
        <f t="shared" si="12"/>
        <v>33</v>
      </c>
      <c r="DV88" s="195">
        <f t="shared" si="13"/>
        <v>30</v>
      </c>
      <c r="DW88" s="195">
        <f t="shared" si="14"/>
        <v>22</v>
      </c>
      <c r="DX88" s="195">
        <f t="shared" si="15"/>
        <v>17</v>
      </c>
      <c r="DY88" s="195">
        <f t="shared" si="16"/>
        <v>5</v>
      </c>
      <c r="DZ88" s="195">
        <f t="shared" si="17"/>
        <v>9</v>
      </c>
      <c r="EA88" s="195">
        <f t="shared" si="18"/>
        <v>10</v>
      </c>
      <c r="EB88" s="195">
        <f t="shared" si="19"/>
        <v>1</v>
      </c>
      <c r="EC88" s="189"/>
      <c r="ED88" s="189"/>
      <c r="EE88" s="189"/>
      <c r="EF88" s="189"/>
      <c r="EG88" s="189"/>
      <c r="EH88" s="189"/>
      <c r="EI88" s="189"/>
      <c r="EJ88" s="189"/>
      <c r="EK88" s="189"/>
      <c r="EL88" s="189"/>
      <c r="EM88" s="189"/>
      <c r="EN88" s="189"/>
      <c r="EO88" s="189"/>
      <c r="EP88" s="189"/>
      <c r="EQ88" s="189"/>
      <c r="ER88" s="189"/>
      <c r="ES88" s="189"/>
      <c r="ET88" s="189"/>
      <c r="EU88" s="189"/>
      <c r="EV88" s="189"/>
      <c r="EW88" s="189"/>
      <c r="EX88" s="189"/>
      <c r="EY88" s="189"/>
      <c r="EZ88" s="189"/>
      <c r="FA88" s="189"/>
      <c r="FB88" s="189"/>
      <c r="FC88" s="189"/>
      <c r="FD88" s="189"/>
      <c r="FE88" s="189"/>
      <c r="FF88" s="189"/>
      <c r="FG88" s="189"/>
      <c r="FH88" s="189"/>
      <c r="FI88" s="189"/>
      <c r="FJ88" s="189"/>
      <c r="FK88" s="189"/>
      <c r="FL88" s="189"/>
      <c r="FM88" s="189"/>
    </row>
    <row r="89" spans="1:169" ht="15">
      <c r="A89" s="9">
        <v>86</v>
      </c>
      <c r="B89" s="9" t="s">
        <v>191</v>
      </c>
      <c r="C89" s="190">
        <v>0</v>
      </c>
      <c r="D89" s="190">
        <v>0</v>
      </c>
      <c r="E89" s="190">
        <v>0</v>
      </c>
      <c r="F89" s="190">
        <v>0</v>
      </c>
      <c r="G89" s="190">
        <v>0</v>
      </c>
      <c r="H89" s="190">
        <v>0</v>
      </c>
      <c r="I89" s="190">
        <v>0</v>
      </c>
      <c r="J89" s="190">
        <v>0</v>
      </c>
      <c r="K89" s="190">
        <v>0</v>
      </c>
      <c r="L89" s="190">
        <v>0</v>
      </c>
      <c r="M89" s="190">
        <v>0</v>
      </c>
      <c r="N89" s="190">
        <v>0</v>
      </c>
      <c r="O89" s="190">
        <v>0</v>
      </c>
      <c r="P89" s="190">
        <v>0</v>
      </c>
      <c r="Q89" s="190">
        <v>0</v>
      </c>
      <c r="R89" s="190">
        <v>0</v>
      </c>
      <c r="S89" s="190">
        <v>0</v>
      </c>
      <c r="T89" s="190">
        <v>0</v>
      </c>
      <c r="U89" s="190">
        <v>0</v>
      </c>
      <c r="V89" s="190">
        <v>0</v>
      </c>
      <c r="W89" s="190">
        <v>0</v>
      </c>
      <c r="X89" s="190">
        <v>0</v>
      </c>
      <c r="Y89" s="190">
        <v>0</v>
      </c>
      <c r="Z89" s="190">
        <v>0</v>
      </c>
      <c r="AA89" s="190">
        <v>0</v>
      </c>
      <c r="AB89" s="190">
        <v>0</v>
      </c>
      <c r="AC89" s="190">
        <v>0</v>
      </c>
      <c r="AD89" s="190">
        <v>0</v>
      </c>
      <c r="AE89" s="190">
        <v>0</v>
      </c>
      <c r="AF89" s="190">
        <v>0</v>
      </c>
      <c r="AG89" s="190">
        <v>0</v>
      </c>
      <c r="AH89" s="190">
        <v>0</v>
      </c>
      <c r="AI89" s="190">
        <v>0</v>
      </c>
      <c r="AJ89" s="190">
        <v>0</v>
      </c>
      <c r="AK89" s="195">
        <v>0</v>
      </c>
      <c r="AL89" s="195">
        <v>0</v>
      </c>
      <c r="AM89" s="190">
        <v>1</v>
      </c>
      <c r="AN89" s="190">
        <v>0</v>
      </c>
      <c r="AO89" s="190">
        <v>0</v>
      </c>
      <c r="AP89" s="190">
        <v>0</v>
      </c>
      <c r="AQ89" s="190">
        <v>0</v>
      </c>
      <c r="AR89" s="190">
        <v>0</v>
      </c>
      <c r="AS89" s="190">
        <v>0</v>
      </c>
      <c r="AT89" s="190">
        <v>2</v>
      </c>
      <c r="AU89" s="190">
        <v>5</v>
      </c>
      <c r="AV89" s="190">
        <v>0</v>
      </c>
      <c r="AW89" s="190">
        <v>0</v>
      </c>
      <c r="AX89" s="190">
        <v>4</v>
      </c>
      <c r="AY89" s="190">
        <v>0</v>
      </c>
      <c r="AZ89" s="190">
        <v>2</v>
      </c>
      <c r="BA89" s="190">
        <v>0</v>
      </c>
      <c r="BB89" s="190">
        <v>3</v>
      </c>
      <c r="BC89" s="190">
        <v>0</v>
      </c>
      <c r="BD89" s="190">
        <v>0</v>
      </c>
      <c r="BE89" s="190">
        <v>0</v>
      </c>
      <c r="BF89" s="190">
        <v>0</v>
      </c>
      <c r="BG89" s="190">
        <v>0</v>
      </c>
      <c r="BH89" s="190">
        <v>1</v>
      </c>
      <c r="BI89" s="190">
        <v>8</v>
      </c>
      <c r="BJ89" s="190">
        <v>9</v>
      </c>
      <c r="BK89" s="190">
        <v>0</v>
      </c>
      <c r="BL89" s="190">
        <v>0</v>
      </c>
      <c r="BM89" s="190">
        <v>27</v>
      </c>
      <c r="BN89" s="190">
        <v>0</v>
      </c>
      <c r="BO89" s="190">
        <v>2</v>
      </c>
      <c r="BP89" s="190">
        <v>1</v>
      </c>
      <c r="BQ89" s="190">
        <v>5</v>
      </c>
      <c r="BR89" s="190">
        <v>0</v>
      </c>
      <c r="BS89" s="190">
        <v>0</v>
      </c>
      <c r="BT89" s="190">
        <v>0</v>
      </c>
      <c r="BU89" s="190">
        <v>0</v>
      </c>
      <c r="BV89" s="190">
        <v>0</v>
      </c>
      <c r="BW89" s="190">
        <v>1</v>
      </c>
      <c r="BX89" s="190">
        <v>3</v>
      </c>
      <c r="BY89" s="190">
        <v>11</v>
      </c>
      <c r="BZ89" s="190">
        <v>0</v>
      </c>
      <c r="CA89" s="190">
        <v>1</v>
      </c>
      <c r="CB89" s="190">
        <v>32</v>
      </c>
      <c r="CC89" s="190">
        <v>5</v>
      </c>
      <c r="CD89" s="190">
        <v>1</v>
      </c>
      <c r="CE89" s="190">
        <v>0</v>
      </c>
      <c r="CF89" s="190">
        <v>17</v>
      </c>
      <c r="CG89" s="190">
        <v>1</v>
      </c>
      <c r="CH89" s="190">
        <v>1</v>
      </c>
      <c r="CI89" s="190">
        <v>0</v>
      </c>
      <c r="CJ89" s="190">
        <v>0</v>
      </c>
      <c r="CK89" s="190">
        <v>4</v>
      </c>
      <c r="CL89" s="190">
        <v>2</v>
      </c>
      <c r="CM89" s="190">
        <v>2</v>
      </c>
      <c r="CN89" s="190">
        <v>4</v>
      </c>
      <c r="CO89" s="190">
        <v>1</v>
      </c>
      <c r="CP89" s="190">
        <v>1</v>
      </c>
      <c r="CQ89" s="190">
        <v>57</v>
      </c>
      <c r="CR89" s="190">
        <v>13</v>
      </c>
      <c r="CS89" s="190">
        <v>1</v>
      </c>
      <c r="CT89" s="190">
        <v>6</v>
      </c>
      <c r="CU89" s="190">
        <v>16</v>
      </c>
      <c r="CV89" s="190">
        <v>2</v>
      </c>
      <c r="CW89" s="190">
        <v>0</v>
      </c>
      <c r="CX89" s="190">
        <v>2</v>
      </c>
      <c r="CY89" s="190">
        <v>1</v>
      </c>
      <c r="CZ89" s="190">
        <v>1</v>
      </c>
      <c r="DA89" s="190">
        <v>6</v>
      </c>
      <c r="DB89" s="190">
        <v>0</v>
      </c>
      <c r="DC89" s="190">
        <v>9</v>
      </c>
      <c r="DD89" s="190">
        <v>17</v>
      </c>
      <c r="DE89" s="190">
        <v>2</v>
      </c>
      <c r="DF89" s="194">
        <v>72</v>
      </c>
      <c r="DG89">
        <v>24</v>
      </c>
      <c r="DH89" s="190">
        <v>3</v>
      </c>
      <c r="DI89" s="190">
        <v>27</v>
      </c>
      <c r="DJ89" s="190">
        <v>83</v>
      </c>
      <c r="DK89" s="190">
        <v>4</v>
      </c>
      <c r="DL89" s="190">
        <v>5</v>
      </c>
      <c r="DM89" s="190">
        <v>10</v>
      </c>
      <c r="DN89" s="190">
        <v>12</v>
      </c>
      <c r="DO89" s="190">
        <v>7</v>
      </c>
      <c r="DP89" s="190">
        <v>24</v>
      </c>
      <c r="DQ89" s="190">
        <v>0</v>
      </c>
      <c r="DR89" s="190">
        <v>16</v>
      </c>
      <c r="DS89" s="195">
        <f t="shared" si="10"/>
        <v>192</v>
      </c>
      <c r="DT89" s="195">
        <f t="shared" si="11"/>
        <v>125</v>
      </c>
      <c r="DU89" s="195">
        <f t="shared" si="12"/>
        <v>54</v>
      </c>
      <c r="DV89" s="195">
        <f t="shared" si="13"/>
        <v>42</v>
      </c>
      <c r="DW89" s="195">
        <f t="shared" si="14"/>
        <v>34</v>
      </c>
      <c r="DX89" s="195">
        <f t="shared" si="15"/>
        <v>18</v>
      </c>
      <c r="DY89" s="195">
        <f t="shared" si="16"/>
        <v>34</v>
      </c>
      <c r="DZ89" s="195">
        <f t="shared" si="17"/>
        <v>13</v>
      </c>
      <c r="EA89" s="195">
        <f t="shared" si="18"/>
        <v>15</v>
      </c>
      <c r="EB89" s="195">
        <f t="shared" si="19"/>
        <v>6</v>
      </c>
      <c r="EC89" s="189"/>
      <c r="ED89" s="189"/>
      <c r="EE89" s="189"/>
      <c r="EF89" s="189"/>
      <c r="EG89" s="189"/>
      <c r="EH89" s="189"/>
      <c r="EI89" s="189"/>
      <c r="EJ89" s="189"/>
      <c r="EK89" s="189"/>
      <c r="EL89" s="189"/>
      <c r="EM89" s="189"/>
      <c r="EN89" s="189"/>
      <c r="EO89" s="189"/>
      <c r="EP89" s="189"/>
      <c r="EQ89" s="189"/>
      <c r="ER89" s="189"/>
      <c r="ES89" s="189"/>
      <c r="ET89" s="189"/>
      <c r="EU89" s="189"/>
      <c r="EV89" s="189"/>
      <c r="EW89" s="189"/>
      <c r="EX89" s="189"/>
      <c r="EY89" s="189"/>
      <c r="EZ89" s="189"/>
      <c r="FA89" s="189"/>
      <c r="FB89" s="189"/>
      <c r="FC89" s="189"/>
      <c r="FD89" s="189"/>
      <c r="FE89" s="189"/>
      <c r="FF89" s="189"/>
      <c r="FG89" s="189"/>
      <c r="FH89" s="189"/>
      <c r="FI89" s="189"/>
      <c r="FJ89" s="189"/>
      <c r="FK89" s="189"/>
      <c r="FL89" s="189"/>
      <c r="FM89" s="189"/>
    </row>
    <row r="90" spans="1:169" ht="21" customHeight="1">
      <c r="A90" s="9">
        <v>87</v>
      </c>
      <c r="B90" s="9" t="s">
        <v>192</v>
      </c>
      <c r="C90" s="190">
        <v>0</v>
      </c>
      <c r="D90" s="190">
        <v>0</v>
      </c>
      <c r="E90" s="190">
        <v>0</v>
      </c>
      <c r="F90" s="190">
        <v>0</v>
      </c>
      <c r="G90" s="190">
        <v>0</v>
      </c>
      <c r="H90" s="190">
        <v>0</v>
      </c>
      <c r="I90" s="190">
        <v>0</v>
      </c>
      <c r="J90" s="190">
        <v>0</v>
      </c>
      <c r="K90" s="190">
        <v>0</v>
      </c>
      <c r="L90" s="190">
        <v>0</v>
      </c>
      <c r="M90" s="190">
        <v>0</v>
      </c>
      <c r="N90" s="190">
        <v>0</v>
      </c>
      <c r="O90" s="190">
        <v>0</v>
      </c>
      <c r="P90" s="190">
        <v>0</v>
      </c>
      <c r="Q90" s="190">
        <v>0</v>
      </c>
      <c r="R90" s="190">
        <v>0</v>
      </c>
      <c r="S90" s="190">
        <v>0</v>
      </c>
      <c r="T90" s="190">
        <v>0</v>
      </c>
      <c r="U90" s="190">
        <v>0</v>
      </c>
      <c r="V90" s="190">
        <v>0</v>
      </c>
      <c r="W90" s="190">
        <v>0</v>
      </c>
      <c r="X90" s="190">
        <v>0</v>
      </c>
      <c r="Y90" s="190">
        <v>0</v>
      </c>
      <c r="Z90" s="190">
        <v>0</v>
      </c>
      <c r="AA90" s="190">
        <v>0</v>
      </c>
      <c r="AB90" s="190">
        <v>0</v>
      </c>
      <c r="AC90" s="190">
        <v>0</v>
      </c>
      <c r="AD90" s="190">
        <v>0</v>
      </c>
      <c r="AE90" s="190">
        <v>0</v>
      </c>
      <c r="AF90" s="190">
        <v>0</v>
      </c>
      <c r="AG90" s="190">
        <v>0</v>
      </c>
      <c r="AH90" s="190">
        <v>0</v>
      </c>
      <c r="AI90" s="190">
        <v>0</v>
      </c>
      <c r="AJ90" s="190">
        <v>0</v>
      </c>
      <c r="AK90" s="195">
        <v>0</v>
      </c>
      <c r="AL90" s="195">
        <v>0</v>
      </c>
      <c r="AM90" s="190">
        <v>0</v>
      </c>
      <c r="AN90" s="190">
        <v>0</v>
      </c>
      <c r="AO90" s="190">
        <v>0</v>
      </c>
      <c r="AP90" s="190">
        <v>0</v>
      </c>
      <c r="AQ90" s="190">
        <v>0</v>
      </c>
      <c r="AR90" s="190">
        <v>0</v>
      </c>
      <c r="AS90" s="190">
        <v>0</v>
      </c>
      <c r="AT90" s="190">
        <v>0</v>
      </c>
      <c r="AU90" s="190">
        <v>0</v>
      </c>
      <c r="AV90" s="190">
        <v>0</v>
      </c>
      <c r="AW90" s="190">
        <v>0</v>
      </c>
      <c r="AX90" s="190">
        <v>0</v>
      </c>
      <c r="AY90" s="190">
        <v>0</v>
      </c>
      <c r="AZ90" s="190">
        <v>0</v>
      </c>
      <c r="BA90" s="190">
        <v>0</v>
      </c>
      <c r="BB90" s="190">
        <v>0</v>
      </c>
      <c r="BC90" s="190">
        <v>0</v>
      </c>
      <c r="BD90" s="190">
        <v>0</v>
      </c>
      <c r="BE90" s="190">
        <v>0</v>
      </c>
      <c r="BF90" s="190">
        <v>0</v>
      </c>
      <c r="BG90" s="190">
        <v>0</v>
      </c>
      <c r="BH90" s="190">
        <v>0</v>
      </c>
      <c r="BI90" s="190">
        <v>1</v>
      </c>
      <c r="BJ90" s="190">
        <v>1</v>
      </c>
      <c r="BK90" s="190">
        <v>0</v>
      </c>
      <c r="BL90" s="14">
        <v>0</v>
      </c>
      <c r="BM90" s="14">
        <v>0</v>
      </c>
      <c r="BN90" s="14">
        <v>0</v>
      </c>
      <c r="BO90" s="14">
        <v>0</v>
      </c>
      <c r="BP90" s="14">
        <v>0</v>
      </c>
      <c r="BQ90" s="14">
        <v>0</v>
      </c>
      <c r="BR90" s="14">
        <v>0</v>
      </c>
      <c r="BS90" s="190">
        <v>0</v>
      </c>
      <c r="BT90" s="190">
        <v>0</v>
      </c>
      <c r="BU90" s="179">
        <v>0</v>
      </c>
      <c r="BV90" s="179">
        <v>0</v>
      </c>
      <c r="BW90" s="179">
        <v>0</v>
      </c>
      <c r="BX90" s="179">
        <v>1</v>
      </c>
      <c r="BY90" s="179">
        <v>0</v>
      </c>
      <c r="BZ90" s="13">
        <v>0</v>
      </c>
      <c r="CA90" s="13">
        <v>0</v>
      </c>
      <c r="CB90" s="14">
        <v>1</v>
      </c>
      <c r="CC90" s="14">
        <v>0</v>
      </c>
      <c r="CD90" s="14">
        <v>0</v>
      </c>
      <c r="CE90" s="14">
        <v>0</v>
      </c>
      <c r="CF90" s="14">
        <v>1</v>
      </c>
      <c r="CG90" s="14">
        <v>0</v>
      </c>
      <c r="CH90" s="14">
        <v>0</v>
      </c>
      <c r="CI90" s="14">
        <v>0</v>
      </c>
      <c r="CJ90" s="14">
        <v>0</v>
      </c>
      <c r="CK90" s="14">
        <v>0</v>
      </c>
      <c r="CL90" s="14">
        <v>0</v>
      </c>
      <c r="CM90" s="14">
        <v>0</v>
      </c>
      <c r="CN90" s="14">
        <v>0</v>
      </c>
      <c r="CO90" s="14">
        <v>1</v>
      </c>
      <c r="CP90" s="14">
        <v>0</v>
      </c>
      <c r="CQ90" s="14">
        <v>10</v>
      </c>
      <c r="CR90" s="14">
        <v>2</v>
      </c>
      <c r="CS90" s="14">
        <v>0</v>
      </c>
      <c r="CT90" s="14">
        <v>0</v>
      </c>
      <c r="CU90" s="14">
        <v>1</v>
      </c>
      <c r="CV90" s="14">
        <v>0</v>
      </c>
      <c r="CW90" s="14">
        <v>0</v>
      </c>
      <c r="CX90" s="14">
        <v>0</v>
      </c>
      <c r="CY90" s="14">
        <v>0</v>
      </c>
      <c r="CZ90" s="14">
        <v>0</v>
      </c>
      <c r="DA90" s="14">
        <v>0</v>
      </c>
      <c r="DB90" s="14">
        <v>0</v>
      </c>
      <c r="DC90" s="14">
        <v>0</v>
      </c>
      <c r="DD90" s="190">
        <v>4</v>
      </c>
      <c r="DE90" s="190">
        <v>3</v>
      </c>
      <c r="DF90" s="194">
        <v>16</v>
      </c>
      <c r="DG90" s="190">
        <v>6</v>
      </c>
      <c r="DH90" s="190">
        <v>0</v>
      </c>
      <c r="DI90" s="190">
        <v>0</v>
      </c>
      <c r="DJ90" s="190">
        <v>16</v>
      </c>
      <c r="DK90" s="190">
        <v>0</v>
      </c>
      <c r="DL90" s="190">
        <v>0</v>
      </c>
      <c r="DM90" s="190">
        <v>4</v>
      </c>
      <c r="DN90" s="190">
        <v>2</v>
      </c>
      <c r="DO90" s="190">
        <v>1</v>
      </c>
      <c r="DP90" s="190">
        <v>7</v>
      </c>
      <c r="DQ90" s="190">
        <v>0</v>
      </c>
      <c r="DR90" s="190">
        <v>6</v>
      </c>
      <c r="DS90" s="195">
        <f t="shared" si="10"/>
        <v>27</v>
      </c>
      <c r="DT90" s="195">
        <f t="shared" si="11"/>
        <v>18</v>
      </c>
      <c r="DU90" s="195">
        <f t="shared" si="12"/>
        <v>7</v>
      </c>
      <c r="DV90" s="195">
        <f t="shared" si="13"/>
        <v>8</v>
      </c>
      <c r="DW90" s="195">
        <f t="shared" si="14"/>
        <v>7</v>
      </c>
      <c r="DX90" s="195">
        <f t="shared" si="15"/>
        <v>5</v>
      </c>
      <c r="DY90" s="195">
        <f t="shared" si="16"/>
        <v>0</v>
      </c>
      <c r="DZ90" s="195">
        <f t="shared" si="17"/>
        <v>2</v>
      </c>
      <c r="EA90" s="195">
        <f t="shared" si="18"/>
        <v>2</v>
      </c>
      <c r="EB90" s="195">
        <f t="shared" si="19"/>
        <v>0</v>
      </c>
      <c r="EC90" s="14"/>
      <c r="ED90" s="14"/>
      <c r="EE90" s="14"/>
      <c r="EF90" s="14"/>
      <c r="EG90" s="14"/>
      <c r="EH90" s="15"/>
      <c r="EI90" s="15"/>
      <c r="EJ90" s="15"/>
      <c r="EK90" s="15"/>
      <c r="EL90" s="15"/>
      <c r="EM90" s="16"/>
      <c r="EN90" s="16"/>
      <c r="EO90" s="16"/>
      <c r="EP90" s="16"/>
      <c r="EQ90" s="16"/>
      <c r="ER90" s="15"/>
      <c r="ES90" s="15"/>
      <c r="ET90" s="15"/>
      <c r="EU90" s="15"/>
      <c r="EV90" s="15"/>
      <c r="EW90" s="15"/>
      <c r="EX90" s="15"/>
      <c r="EY90" s="15"/>
      <c r="EZ90" s="15"/>
    </row>
    <row r="91" spans="1:169" ht="15">
      <c r="A91" s="180" t="s">
        <v>330</v>
      </c>
      <c r="B91" s="45" t="s">
        <v>236</v>
      </c>
      <c r="C91" s="181">
        <f t="shared" ref="C91:BN91" si="20">C4+C34+C39</f>
        <v>0</v>
      </c>
      <c r="D91" s="181">
        <f t="shared" si="20"/>
        <v>0</v>
      </c>
      <c r="E91" s="181">
        <f t="shared" si="20"/>
        <v>0</v>
      </c>
      <c r="F91" s="181">
        <f t="shared" si="20"/>
        <v>2</v>
      </c>
      <c r="G91" s="181">
        <f t="shared" si="20"/>
        <v>0</v>
      </c>
      <c r="H91" s="181">
        <f t="shared" si="20"/>
        <v>0</v>
      </c>
      <c r="I91" s="181">
        <f t="shared" si="20"/>
        <v>0</v>
      </c>
      <c r="J91" s="181">
        <f t="shared" si="20"/>
        <v>0</v>
      </c>
      <c r="K91" s="181">
        <f t="shared" si="20"/>
        <v>0</v>
      </c>
      <c r="L91" s="181">
        <f t="shared" si="20"/>
        <v>0</v>
      </c>
      <c r="M91" s="181">
        <f t="shared" si="20"/>
        <v>0</v>
      </c>
      <c r="N91" s="181">
        <f t="shared" si="20"/>
        <v>0</v>
      </c>
      <c r="O91" s="181">
        <f t="shared" si="20"/>
        <v>0</v>
      </c>
      <c r="P91" s="181">
        <f t="shared" si="20"/>
        <v>0</v>
      </c>
      <c r="Q91" s="181">
        <f t="shared" si="20"/>
        <v>1</v>
      </c>
      <c r="R91" s="181">
        <f t="shared" si="20"/>
        <v>0</v>
      </c>
      <c r="S91" s="181">
        <f t="shared" si="20"/>
        <v>0</v>
      </c>
      <c r="T91" s="181">
        <f t="shared" si="20"/>
        <v>0</v>
      </c>
      <c r="U91" s="181">
        <f t="shared" si="20"/>
        <v>0</v>
      </c>
      <c r="V91" s="181">
        <f t="shared" si="20"/>
        <v>0</v>
      </c>
      <c r="W91" s="181">
        <f t="shared" si="20"/>
        <v>0</v>
      </c>
      <c r="X91" s="181">
        <f t="shared" si="20"/>
        <v>0</v>
      </c>
      <c r="Y91" s="181">
        <f t="shared" si="20"/>
        <v>0</v>
      </c>
      <c r="Z91" s="181">
        <f t="shared" si="20"/>
        <v>0</v>
      </c>
      <c r="AA91" s="181">
        <f t="shared" si="20"/>
        <v>0</v>
      </c>
      <c r="AB91" s="181">
        <f t="shared" si="20"/>
        <v>0</v>
      </c>
      <c r="AC91" s="181">
        <f t="shared" si="20"/>
        <v>0</v>
      </c>
      <c r="AD91" s="181">
        <f t="shared" si="20"/>
        <v>0</v>
      </c>
      <c r="AE91" s="181">
        <f t="shared" si="20"/>
        <v>1</v>
      </c>
      <c r="AF91" s="181">
        <f t="shared" si="20"/>
        <v>0</v>
      </c>
      <c r="AG91" s="181">
        <f t="shared" si="20"/>
        <v>0</v>
      </c>
      <c r="AH91" s="181">
        <f t="shared" si="20"/>
        <v>0</v>
      </c>
      <c r="AI91" s="181">
        <f t="shared" si="20"/>
        <v>1</v>
      </c>
      <c r="AJ91" s="181">
        <f t="shared" si="20"/>
        <v>0</v>
      </c>
      <c r="AK91" s="181">
        <f t="shared" si="20"/>
        <v>0</v>
      </c>
      <c r="AL91" s="181">
        <f t="shared" si="20"/>
        <v>0</v>
      </c>
      <c r="AM91" s="181">
        <f t="shared" si="20"/>
        <v>0</v>
      </c>
      <c r="AN91" s="181">
        <f t="shared" si="20"/>
        <v>0</v>
      </c>
      <c r="AO91" s="181">
        <f t="shared" si="20"/>
        <v>0</v>
      </c>
      <c r="AP91" s="181">
        <f t="shared" si="20"/>
        <v>0</v>
      </c>
      <c r="AQ91" s="181">
        <f t="shared" si="20"/>
        <v>0</v>
      </c>
      <c r="AR91" s="181">
        <f t="shared" si="20"/>
        <v>0</v>
      </c>
      <c r="AS91" s="181">
        <f t="shared" si="20"/>
        <v>0</v>
      </c>
      <c r="AT91" s="181">
        <f t="shared" si="20"/>
        <v>3</v>
      </c>
      <c r="AU91" s="181">
        <f t="shared" si="20"/>
        <v>4</v>
      </c>
      <c r="AV91" s="181">
        <f t="shared" si="20"/>
        <v>0</v>
      </c>
      <c r="AW91" s="181">
        <f t="shared" si="20"/>
        <v>0</v>
      </c>
      <c r="AX91" s="181">
        <f t="shared" si="20"/>
        <v>2</v>
      </c>
      <c r="AY91" s="181">
        <f t="shared" si="20"/>
        <v>0</v>
      </c>
      <c r="AZ91" s="181">
        <f t="shared" si="20"/>
        <v>0</v>
      </c>
      <c r="BA91" s="181">
        <f t="shared" si="20"/>
        <v>1</v>
      </c>
      <c r="BB91" s="181">
        <f t="shared" si="20"/>
        <v>5</v>
      </c>
      <c r="BC91" s="181">
        <f t="shared" si="20"/>
        <v>0</v>
      </c>
      <c r="BD91" s="181">
        <f t="shared" si="20"/>
        <v>0</v>
      </c>
      <c r="BE91" s="181">
        <f t="shared" si="20"/>
        <v>0</v>
      </c>
      <c r="BF91" s="181">
        <f t="shared" si="20"/>
        <v>0</v>
      </c>
      <c r="BG91" s="181">
        <f t="shared" si="20"/>
        <v>0</v>
      </c>
      <c r="BH91" s="181">
        <f t="shared" si="20"/>
        <v>0</v>
      </c>
      <c r="BI91" s="181">
        <f t="shared" si="20"/>
        <v>4</v>
      </c>
      <c r="BJ91" s="181">
        <f t="shared" si="20"/>
        <v>11</v>
      </c>
      <c r="BK91" s="181">
        <f t="shared" si="20"/>
        <v>0</v>
      </c>
      <c r="BL91" s="181">
        <f t="shared" si="20"/>
        <v>1</v>
      </c>
      <c r="BM91" s="181">
        <f t="shared" si="20"/>
        <v>11</v>
      </c>
      <c r="BN91" s="181">
        <f t="shared" si="20"/>
        <v>1</v>
      </c>
      <c r="BO91" s="181">
        <f t="shared" ref="BO91:DR91" si="21">BO4+BO34+BO39</f>
        <v>2</v>
      </c>
      <c r="BP91" s="181">
        <f t="shared" si="21"/>
        <v>2</v>
      </c>
      <c r="BQ91" s="181">
        <f t="shared" si="21"/>
        <v>10</v>
      </c>
      <c r="BR91" s="181">
        <f t="shared" si="21"/>
        <v>0</v>
      </c>
      <c r="BS91" s="181">
        <f t="shared" si="21"/>
        <v>0</v>
      </c>
      <c r="BT91" s="181">
        <f t="shared" si="21"/>
        <v>0</v>
      </c>
      <c r="BU91" s="181">
        <f t="shared" si="21"/>
        <v>1</v>
      </c>
      <c r="BV91" s="181">
        <f t="shared" si="21"/>
        <v>0</v>
      </c>
      <c r="BW91" s="181">
        <f t="shared" si="21"/>
        <v>0</v>
      </c>
      <c r="BX91" s="181">
        <f t="shared" si="21"/>
        <v>3</v>
      </c>
      <c r="BY91" s="181">
        <f t="shared" si="21"/>
        <v>2</v>
      </c>
      <c r="BZ91" s="181">
        <f t="shared" si="21"/>
        <v>0</v>
      </c>
      <c r="CA91" s="181">
        <f t="shared" si="21"/>
        <v>0</v>
      </c>
      <c r="CB91" s="181">
        <f t="shared" si="21"/>
        <v>32</v>
      </c>
      <c r="CC91" s="181">
        <f t="shared" si="21"/>
        <v>8</v>
      </c>
      <c r="CD91" s="181">
        <f t="shared" si="21"/>
        <v>4</v>
      </c>
      <c r="CE91" s="181">
        <f t="shared" si="21"/>
        <v>2</v>
      </c>
      <c r="CF91" s="181">
        <f t="shared" si="21"/>
        <v>19</v>
      </c>
      <c r="CG91" s="181">
        <f t="shared" si="21"/>
        <v>0</v>
      </c>
      <c r="CH91" s="181">
        <f t="shared" si="21"/>
        <v>1</v>
      </c>
      <c r="CI91" s="181">
        <f t="shared" si="21"/>
        <v>0</v>
      </c>
      <c r="CJ91" s="181">
        <f t="shared" si="21"/>
        <v>0</v>
      </c>
      <c r="CK91" s="181">
        <f t="shared" si="21"/>
        <v>1</v>
      </c>
      <c r="CL91" s="181">
        <f t="shared" si="21"/>
        <v>5</v>
      </c>
      <c r="CM91" s="181">
        <f t="shared" si="21"/>
        <v>7</v>
      </c>
      <c r="CN91" s="181">
        <f t="shared" si="21"/>
        <v>11</v>
      </c>
      <c r="CO91" s="181">
        <f t="shared" si="21"/>
        <v>2</v>
      </c>
      <c r="CP91" s="181">
        <f t="shared" si="21"/>
        <v>1</v>
      </c>
      <c r="CQ91" s="181">
        <f t="shared" si="21"/>
        <v>69</v>
      </c>
      <c r="CR91" s="181">
        <f t="shared" si="21"/>
        <v>10</v>
      </c>
      <c r="CS91" s="181">
        <f t="shared" si="21"/>
        <v>1</v>
      </c>
      <c r="CT91" s="181">
        <f t="shared" si="21"/>
        <v>7</v>
      </c>
      <c r="CU91" s="181">
        <f t="shared" si="21"/>
        <v>41</v>
      </c>
      <c r="CV91" s="181">
        <f t="shared" si="21"/>
        <v>3</v>
      </c>
      <c r="CW91" s="181">
        <f t="shared" si="21"/>
        <v>2</v>
      </c>
      <c r="CX91" s="181">
        <f t="shared" si="21"/>
        <v>1</v>
      </c>
      <c r="CY91" s="181">
        <f t="shared" si="21"/>
        <v>1</v>
      </c>
      <c r="CZ91" s="181">
        <f t="shared" si="21"/>
        <v>9</v>
      </c>
      <c r="DA91" s="181">
        <f t="shared" si="21"/>
        <v>10</v>
      </c>
      <c r="DB91" s="181">
        <f t="shared" si="21"/>
        <v>2</v>
      </c>
      <c r="DC91" s="181">
        <f t="shared" si="21"/>
        <v>5</v>
      </c>
      <c r="DD91" s="181">
        <f t="shared" si="21"/>
        <v>28</v>
      </c>
      <c r="DE91" s="181">
        <f t="shared" si="21"/>
        <v>4</v>
      </c>
      <c r="DF91" s="181">
        <f t="shared" si="21"/>
        <v>108</v>
      </c>
      <c r="DG91" s="181">
        <f t="shared" si="21"/>
        <v>28</v>
      </c>
      <c r="DH91" s="181">
        <f t="shared" si="21"/>
        <v>4</v>
      </c>
      <c r="DI91" s="181">
        <f t="shared" si="21"/>
        <v>15</v>
      </c>
      <c r="DJ91" s="181">
        <f t="shared" si="21"/>
        <v>119</v>
      </c>
      <c r="DK91" s="181">
        <f t="shared" si="21"/>
        <v>8</v>
      </c>
      <c r="DL91" s="181">
        <f t="shared" si="21"/>
        <v>17</v>
      </c>
      <c r="DM91" s="181">
        <f t="shared" si="21"/>
        <v>5</v>
      </c>
      <c r="DN91" s="181">
        <f t="shared" si="21"/>
        <v>13</v>
      </c>
      <c r="DO91" s="181">
        <f t="shared" si="21"/>
        <v>10</v>
      </c>
      <c r="DP91" s="181">
        <f t="shared" si="21"/>
        <v>38</v>
      </c>
      <c r="DQ91" s="181">
        <f t="shared" si="21"/>
        <v>0</v>
      </c>
      <c r="DR91" s="181">
        <f t="shared" si="21"/>
        <v>30</v>
      </c>
      <c r="DS91" s="195">
        <f t="shared" ref="DS91:DS110" si="22">E91+T91+AI91+AX91+BM91+CB91+CQ91+DF91</f>
        <v>223</v>
      </c>
      <c r="DT91" s="195">
        <f t="shared" ref="DT91:DT110" si="23">I91+X91+AM91+BB91+BQ91+CF91+CU91+DJ91</f>
        <v>194</v>
      </c>
      <c r="DU91" s="195">
        <f t="shared" ref="DU91:DU110" si="24">Q91+AF91+AU91+BJ91+BY91+CN91+DC91+DR91</f>
        <v>64</v>
      </c>
      <c r="DV91" s="195">
        <f t="shared" ref="DV91:DV110" si="25">F91+U91+AJ91+AY91+BN91+CC91+CR91+DG91</f>
        <v>49</v>
      </c>
      <c r="DW91" s="195">
        <f t="shared" ref="DW91:DW110" si="26">O91+AD91+AS91+BH91+BW91+CL91+DA91+DP91</f>
        <v>53</v>
      </c>
      <c r="DX91" s="195">
        <f t="shared" ref="DX91:DX110" si="27">C91+R91+AG91+AV91+BK91+BZ91+CO91+DD91</f>
        <v>30</v>
      </c>
      <c r="DY91" s="195">
        <f t="shared" ref="DY91:DY110" si="28">H91+W91+AL91+BA91+BP91+CE91+CT91+DI91</f>
        <v>27</v>
      </c>
      <c r="DZ91" s="195">
        <f t="shared" ref="DZ91:DZ110" si="29">M91+AB91+AQ91+BF91+BU91+CJ91+CY91+DN91</f>
        <v>15</v>
      </c>
      <c r="EA91" s="195">
        <f t="shared" ref="EA91:EA110" si="30">P91+AE91+AT91+BI91+BX91+CM91+DB91+DQ91</f>
        <v>20</v>
      </c>
      <c r="EB91" s="195">
        <f t="shared" ref="EB91:EB110" si="31">K91+Z91+AO91+BD91+BS91+CH91+CW91+DL91</f>
        <v>20</v>
      </c>
      <c r="EC91" s="14">
        <f t="shared" ref="EC91:EC110" si="32">M91+AB91+AQ91+BF91+BU91+CJ91+CY91+DN91</f>
        <v>15</v>
      </c>
      <c r="ED91" s="14">
        <f t="shared" ref="ED91:ED110" si="33">N91+AC91+AR91+BG91+BV91+CK91+CZ91+DO91</f>
        <v>20</v>
      </c>
      <c r="EE91" s="14">
        <f t="shared" ref="EE91:EE110" si="34">O91+AD91+AS91+BH91+BW91+CL91+DA91+DP91</f>
        <v>53</v>
      </c>
      <c r="EF91" s="14">
        <f t="shared" ref="EF91:EF110" si="35">P91+AE91+AT91+BI91+BX91+CM91+DB91+DQ91</f>
        <v>20</v>
      </c>
      <c r="EG91" s="14">
        <f t="shared" ref="EG91:EG110" si="36">Q91+AF91+AU91+BJ91+BY91+CN91+DC91+DR91</f>
        <v>64</v>
      </c>
    </row>
    <row r="92" spans="1:169" ht="15">
      <c r="A92" s="180" t="s">
        <v>331</v>
      </c>
      <c r="B92" s="45" t="s">
        <v>237</v>
      </c>
      <c r="C92" s="181">
        <f>C7+C18+C32+C42</f>
        <v>0</v>
      </c>
      <c r="D92" s="181">
        <f t="shared" ref="D92:BO92" si="37">D7+D18+D32+D42</f>
        <v>0</v>
      </c>
      <c r="E92" s="181">
        <f t="shared" si="37"/>
        <v>0</v>
      </c>
      <c r="F92" s="181">
        <f t="shared" si="37"/>
        <v>1</v>
      </c>
      <c r="G92" s="181">
        <f t="shared" si="37"/>
        <v>0</v>
      </c>
      <c r="H92" s="181">
        <f t="shared" si="37"/>
        <v>0</v>
      </c>
      <c r="I92" s="181">
        <f t="shared" si="37"/>
        <v>0</v>
      </c>
      <c r="J92" s="181">
        <f t="shared" si="37"/>
        <v>0</v>
      </c>
      <c r="K92" s="181">
        <f t="shared" si="37"/>
        <v>0</v>
      </c>
      <c r="L92" s="181">
        <f t="shared" si="37"/>
        <v>0</v>
      </c>
      <c r="M92" s="181">
        <f t="shared" si="37"/>
        <v>1</v>
      </c>
      <c r="N92" s="181">
        <f t="shared" si="37"/>
        <v>0</v>
      </c>
      <c r="O92" s="181">
        <f t="shared" si="37"/>
        <v>0</v>
      </c>
      <c r="P92" s="181">
        <f t="shared" si="37"/>
        <v>0</v>
      </c>
      <c r="Q92" s="181">
        <f t="shared" si="37"/>
        <v>1</v>
      </c>
      <c r="R92" s="181">
        <f t="shared" si="37"/>
        <v>0</v>
      </c>
      <c r="S92" s="181">
        <f t="shared" si="37"/>
        <v>0</v>
      </c>
      <c r="T92" s="181">
        <f t="shared" si="37"/>
        <v>0</v>
      </c>
      <c r="U92" s="181">
        <f t="shared" si="37"/>
        <v>0</v>
      </c>
      <c r="V92" s="181">
        <f t="shared" si="37"/>
        <v>0</v>
      </c>
      <c r="W92" s="181">
        <f t="shared" si="37"/>
        <v>0</v>
      </c>
      <c r="X92" s="181">
        <f t="shared" si="37"/>
        <v>0</v>
      </c>
      <c r="Y92" s="181">
        <f t="shared" si="37"/>
        <v>0</v>
      </c>
      <c r="Z92" s="181">
        <f t="shared" si="37"/>
        <v>0</v>
      </c>
      <c r="AA92" s="181">
        <f t="shared" si="37"/>
        <v>0</v>
      </c>
      <c r="AB92" s="181">
        <f t="shared" si="37"/>
        <v>0</v>
      </c>
      <c r="AC92" s="181">
        <f t="shared" si="37"/>
        <v>0</v>
      </c>
      <c r="AD92" s="181">
        <f t="shared" si="37"/>
        <v>0</v>
      </c>
      <c r="AE92" s="181">
        <f t="shared" si="37"/>
        <v>3</v>
      </c>
      <c r="AF92" s="181">
        <f t="shared" si="37"/>
        <v>2</v>
      </c>
      <c r="AG92" s="181">
        <f t="shared" si="37"/>
        <v>0</v>
      </c>
      <c r="AH92" s="181">
        <f t="shared" si="37"/>
        <v>0</v>
      </c>
      <c r="AI92" s="181">
        <f t="shared" si="37"/>
        <v>0</v>
      </c>
      <c r="AJ92" s="181">
        <f t="shared" si="37"/>
        <v>0</v>
      </c>
      <c r="AK92" s="181">
        <f t="shared" si="37"/>
        <v>0</v>
      </c>
      <c r="AL92" s="181">
        <f t="shared" si="37"/>
        <v>0</v>
      </c>
      <c r="AM92" s="181">
        <f t="shared" si="37"/>
        <v>0</v>
      </c>
      <c r="AN92" s="181">
        <f t="shared" si="37"/>
        <v>0</v>
      </c>
      <c r="AO92" s="181">
        <f t="shared" si="37"/>
        <v>0</v>
      </c>
      <c r="AP92" s="181">
        <f t="shared" si="37"/>
        <v>0</v>
      </c>
      <c r="AQ92" s="181">
        <f t="shared" si="37"/>
        <v>0</v>
      </c>
      <c r="AR92" s="181">
        <f t="shared" si="37"/>
        <v>0</v>
      </c>
      <c r="AS92" s="181">
        <f t="shared" si="37"/>
        <v>0</v>
      </c>
      <c r="AT92" s="181">
        <f t="shared" si="37"/>
        <v>4</v>
      </c>
      <c r="AU92" s="181">
        <f t="shared" si="37"/>
        <v>4</v>
      </c>
      <c r="AV92" s="181">
        <f t="shared" si="37"/>
        <v>0</v>
      </c>
      <c r="AW92" s="181">
        <f t="shared" si="37"/>
        <v>0</v>
      </c>
      <c r="AX92" s="181">
        <f t="shared" si="37"/>
        <v>1</v>
      </c>
      <c r="AY92" s="181">
        <f t="shared" si="37"/>
        <v>1</v>
      </c>
      <c r="AZ92" s="181">
        <f t="shared" si="37"/>
        <v>1</v>
      </c>
      <c r="BA92" s="181">
        <f t="shared" si="37"/>
        <v>1</v>
      </c>
      <c r="BB92" s="181">
        <f t="shared" si="37"/>
        <v>4</v>
      </c>
      <c r="BC92" s="181">
        <f t="shared" si="37"/>
        <v>0</v>
      </c>
      <c r="BD92" s="181">
        <f t="shared" si="37"/>
        <v>0</v>
      </c>
      <c r="BE92" s="181">
        <f t="shared" si="37"/>
        <v>0</v>
      </c>
      <c r="BF92" s="181">
        <f t="shared" si="37"/>
        <v>1</v>
      </c>
      <c r="BG92" s="181">
        <f t="shared" si="37"/>
        <v>1</v>
      </c>
      <c r="BH92" s="181">
        <f t="shared" si="37"/>
        <v>0</v>
      </c>
      <c r="BI92" s="181">
        <f t="shared" si="37"/>
        <v>6</v>
      </c>
      <c r="BJ92" s="181">
        <f t="shared" si="37"/>
        <v>8</v>
      </c>
      <c r="BK92" s="181">
        <f t="shared" si="37"/>
        <v>0</v>
      </c>
      <c r="BL92" s="181">
        <f t="shared" si="37"/>
        <v>0</v>
      </c>
      <c r="BM92" s="181">
        <f t="shared" si="37"/>
        <v>10</v>
      </c>
      <c r="BN92" s="181">
        <f t="shared" si="37"/>
        <v>1</v>
      </c>
      <c r="BO92" s="181">
        <f t="shared" si="37"/>
        <v>2</v>
      </c>
      <c r="BP92" s="181">
        <f t="shared" ref="BP92:DR92" si="38">BP7+BP18+BP32+BP42</f>
        <v>2</v>
      </c>
      <c r="BQ92" s="181">
        <f t="shared" si="38"/>
        <v>9</v>
      </c>
      <c r="BR92" s="181">
        <f t="shared" si="38"/>
        <v>1</v>
      </c>
      <c r="BS92" s="181">
        <f t="shared" si="38"/>
        <v>0</v>
      </c>
      <c r="BT92" s="181">
        <f t="shared" si="38"/>
        <v>0</v>
      </c>
      <c r="BU92" s="181">
        <f t="shared" si="38"/>
        <v>1</v>
      </c>
      <c r="BV92" s="181">
        <f t="shared" si="38"/>
        <v>0</v>
      </c>
      <c r="BW92" s="181">
        <f t="shared" si="38"/>
        <v>1</v>
      </c>
      <c r="BX92" s="181">
        <f t="shared" si="38"/>
        <v>4</v>
      </c>
      <c r="BY92" s="181">
        <f t="shared" si="38"/>
        <v>6</v>
      </c>
      <c r="BZ92" s="181">
        <f t="shared" si="38"/>
        <v>0</v>
      </c>
      <c r="CA92" s="181">
        <f t="shared" si="38"/>
        <v>1</v>
      </c>
      <c r="CB92" s="181">
        <f t="shared" si="38"/>
        <v>30</v>
      </c>
      <c r="CC92" s="181">
        <f t="shared" si="38"/>
        <v>6</v>
      </c>
      <c r="CD92" s="181">
        <f t="shared" si="38"/>
        <v>7</v>
      </c>
      <c r="CE92" s="181">
        <f t="shared" si="38"/>
        <v>4</v>
      </c>
      <c r="CF92" s="181">
        <f t="shared" si="38"/>
        <v>14</v>
      </c>
      <c r="CG92" s="181">
        <f t="shared" si="38"/>
        <v>0</v>
      </c>
      <c r="CH92" s="181">
        <f t="shared" si="38"/>
        <v>2</v>
      </c>
      <c r="CI92" s="181">
        <f t="shared" si="38"/>
        <v>0</v>
      </c>
      <c r="CJ92" s="181">
        <f t="shared" si="38"/>
        <v>1</v>
      </c>
      <c r="CK92" s="181">
        <f t="shared" si="38"/>
        <v>1</v>
      </c>
      <c r="CL92" s="181">
        <f t="shared" si="38"/>
        <v>1</v>
      </c>
      <c r="CM92" s="181">
        <f t="shared" si="38"/>
        <v>1</v>
      </c>
      <c r="CN92" s="181">
        <f t="shared" si="38"/>
        <v>6</v>
      </c>
      <c r="CO92" s="181">
        <f t="shared" si="38"/>
        <v>3</v>
      </c>
      <c r="CP92" s="181">
        <f t="shared" si="38"/>
        <v>0</v>
      </c>
      <c r="CQ92" s="181">
        <f t="shared" si="38"/>
        <v>60</v>
      </c>
      <c r="CR92" s="181">
        <f t="shared" si="38"/>
        <v>11</v>
      </c>
      <c r="CS92" s="181">
        <f t="shared" si="38"/>
        <v>3</v>
      </c>
      <c r="CT92" s="181">
        <f t="shared" si="38"/>
        <v>8</v>
      </c>
      <c r="CU92" s="181">
        <f t="shared" si="38"/>
        <v>20</v>
      </c>
      <c r="CV92" s="181" t="b">
        <f>CQ3=CV7+CV18+CV32+CV42</f>
        <v>0</v>
      </c>
      <c r="CW92" s="181">
        <f t="shared" si="38"/>
        <v>3</v>
      </c>
      <c r="CX92" s="181">
        <f t="shared" si="38"/>
        <v>1</v>
      </c>
      <c r="CY92" s="181">
        <f t="shared" si="38"/>
        <v>2</v>
      </c>
      <c r="CZ92" s="181">
        <f t="shared" si="38"/>
        <v>3</v>
      </c>
      <c r="DA92" s="181">
        <f t="shared" si="38"/>
        <v>5</v>
      </c>
      <c r="DB92" s="181">
        <f t="shared" si="38"/>
        <v>2</v>
      </c>
      <c r="DC92" s="181">
        <f t="shared" si="38"/>
        <v>2</v>
      </c>
      <c r="DD92" s="181">
        <f t="shared" si="38"/>
        <v>28</v>
      </c>
      <c r="DE92" s="181">
        <f t="shared" si="38"/>
        <v>5</v>
      </c>
      <c r="DF92" s="181">
        <f t="shared" si="38"/>
        <v>75</v>
      </c>
      <c r="DG92" s="181">
        <f t="shared" si="38"/>
        <v>20</v>
      </c>
      <c r="DH92" s="181">
        <f t="shared" si="38"/>
        <v>2</v>
      </c>
      <c r="DI92" s="181">
        <f t="shared" si="38"/>
        <v>22</v>
      </c>
      <c r="DJ92" s="181">
        <f t="shared" si="38"/>
        <v>89</v>
      </c>
      <c r="DK92" s="181">
        <f t="shared" si="38"/>
        <v>10</v>
      </c>
      <c r="DL92" s="181">
        <f t="shared" si="38"/>
        <v>12</v>
      </c>
      <c r="DM92" s="181">
        <f t="shared" si="38"/>
        <v>5</v>
      </c>
      <c r="DN92" s="181">
        <f t="shared" si="38"/>
        <v>14</v>
      </c>
      <c r="DO92" s="181">
        <f t="shared" si="38"/>
        <v>3</v>
      </c>
      <c r="DP92" s="181">
        <f t="shared" si="38"/>
        <v>29</v>
      </c>
      <c r="DQ92" s="181">
        <f t="shared" si="38"/>
        <v>1</v>
      </c>
      <c r="DR92" s="181">
        <f t="shared" si="38"/>
        <v>14</v>
      </c>
      <c r="DS92" s="195">
        <f t="shared" si="22"/>
        <v>176</v>
      </c>
      <c r="DT92" s="195">
        <f t="shared" si="23"/>
        <v>136</v>
      </c>
      <c r="DU92" s="195">
        <f t="shared" si="24"/>
        <v>43</v>
      </c>
      <c r="DV92" s="195">
        <f t="shared" si="25"/>
        <v>40</v>
      </c>
      <c r="DW92" s="195">
        <f t="shared" si="26"/>
        <v>36</v>
      </c>
      <c r="DX92" s="195">
        <f t="shared" si="27"/>
        <v>31</v>
      </c>
      <c r="DY92" s="195">
        <f t="shared" si="28"/>
        <v>37</v>
      </c>
      <c r="DZ92" s="195">
        <f t="shared" si="29"/>
        <v>20</v>
      </c>
      <c r="EA92" s="195">
        <f t="shared" si="30"/>
        <v>21</v>
      </c>
      <c r="EB92" s="195">
        <f t="shared" si="31"/>
        <v>17</v>
      </c>
      <c r="EC92" s="14">
        <f t="shared" si="32"/>
        <v>20</v>
      </c>
      <c r="ED92" s="14">
        <f t="shared" si="33"/>
        <v>8</v>
      </c>
      <c r="EE92" s="14">
        <f t="shared" si="34"/>
        <v>36</v>
      </c>
      <c r="EF92" s="14">
        <f t="shared" si="35"/>
        <v>21</v>
      </c>
      <c r="EG92" s="14">
        <f t="shared" si="36"/>
        <v>43</v>
      </c>
      <c r="EH92" s="18"/>
      <c r="EI92" s="18"/>
      <c r="EJ92" s="18"/>
      <c r="EK92" s="18"/>
      <c r="EO92" s="18"/>
      <c r="EP92" s="18"/>
      <c r="EQ92" s="18"/>
      <c r="ER92" s="18"/>
      <c r="EV92" s="18"/>
      <c r="EW92" s="18"/>
      <c r="EX92" s="18"/>
      <c r="EY92" s="18"/>
    </row>
    <row r="93" spans="1:169" ht="15">
      <c r="A93" s="180" t="s">
        <v>332</v>
      </c>
      <c r="B93" s="45" t="s">
        <v>238</v>
      </c>
      <c r="C93" s="181">
        <f>C9+C15+C40+C79+C90</f>
        <v>0</v>
      </c>
      <c r="D93" s="181">
        <f t="shared" ref="D93:BO93" si="39">D9+D15+D40+D79+D90</f>
        <v>0</v>
      </c>
      <c r="E93" s="181">
        <f t="shared" si="39"/>
        <v>0</v>
      </c>
      <c r="F93" s="181">
        <f t="shared" si="39"/>
        <v>0</v>
      </c>
      <c r="G93" s="181">
        <f t="shared" si="39"/>
        <v>0</v>
      </c>
      <c r="H93" s="181">
        <f t="shared" si="39"/>
        <v>0</v>
      </c>
      <c r="I93" s="181">
        <f t="shared" si="39"/>
        <v>0</v>
      </c>
      <c r="J93" s="181">
        <f t="shared" si="39"/>
        <v>0</v>
      </c>
      <c r="K93" s="181">
        <f t="shared" si="39"/>
        <v>0</v>
      </c>
      <c r="L93" s="181">
        <f t="shared" si="39"/>
        <v>0</v>
      </c>
      <c r="M93" s="181">
        <f t="shared" si="39"/>
        <v>0</v>
      </c>
      <c r="N93" s="181">
        <f t="shared" si="39"/>
        <v>0</v>
      </c>
      <c r="O93" s="181">
        <f t="shared" si="39"/>
        <v>0</v>
      </c>
      <c r="P93" s="181">
        <f t="shared" si="39"/>
        <v>0</v>
      </c>
      <c r="Q93" s="181">
        <f t="shared" si="39"/>
        <v>0</v>
      </c>
      <c r="R93" s="181">
        <f t="shared" si="39"/>
        <v>0</v>
      </c>
      <c r="S93" s="181">
        <f t="shared" si="39"/>
        <v>0</v>
      </c>
      <c r="T93" s="181">
        <f t="shared" si="39"/>
        <v>1</v>
      </c>
      <c r="U93" s="181">
        <f t="shared" si="39"/>
        <v>0</v>
      </c>
      <c r="V93" s="181">
        <f t="shared" si="39"/>
        <v>0</v>
      </c>
      <c r="W93" s="181">
        <f t="shared" si="39"/>
        <v>0</v>
      </c>
      <c r="X93" s="181">
        <f t="shared" si="39"/>
        <v>0</v>
      </c>
      <c r="Y93" s="181">
        <f t="shared" si="39"/>
        <v>0</v>
      </c>
      <c r="Z93" s="181">
        <f t="shared" si="39"/>
        <v>0</v>
      </c>
      <c r="AA93" s="181">
        <f t="shared" si="39"/>
        <v>0</v>
      </c>
      <c r="AB93" s="181">
        <f t="shared" si="39"/>
        <v>0</v>
      </c>
      <c r="AC93" s="181">
        <f t="shared" si="39"/>
        <v>0</v>
      </c>
      <c r="AD93" s="181">
        <f t="shared" si="39"/>
        <v>0</v>
      </c>
      <c r="AE93" s="181">
        <f t="shared" si="39"/>
        <v>0</v>
      </c>
      <c r="AF93" s="181">
        <f t="shared" si="39"/>
        <v>0</v>
      </c>
      <c r="AG93" s="181">
        <f t="shared" si="39"/>
        <v>0</v>
      </c>
      <c r="AH93" s="181">
        <f t="shared" si="39"/>
        <v>0</v>
      </c>
      <c r="AI93" s="181">
        <f t="shared" si="39"/>
        <v>0</v>
      </c>
      <c r="AJ93" s="181">
        <f t="shared" si="39"/>
        <v>0</v>
      </c>
      <c r="AK93" s="181">
        <f t="shared" si="39"/>
        <v>0</v>
      </c>
      <c r="AL93" s="181">
        <f t="shared" si="39"/>
        <v>0</v>
      </c>
      <c r="AM93" s="181">
        <f t="shared" si="39"/>
        <v>0</v>
      </c>
      <c r="AN93" s="181">
        <f t="shared" si="39"/>
        <v>0</v>
      </c>
      <c r="AO93" s="181">
        <f t="shared" si="39"/>
        <v>0</v>
      </c>
      <c r="AP93" s="181">
        <f t="shared" si="39"/>
        <v>0</v>
      </c>
      <c r="AQ93" s="181">
        <f t="shared" si="39"/>
        <v>0</v>
      </c>
      <c r="AR93" s="181">
        <f t="shared" si="39"/>
        <v>0</v>
      </c>
      <c r="AS93" s="181">
        <f t="shared" si="39"/>
        <v>0</v>
      </c>
      <c r="AT93" s="181">
        <f t="shared" si="39"/>
        <v>1</v>
      </c>
      <c r="AU93" s="181">
        <f t="shared" si="39"/>
        <v>4</v>
      </c>
      <c r="AV93" s="181">
        <f t="shared" si="39"/>
        <v>0</v>
      </c>
      <c r="AW93" s="181">
        <f t="shared" si="39"/>
        <v>0</v>
      </c>
      <c r="AX93" s="181">
        <f t="shared" si="39"/>
        <v>0</v>
      </c>
      <c r="AY93" s="181">
        <f t="shared" si="39"/>
        <v>0</v>
      </c>
      <c r="AZ93" s="181">
        <f t="shared" si="39"/>
        <v>0</v>
      </c>
      <c r="BA93" s="181">
        <f t="shared" si="39"/>
        <v>0</v>
      </c>
      <c r="BB93" s="181">
        <f t="shared" si="39"/>
        <v>0</v>
      </c>
      <c r="BC93" s="181">
        <f t="shared" si="39"/>
        <v>0</v>
      </c>
      <c r="BD93" s="181">
        <f t="shared" si="39"/>
        <v>0</v>
      </c>
      <c r="BE93" s="181">
        <f t="shared" si="39"/>
        <v>0</v>
      </c>
      <c r="BF93" s="181">
        <f t="shared" si="39"/>
        <v>0</v>
      </c>
      <c r="BG93" s="181">
        <f t="shared" si="39"/>
        <v>0</v>
      </c>
      <c r="BH93" s="181">
        <f t="shared" si="39"/>
        <v>0</v>
      </c>
      <c r="BI93" s="181">
        <f t="shared" si="39"/>
        <v>2</v>
      </c>
      <c r="BJ93" s="181">
        <f t="shared" si="39"/>
        <v>5</v>
      </c>
      <c r="BK93" s="181">
        <f t="shared" si="39"/>
        <v>0</v>
      </c>
      <c r="BL93" s="181">
        <f t="shared" si="39"/>
        <v>0</v>
      </c>
      <c r="BM93" s="181">
        <f t="shared" si="39"/>
        <v>4</v>
      </c>
      <c r="BN93" s="181">
        <f t="shared" si="39"/>
        <v>0</v>
      </c>
      <c r="BO93" s="181">
        <f t="shared" si="39"/>
        <v>0</v>
      </c>
      <c r="BP93" s="181">
        <f t="shared" ref="BP93:DR93" si="40">BP9+BP15+BP40+BP79+BP90</f>
        <v>0</v>
      </c>
      <c r="BQ93" s="181">
        <f t="shared" si="40"/>
        <v>2</v>
      </c>
      <c r="BR93" s="181">
        <f t="shared" si="40"/>
        <v>0</v>
      </c>
      <c r="BS93" s="181">
        <f t="shared" si="40"/>
        <v>0</v>
      </c>
      <c r="BT93" s="181">
        <f t="shared" si="40"/>
        <v>0</v>
      </c>
      <c r="BU93" s="181">
        <f t="shared" si="40"/>
        <v>0</v>
      </c>
      <c r="BV93" s="181">
        <f t="shared" si="40"/>
        <v>0</v>
      </c>
      <c r="BW93" s="181">
        <f t="shared" si="40"/>
        <v>0</v>
      </c>
      <c r="BX93" s="181">
        <f t="shared" si="40"/>
        <v>1</v>
      </c>
      <c r="BY93" s="181">
        <f t="shared" si="40"/>
        <v>3</v>
      </c>
      <c r="BZ93" s="181">
        <f t="shared" si="40"/>
        <v>0</v>
      </c>
      <c r="CA93" s="181">
        <f t="shared" si="40"/>
        <v>1</v>
      </c>
      <c r="CB93" s="181">
        <f t="shared" si="40"/>
        <v>8</v>
      </c>
      <c r="CC93" s="181">
        <f t="shared" si="40"/>
        <v>1</v>
      </c>
      <c r="CD93" s="181">
        <f t="shared" si="40"/>
        <v>0</v>
      </c>
      <c r="CE93" s="181">
        <f t="shared" si="40"/>
        <v>0</v>
      </c>
      <c r="CF93" s="181">
        <f t="shared" si="40"/>
        <v>2</v>
      </c>
      <c r="CG93" s="181">
        <f t="shared" si="40"/>
        <v>0</v>
      </c>
      <c r="CH93" s="181">
        <f t="shared" si="40"/>
        <v>2</v>
      </c>
      <c r="CI93" s="181">
        <f t="shared" si="40"/>
        <v>1</v>
      </c>
      <c r="CJ93" s="181">
        <f t="shared" si="40"/>
        <v>0</v>
      </c>
      <c r="CK93" s="181">
        <f t="shared" si="40"/>
        <v>0</v>
      </c>
      <c r="CL93" s="181">
        <f t="shared" si="40"/>
        <v>1</v>
      </c>
      <c r="CM93" s="181">
        <f t="shared" si="40"/>
        <v>1</v>
      </c>
      <c r="CN93" s="181">
        <f t="shared" si="40"/>
        <v>1</v>
      </c>
      <c r="CO93" s="181">
        <f t="shared" si="40"/>
        <v>1</v>
      </c>
      <c r="CP93" s="181">
        <f t="shared" si="40"/>
        <v>0</v>
      </c>
      <c r="CQ93" s="181">
        <f t="shared" si="40"/>
        <v>29</v>
      </c>
      <c r="CR93" s="181">
        <f t="shared" si="40"/>
        <v>3</v>
      </c>
      <c r="CS93" s="181">
        <f t="shared" si="40"/>
        <v>1</v>
      </c>
      <c r="CT93" s="181">
        <f t="shared" si="40"/>
        <v>0</v>
      </c>
      <c r="CU93" s="181">
        <f t="shared" si="40"/>
        <v>10</v>
      </c>
      <c r="CV93" s="181">
        <f t="shared" si="40"/>
        <v>1</v>
      </c>
      <c r="CW93" s="181">
        <f t="shared" si="40"/>
        <v>0</v>
      </c>
      <c r="CX93" s="181">
        <f t="shared" si="40"/>
        <v>0</v>
      </c>
      <c r="CY93" s="181">
        <f t="shared" si="40"/>
        <v>2</v>
      </c>
      <c r="CZ93" s="181">
        <f t="shared" si="40"/>
        <v>1</v>
      </c>
      <c r="DA93" s="181">
        <f t="shared" si="40"/>
        <v>4</v>
      </c>
      <c r="DB93" s="181">
        <f t="shared" si="40"/>
        <v>0</v>
      </c>
      <c r="DC93" s="181">
        <f t="shared" si="40"/>
        <v>3</v>
      </c>
      <c r="DD93" s="181">
        <f t="shared" si="40"/>
        <v>11</v>
      </c>
      <c r="DE93" s="181">
        <f t="shared" si="40"/>
        <v>10</v>
      </c>
      <c r="DF93" s="181">
        <f t="shared" si="40"/>
        <v>74</v>
      </c>
      <c r="DG93" s="181">
        <f t="shared" si="40"/>
        <v>27</v>
      </c>
      <c r="DH93" s="181">
        <f t="shared" si="40"/>
        <v>1</v>
      </c>
      <c r="DI93" s="181">
        <f t="shared" si="40"/>
        <v>7</v>
      </c>
      <c r="DJ93" s="181">
        <f t="shared" si="40"/>
        <v>99</v>
      </c>
      <c r="DK93" s="181">
        <f t="shared" si="40"/>
        <v>4</v>
      </c>
      <c r="DL93" s="181">
        <f t="shared" si="40"/>
        <v>4</v>
      </c>
      <c r="DM93" s="181">
        <f t="shared" si="40"/>
        <v>6</v>
      </c>
      <c r="DN93" s="181">
        <f t="shared" si="40"/>
        <v>8</v>
      </c>
      <c r="DO93" s="181">
        <f t="shared" si="40"/>
        <v>3</v>
      </c>
      <c r="DP93" s="181">
        <f t="shared" si="40"/>
        <v>27</v>
      </c>
      <c r="DQ93" s="181">
        <f t="shared" si="40"/>
        <v>1</v>
      </c>
      <c r="DR93" s="181">
        <f t="shared" si="40"/>
        <v>17</v>
      </c>
      <c r="DS93" s="195">
        <f t="shared" si="22"/>
        <v>116</v>
      </c>
      <c r="DT93" s="195">
        <f t="shared" si="23"/>
        <v>113</v>
      </c>
      <c r="DU93" s="195">
        <f t="shared" si="24"/>
        <v>33</v>
      </c>
      <c r="DV93" s="195">
        <f t="shared" si="25"/>
        <v>31</v>
      </c>
      <c r="DW93" s="195">
        <f t="shared" si="26"/>
        <v>32</v>
      </c>
      <c r="DX93" s="195">
        <f t="shared" si="27"/>
        <v>12</v>
      </c>
      <c r="DY93" s="195">
        <f t="shared" si="28"/>
        <v>7</v>
      </c>
      <c r="DZ93" s="195">
        <f t="shared" si="29"/>
        <v>10</v>
      </c>
      <c r="EA93" s="195">
        <f t="shared" si="30"/>
        <v>6</v>
      </c>
      <c r="EB93" s="195">
        <f t="shared" si="31"/>
        <v>6</v>
      </c>
      <c r="EC93" s="14">
        <f t="shared" si="32"/>
        <v>10</v>
      </c>
      <c r="ED93" s="14">
        <f t="shared" si="33"/>
        <v>4</v>
      </c>
      <c r="EE93" s="14">
        <f t="shared" si="34"/>
        <v>32</v>
      </c>
      <c r="EF93" s="14">
        <f t="shared" si="35"/>
        <v>6</v>
      </c>
      <c r="EG93" s="14">
        <f t="shared" si="36"/>
        <v>33</v>
      </c>
    </row>
    <row r="94" spans="1:169" ht="15">
      <c r="A94" s="180" t="s">
        <v>333</v>
      </c>
      <c r="B94" s="45" t="s">
        <v>239</v>
      </c>
      <c r="C94" s="181">
        <f>C11+C55</f>
        <v>0</v>
      </c>
      <c r="D94" s="181">
        <f t="shared" ref="D94:BO94" si="41">D11+D55</f>
        <v>0</v>
      </c>
      <c r="E94" s="181">
        <f t="shared" si="41"/>
        <v>0</v>
      </c>
      <c r="F94" s="181">
        <f t="shared" si="41"/>
        <v>0</v>
      </c>
      <c r="G94" s="181">
        <f t="shared" si="41"/>
        <v>0</v>
      </c>
      <c r="H94" s="181">
        <f t="shared" si="41"/>
        <v>0</v>
      </c>
      <c r="I94" s="181">
        <f t="shared" si="41"/>
        <v>0</v>
      </c>
      <c r="J94" s="181">
        <f t="shared" si="41"/>
        <v>0</v>
      </c>
      <c r="K94" s="181">
        <f t="shared" si="41"/>
        <v>0</v>
      </c>
      <c r="L94" s="181">
        <f t="shared" si="41"/>
        <v>0</v>
      </c>
      <c r="M94" s="181">
        <f t="shared" si="41"/>
        <v>0</v>
      </c>
      <c r="N94" s="181">
        <f t="shared" si="41"/>
        <v>0</v>
      </c>
      <c r="O94" s="181">
        <f t="shared" si="41"/>
        <v>0</v>
      </c>
      <c r="P94" s="181">
        <f t="shared" si="41"/>
        <v>0</v>
      </c>
      <c r="Q94" s="181">
        <f t="shared" si="41"/>
        <v>0</v>
      </c>
      <c r="R94" s="181">
        <f t="shared" si="41"/>
        <v>0</v>
      </c>
      <c r="S94" s="181">
        <f t="shared" si="41"/>
        <v>0</v>
      </c>
      <c r="T94" s="181">
        <f t="shared" si="41"/>
        <v>0</v>
      </c>
      <c r="U94" s="181">
        <f t="shared" si="41"/>
        <v>0</v>
      </c>
      <c r="V94" s="181">
        <f t="shared" si="41"/>
        <v>0</v>
      </c>
      <c r="W94" s="181">
        <f t="shared" si="41"/>
        <v>0</v>
      </c>
      <c r="X94" s="181">
        <f t="shared" si="41"/>
        <v>0</v>
      </c>
      <c r="Y94" s="181">
        <f t="shared" si="41"/>
        <v>0</v>
      </c>
      <c r="Z94" s="181">
        <f t="shared" si="41"/>
        <v>0</v>
      </c>
      <c r="AA94" s="181">
        <f t="shared" si="41"/>
        <v>0</v>
      </c>
      <c r="AB94" s="181">
        <f t="shared" si="41"/>
        <v>0</v>
      </c>
      <c r="AC94" s="181">
        <f t="shared" si="41"/>
        <v>0</v>
      </c>
      <c r="AD94" s="181">
        <f t="shared" si="41"/>
        <v>0</v>
      </c>
      <c r="AE94" s="181">
        <f t="shared" si="41"/>
        <v>0</v>
      </c>
      <c r="AF94" s="181">
        <f t="shared" si="41"/>
        <v>1</v>
      </c>
      <c r="AG94" s="181">
        <f t="shared" si="41"/>
        <v>0</v>
      </c>
      <c r="AH94" s="181">
        <f t="shared" si="41"/>
        <v>0</v>
      </c>
      <c r="AI94" s="181">
        <f t="shared" si="41"/>
        <v>0</v>
      </c>
      <c r="AJ94" s="181">
        <f t="shared" si="41"/>
        <v>0</v>
      </c>
      <c r="AK94" s="181">
        <f t="shared" si="41"/>
        <v>0</v>
      </c>
      <c r="AL94" s="181">
        <f t="shared" si="41"/>
        <v>0</v>
      </c>
      <c r="AM94" s="181">
        <f t="shared" si="41"/>
        <v>0</v>
      </c>
      <c r="AN94" s="181">
        <f t="shared" si="41"/>
        <v>0</v>
      </c>
      <c r="AO94" s="181">
        <f t="shared" si="41"/>
        <v>0</v>
      </c>
      <c r="AP94" s="181">
        <f t="shared" si="41"/>
        <v>0</v>
      </c>
      <c r="AQ94" s="181">
        <f t="shared" si="41"/>
        <v>0</v>
      </c>
      <c r="AR94" s="181">
        <f t="shared" si="41"/>
        <v>0</v>
      </c>
      <c r="AS94" s="181">
        <f t="shared" si="41"/>
        <v>0</v>
      </c>
      <c r="AT94" s="181">
        <f t="shared" si="41"/>
        <v>1</v>
      </c>
      <c r="AU94" s="181">
        <f t="shared" si="41"/>
        <v>4</v>
      </c>
      <c r="AV94" s="181">
        <f t="shared" si="41"/>
        <v>0</v>
      </c>
      <c r="AW94" s="181">
        <f t="shared" si="41"/>
        <v>0</v>
      </c>
      <c r="AX94" s="181">
        <f t="shared" si="41"/>
        <v>1</v>
      </c>
      <c r="AY94" s="181">
        <f t="shared" si="41"/>
        <v>0</v>
      </c>
      <c r="AZ94" s="181">
        <f t="shared" si="41"/>
        <v>0</v>
      </c>
      <c r="BA94" s="181">
        <f t="shared" si="41"/>
        <v>0</v>
      </c>
      <c r="BB94" s="181">
        <f t="shared" si="41"/>
        <v>1</v>
      </c>
      <c r="BC94" s="181">
        <f t="shared" si="41"/>
        <v>0</v>
      </c>
      <c r="BD94" s="181">
        <f t="shared" si="41"/>
        <v>0</v>
      </c>
      <c r="BE94" s="181">
        <f t="shared" si="41"/>
        <v>0</v>
      </c>
      <c r="BF94" s="181">
        <f t="shared" si="41"/>
        <v>0</v>
      </c>
      <c r="BG94" s="181">
        <f t="shared" si="41"/>
        <v>0</v>
      </c>
      <c r="BH94" s="181">
        <f t="shared" si="41"/>
        <v>0</v>
      </c>
      <c r="BI94" s="181">
        <f t="shared" si="41"/>
        <v>3</v>
      </c>
      <c r="BJ94" s="181">
        <f t="shared" si="41"/>
        <v>4</v>
      </c>
      <c r="BK94" s="181">
        <f t="shared" si="41"/>
        <v>0</v>
      </c>
      <c r="BL94" s="181">
        <f t="shared" si="41"/>
        <v>1</v>
      </c>
      <c r="BM94" s="181">
        <f t="shared" si="41"/>
        <v>5</v>
      </c>
      <c r="BN94" s="181">
        <f t="shared" si="41"/>
        <v>1</v>
      </c>
      <c r="BO94" s="181">
        <f t="shared" si="41"/>
        <v>1</v>
      </c>
      <c r="BP94" s="181">
        <f t="shared" ref="BP94:DR94" si="42">BP11+BP55</f>
        <v>0</v>
      </c>
      <c r="BQ94" s="181">
        <f t="shared" si="42"/>
        <v>1</v>
      </c>
      <c r="BR94" s="181">
        <f t="shared" si="42"/>
        <v>0</v>
      </c>
      <c r="BS94" s="181">
        <f t="shared" si="42"/>
        <v>0</v>
      </c>
      <c r="BT94" s="181">
        <f t="shared" si="42"/>
        <v>0</v>
      </c>
      <c r="BU94" s="181">
        <f t="shared" si="42"/>
        <v>0</v>
      </c>
      <c r="BV94" s="181">
        <f t="shared" si="42"/>
        <v>0</v>
      </c>
      <c r="BW94" s="181">
        <f t="shared" si="42"/>
        <v>0</v>
      </c>
      <c r="BX94" s="181">
        <f t="shared" si="42"/>
        <v>2</v>
      </c>
      <c r="BY94" s="181">
        <f t="shared" si="42"/>
        <v>4</v>
      </c>
      <c r="BZ94" s="181">
        <f t="shared" si="42"/>
        <v>1</v>
      </c>
      <c r="CA94" s="181">
        <f t="shared" si="42"/>
        <v>0</v>
      </c>
      <c r="CB94" s="181">
        <f t="shared" si="42"/>
        <v>16</v>
      </c>
      <c r="CC94" s="181">
        <f t="shared" si="42"/>
        <v>1</v>
      </c>
      <c r="CD94" s="181">
        <f t="shared" si="42"/>
        <v>2</v>
      </c>
      <c r="CE94" s="181">
        <f t="shared" si="42"/>
        <v>1</v>
      </c>
      <c r="CF94" s="181">
        <f t="shared" si="42"/>
        <v>7</v>
      </c>
      <c r="CG94" s="181">
        <f t="shared" si="42"/>
        <v>0</v>
      </c>
      <c r="CH94" s="181">
        <f t="shared" si="42"/>
        <v>0</v>
      </c>
      <c r="CI94" s="181">
        <f t="shared" si="42"/>
        <v>0</v>
      </c>
      <c r="CJ94" s="181">
        <f t="shared" si="42"/>
        <v>0</v>
      </c>
      <c r="CK94" s="181">
        <f t="shared" si="42"/>
        <v>0</v>
      </c>
      <c r="CL94" s="181">
        <f t="shared" si="42"/>
        <v>1</v>
      </c>
      <c r="CM94" s="181">
        <f t="shared" si="42"/>
        <v>2</v>
      </c>
      <c r="CN94" s="181">
        <f t="shared" si="42"/>
        <v>4</v>
      </c>
      <c r="CO94" s="181">
        <f t="shared" si="42"/>
        <v>0</v>
      </c>
      <c r="CP94" s="181">
        <f t="shared" si="42"/>
        <v>0</v>
      </c>
      <c r="CQ94" s="181">
        <f t="shared" si="42"/>
        <v>21</v>
      </c>
      <c r="CR94" s="181">
        <f t="shared" si="42"/>
        <v>7</v>
      </c>
      <c r="CS94" s="181">
        <f t="shared" si="42"/>
        <v>0</v>
      </c>
      <c r="CT94" s="181">
        <f t="shared" si="42"/>
        <v>3</v>
      </c>
      <c r="CU94" s="181">
        <f t="shared" si="42"/>
        <v>8</v>
      </c>
      <c r="CV94" s="181">
        <f t="shared" si="42"/>
        <v>0</v>
      </c>
      <c r="CW94" s="181">
        <f t="shared" si="42"/>
        <v>2</v>
      </c>
      <c r="CX94" s="181">
        <f t="shared" si="42"/>
        <v>0</v>
      </c>
      <c r="CY94" s="181">
        <f t="shared" si="42"/>
        <v>1</v>
      </c>
      <c r="CZ94" s="181">
        <f t="shared" si="42"/>
        <v>0</v>
      </c>
      <c r="DA94" s="181">
        <f t="shared" si="42"/>
        <v>4</v>
      </c>
      <c r="DB94" s="181">
        <f t="shared" si="42"/>
        <v>0</v>
      </c>
      <c r="DC94" s="181">
        <f t="shared" si="42"/>
        <v>4</v>
      </c>
      <c r="DD94" s="181">
        <f t="shared" si="42"/>
        <v>13</v>
      </c>
      <c r="DE94" s="181">
        <f t="shared" si="42"/>
        <v>4</v>
      </c>
      <c r="DF94" s="181">
        <f t="shared" si="42"/>
        <v>70</v>
      </c>
      <c r="DG94" s="181">
        <f t="shared" si="42"/>
        <v>22</v>
      </c>
      <c r="DH94" s="181">
        <f t="shared" si="42"/>
        <v>2</v>
      </c>
      <c r="DI94" s="181">
        <f t="shared" si="42"/>
        <v>11</v>
      </c>
      <c r="DJ94" s="181">
        <f t="shared" si="42"/>
        <v>83</v>
      </c>
      <c r="DK94" s="181">
        <f t="shared" si="42"/>
        <v>12</v>
      </c>
      <c r="DL94" s="181">
        <f t="shared" si="42"/>
        <v>10</v>
      </c>
      <c r="DM94" s="181">
        <f t="shared" si="42"/>
        <v>9</v>
      </c>
      <c r="DN94" s="181">
        <f t="shared" si="42"/>
        <v>7</v>
      </c>
      <c r="DO94" s="181">
        <f t="shared" si="42"/>
        <v>4</v>
      </c>
      <c r="DP94" s="181">
        <f t="shared" si="42"/>
        <v>22</v>
      </c>
      <c r="DQ94" s="181">
        <f t="shared" si="42"/>
        <v>1</v>
      </c>
      <c r="DR94" s="181">
        <f t="shared" si="42"/>
        <v>10</v>
      </c>
      <c r="DS94" s="195">
        <f t="shared" si="22"/>
        <v>113</v>
      </c>
      <c r="DT94" s="195">
        <f t="shared" si="23"/>
        <v>100</v>
      </c>
      <c r="DU94" s="195">
        <f t="shared" si="24"/>
        <v>31</v>
      </c>
      <c r="DV94" s="195">
        <f t="shared" si="25"/>
        <v>31</v>
      </c>
      <c r="DW94" s="195">
        <f t="shared" si="26"/>
        <v>27</v>
      </c>
      <c r="DX94" s="195">
        <f t="shared" si="27"/>
        <v>14</v>
      </c>
      <c r="DY94" s="195">
        <f t="shared" si="28"/>
        <v>15</v>
      </c>
      <c r="DZ94" s="195">
        <f t="shared" si="29"/>
        <v>8</v>
      </c>
      <c r="EA94" s="195">
        <f t="shared" si="30"/>
        <v>9</v>
      </c>
      <c r="EB94" s="195">
        <f t="shared" si="31"/>
        <v>12</v>
      </c>
      <c r="EC94" s="14">
        <f t="shared" si="32"/>
        <v>8</v>
      </c>
      <c r="ED94" s="14">
        <f t="shared" si="33"/>
        <v>4</v>
      </c>
      <c r="EE94" s="14">
        <f t="shared" si="34"/>
        <v>27</v>
      </c>
      <c r="EF94" s="14">
        <f t="shared" si="35"/>
        <v>9</v>
      </c>
      <c r="EG94" s="14">
        <f t="shared" si="36"/>
        <v>31</v>
      </c>
    </row>
    <row r="95" spans="1:169" ht="15">
      <c r="A95" s="180" t="s">
        <v>334</v>
      </c>
      <c r="B95" s="45" t="s">
        <v>240</v>
      </c>
      <c r="C95" s="181">
        <f>C12+C19+C41+C72</f>
        <v>0</v>
      </c>
      <c r="D95" s="181">
        <f t="shared" ref="D95:BO95" si="43">D12+D19+D41+D72</f>
        <v>0</v>
      </c>
      <c r="E95" s="181">
        <f t="shared" si="43"/>
        <v>0</v>
      </c>
      <c r="F95" s="181">
        <f t="shared" si="43"/>
        <v>0</v>
      </c>
      <c r="G95" s="181">
        <f t="shared" si="43"/>
        <v>0</v>
      </c>
      <c r="H95" s="181">
        <f t="shared" si="43"/>
        <v>0</v>
      </c>
      <c r="I95" s="181">
        <f t="shared" si="43"/>
        <v>0</v>
      </c>
      <c r="J95" s="181">
        <f t="shared" si="43"/>
        <v>0</v>
      </c>
      <c r="K95" s="181">
        <f t="shared" si="43"/>
        <v>0</v>
      </c>
      <c r="L95" s="181">
        <f t="shared" si="43"/>
        <v>0</v>
      </c>
      <c r="M95" s="181">
        <f t="shared" si="43"/>
        <v>0</v>
      </c>
      <c r="N95" s="181">
        <f t="shared" si="43"/>
        <v>0</v>
      </c>
      <c r="O95" s="181">
        <f t="shared" si="43"/>
        <v>0</v>
      </c>
      <c r="P95" s="181">
        <f t="shared" si="43"/>
        <v>0</v>
      </c>
      <c r="Q95" s="181">
        <f t="shared" si="43"/>
        <v>1</v>
      </c>
      <c r="R95" s="181">
        <f t="shared" si="43"/>
        <v>0</v>
      </c>
      <c r="S95" s="181">
        <f t="shared" si="43"/>
        <v>0</v>
      </c>
      <c r="T95" s="181">
        <f t="shared" si="43"/>
        <v>0</v>
      </c>
      <c r="U95" s="181">
        <f t="shared" si="43"/>
        <v>0</v>
      </c>
      <c r="V95" s="181">
        <f t="shared" si="43"/>
        <v>0</v>
      </c>
      <c r="W95" s="181">
        <f t="shared" si="43"/>
        <v>0</v>
      </c>
      <c r="X95" s="181">
        <f t="shared" si="43"/>
        <v>0</v>
      </c>
      <c r="Y95" s="181">
        <f t="shared" si="43"/>
        <v>0</v>
      </c>
      <c r="Z95" s="181">
        <f t="shared" si="43"/>
        <v>0</v>
      </c>
      <c r="AA95" s="181">
        <f t="shared" si="43"/>
        <v>0</v>
      </c>
      <c r="AB95" s="181">
        <f t="shared" si="43"/>
        <v>0</v>
      </c>
      <c r="AC95" s="181">
        <f t="shared" si="43"/>
        <v>0</v>
      </c>
      <c r="AD95" s="181">
        <f t="shared" si="43"/>
        <v>0</v>
      </c>
      <c r="AE95" s="181">
        <f t="shared" si="43"/>
        <v>0</v>
      </c>
      <c r="AF95" s="181">
        <f t="shared" si="43"/>
        <v>2</v>
      </c>
      <c r="AG95" s="181">
        <f t="shared" si="43"/>
        <v>0</v>
      </c>
      <c r="AH95" s="181">
        <f t="shared" si="43"/>
        <v>0</v>
      </c>
      <c r="AI95" s="181">
        <f t="shared" si="43"/>
        <v>2</v>
      </c>
      <c r="AJ95" s="181">
        <f t="shared" si="43"/>
        <v>0</v>
      </c>
      <c r="AK95" s="181">
        <f t="shared" si="43"/>
        <v>0</v>
      </c>
      <c r="AL95" s="181">
        <f t="shared" si="43"/>
        <v>0</v>
      </c>
      <c r="AM95" s="181">
        <f t="shared" si="43"/>
        <v>1</v>
      </c>
      <c r="AN95" s="181">
        <f t="shared" si="43"/>
        <v>0</v>
      </c>
      <c r="AO95" s="181">
        <f t="shared" si="43"/>
        <v>0</v>
      </c>
      <c r="AP95" s="181">
        <f t="shared" si="43"/>
        <v>0</v>
      </c>
      <c r="AQ95" s="181">
        <f t="shared" si="43"/>
        <v>0</v>
      </c>
      <c r="AR95" s="181">
        <f t="shared" si="43"/>
        <v>0</v>
      </c>
      <c r="AS95" s="181">
        <f t="shared" si="43"/>
        <v>0</v>
      </c>
      <c r="AT95" s="181">
        <f t="shared" si="43"/>
        <v>6</v>
      </c>
      <c r="AU95" s="181">
        <f t="shared" si="43"/>
        <v>7</v>
      </c>
      <c r="AV95" s="181">
        <f t="shared" si="43"/>
        <v>0</v>
      </c>
      <c r="AW95" s="181">
        <f t="shared" si="43"/>
        <v>0</v>
      </c>
      <c r="AX95" s="181">
        <f t="shared" si="43"/>
        <v>10</v>
      </c>
      <c r="AY95" s="181">
        <f t="shared" si="43"/>
        <v>0</v>
      </c>
      <c r="AZ95" s="181">
        <f t="shared" si="43"/>
        <v>5</v>
      </c>
      <c r="BA95" s="181">
        <f t="shared" si="43"/>
        <v>1</v>
      </c>
      <c r="BB95" s="181">
        <f t="shared" si="43"/>
        <v>10</v>
      </c>
      <c r="BC95" s="181">
        <f t="shared" si="43"/>
        <v>0</v>
      </c>
      <c r="BD95" s="181">
        <f t="shared" si="43"/>
        <v>0</v>
      </c>
      <c r="BE95" s="181">
        <f t="shared" si="43"/>
        <v>0</v>
      </c>
      <c r="BF95" s="181">
        <f t="shared" si="43"/>
        <v>1</v>
      </c>
      <c r="BG95" s="181">
        <f t="shared" si="43"/>
        <v>0</v>
      </c>
      <c r="BH95" s="181">
        <f t="shared" si="43"/>
        <v>2</v>
      </c>
      <c r="BI95" s="181">
        <f t="shared" si="43"/>
        <v>9</v>
      </c>
      <c r="BJ95" s="181">
        <f t="shared" si="43"/>
        <v>29</v>
      </c>
      <c r="BK95" s="181">
        <f t="shared" si="43"/>
        <v>0</v>
      </c>
      <c r="BL95" s="181">
        <f t="shared" si="43"/>
        <v>1</v>
      </c>
      <c r="BM95" s="181">
        <f t="shared" si="43"/>
        <v>37</v>
      </c>
      <c r="BN95" s="181">
        <f t="shared" si="43"/>
        <v>2</v>
      </c>
      <c r="BO95" s="181">
        <f t="shared" si="43"/>
        <v>9</v>
      </c>
      <c r="BP95" s="181">
        <f t="shared" ref="BP95:DR95" si="44">BP12+BP19+BP41+BP72</f>
        <v>7</v>
      </c>
      <c r="BQ95" s="181">
        <f t="shared" si="44"/>
        <v>17</v>
      </c>
      <c r="BR95" s="181">
        <f t="shared" si="44"/>
        <v>1</v>
      </c>
      <c r="BS95" s="181">
        <f t="shared" si="44"/>
        <v>0</v>
      </c>
      <c r="BT95" s="181">
        <f t="shared" si="44"/>
        <v>0</v>
      </c>
      <c r="BU95" s="181">
        <f t="shared" si="44"/>
        <v>1</v>
      </c>
      <c r="BV95" s="181">
        <f t="shared" si="44"/>
        <v>3</v>
      </c>
      <c r="BW95" s="181">
        <f t="shared" si="44"/>
        <v>2</v>
      </c>
      <c r="BX95" s="181">
        <f t="shared" si="44"/>
        <v>8</v>
      </c>
      <c r="BY95" s="181">
        <f t="shared" si="44"/>
        <v>15</v>
      </c>
      <c r="BZ95" s="181">
        <f t="shared" si="44"/>
        <v>1</v>
      </c>
      <c r="CA95" s="181">
        <f t="shared" si="44"/>
        <v>0</v>
      </c>
      <c r="CB95" s="181">
        <f t="shared" si="44"/>
        <v>111</v>
      </c>
      <c r="CC95" s="181">
        <f t="shared" si="44"/>
        <v>10</v>
      </c>
      <c r="CD95" s="181">
        <f t="shared" si="44"/>
        <v>20</v>
      </c>
      <c r="CE95" s="181">
        <f t="shared" si="44"/>
        <v>20</v>
      </c>
      <c r="CF95" s="181">
        <f t="shared" si="44"/>
        <v>62</v>
      </c>
      <c r="CG95" s="181">
        <f t="shared" si="44"/>
        <v>2</v>
      </c>
      <c r="CH95" s="181">
        <f t="shared" si="44"/>
        <v>2</v>
      </c>
      <c r="CI95" s="181">
        <f t="shared" si="44"/>
        <v>0</v>
      </c>
      <c r="CJ95" s="181">
        <f t="shared" si="44"/>
        <v>2</v>
      </c>
      <c r="CK95" s="181">
        <f t="shared" si="44"/>
        <v>2</v>
      </c>
      <c r="CL95" s="181">
        <f t="shared" si="44"/>
        <v>10</v>
      </c>
      <c r="CM95" s="181">
        <f t="shared" si="44"/>
        <v>8</v>
      </c>
      <c r="CN95" s="181">
        <f t="shared" si="44"/>
        <v>16</v>
      </c>
      <c r="CO95" s="181">
        <f t="shared" si="44"/>
        <v>1</v>
      </c>
      <c r="CP95" s="181">
        <f t="shared" si="44"/>
        <v>4</v>
      </c>
      <c r="CQ95" s="181">
        <f t="shared" si="44"/>
        <v>126</v>
      </c>
      <c r="CR95" s="181">
        <f t="shared" si="44"/>
        <v>34</v>
      </c>
      <c r="CS95" s="181">
        <f t="shared" si="44"/>
        <v>5</v>
      </c>
      <c r="CT95" s="181">
        <f t="shared" si="44"/>
        <v>27</v>
      </c>
      <c r="CU95" s="181">
        <f t="shared" si="44"/>
        <v>66</v>
      </c>
      <c r="CV95" s="181">
        <f t="shared" si="44"/>
        <v>0</v>
      </c>
      <c r="CW95" s="181">
        <f t="shared" si="44"/>
        <v>2</v>
      </c>
      <c r="CX95" s="181">
        <f t="shared" si="44"/>
        <v>1</v>
      </c>
      <c r="CY95" s="181">
        <f t="shared" si="44"/>
        <v>2</v>
      </c>
      <c r="CZ95" s="181">
        <f t="shared" si="44"/>
        <v>4</v>
      </c>
      <c r="DA95" s="181">
        <f t="shared" si="44"/>
        <v>20</v>
      </c>
      <c r="DB95" s="181">
        <f t="shared" si="44"/>
        <v>5</v>
      </c>
      <c r="DC95" s="181">
        <f t="shared" si="44"/>
        <v>12</v>
      </c>
      <c r="DD95" s="181">
        <f t="shared" si="44"/>
        <v>108</v>
      </c>
      <c r="DE95" s="181">
        <f t="shared" si="44"/>
        <v>13</v>
      </c>
      <c r="DF95" s="181">
        <f t="shared" si="44"/>
        <v>293</v>
      </c>
      <c r="DG95" s="181">
        <f t="shared" si="44"/>
        <v>109</v>
      </c>
      <c r="DH95" s="181">
        <f t="shared" si="44"/>
        <v>6</v>
      </c>
      <c r="DI95" s="181">
        <f t="shared" si="44"/>
        <v>50</v>
      </c>
      <c r="DJ95" s="181">
        <f t="shared" si="44"/>
        <v>356</v>
      </c>
      <c r="DK95" s="181">
        <f t="shared" si="44"/>
        <v>24</v>
      </c>
      <c r="DL95" s="181">
        <f t="shared" si="44"/>
        <v>20</v>
      </c>
      <c r="DM95" s="181">
        <f t="shared" si="44"/>
        <v>33</v>
      </c>
      <c r="DN95" s="181">
        <f t="shared" si="44"/>
        <v>31</v>
      </c>
      <c r="DO95" s="181">
        <f t="shared" si="44"/>
        <v>14</v>
      </c>
      <c r="DP95" s="181">
        <f t="shared" si="44"/>
        <v>105</v>
      </c>
      <c r="DQ95" s="181">
        <f t="shared" si="44"/>
        <v>6</v>
      </c>
      <c r="DR95" s="181">
        <f t="shared" si="44"/>
        <v>52</v>
      </c>
      <c r="DS95" s="195">
        <f t="shared" si="22"/>
        <v>579</v>
      </c>
      <c r="DT95" s="195">
        <f t="shared" si="23"/>
        <v>512</v>
      </c>
      <c r="DU95" s="195">
        <f t="shared" si="24"/>
        <v>134</v>
      </c>
      <c r="DV95" s="195">
        <f t="shared" si="25"/>
        <v>155</v>
      </c>
      <c r="DW95" s="195">
        <f t="shared" si="26"/>
        <v>139</v>
      </c>
      <c r="DX95" s="195">
        <f t="shared" si="27"/>
        <v>110</v>
      </c>
      <c r="DY95" s="195">
        <f t="shared" si="28"/>
        <v>105</v>
      </c>
      <c r="DZ95" s="195">
        <f t="shared" si="29"/>
        <v>37</v>
      </c>
      <c r="EA95" s="195">
        <f t="shared" si="30"/>
        <v>42</v>
      </c>
      <c r="EB95" s="195">
        <f t="shared" si="31"/>
        <v>24</v>
      </c>
      <c r="EC95" s="14">
        <f t="shared" si="32"/>
        <v>37</v>
      </c>
      <c r="ED95" s="14">
        <f t="shared" si="33"/>
        <v>23</v>
      </c>
      <c r="EE95" s="14">
        <f t="shared" si="34"/>
        <v>139</v>
      </c>
      <c r="EF95" s="14">
        <f t="shared" si="35"/>
        <v>42</v>
      </c>
      <c r="EG95" s="14">
        <f t="shared" si="36"/>
        <v>134</v>
      </c>
    </row>
    <row r="96" spans="1:169" ht="15">
      <c r="A96" s="180" t="s">
        <v>335</v>
      </c>
      <c r="B96" s="45" t="s">
        <v>241</v>
      </c>
      <c r="C96" s="181">
        <f>C20+C35</f>
        <v>0</v>
      </c>
      <c r="D96" s="181">
        <f t="shared" ref="D96:BO96" si="45">D20+D35</f>
        <v>0</v>
      </c>
      <c r="E96" s="181">
        <f t="shared" si="45"/>
        <v>0</v>
      </c>
      <c r="F96" s="181">
        <f t="shared" si="45"/>
        <v>0</v>
      </c>
      <c r="G96" s="181">
        <f t="shared" si="45"/>
        <v>0</v>
      </c>
      <c r="H96" s="181">
        <f t="shared" si="45"/>
        <v>0</v>
      </c>
      <c r="I96" s="181">
        <f t="shared" si="45"/>
        <v>0</v>
      </c>
      <c r="J96" s="181">
        <f t="shared" si="45"/>
        <v>0</v>
      </c>
      <c r="K96" s="181">
        <f t="shared" si="45"/>
        <v>0</v>
      </c>
      <c r="L96" s="181">
        <f t="shared" si="45"/>
        <v>0</v>
      </c>
      <c r="M96" s="181">
        <f t="shared" si="45"/>
        <v>0</v>
      </c>
      <c r="N96" s="181">
        <f t="shared" si="45"/>
        <v>0</v>
      </c>
      <c r="O96" s="181">
        <f t="shared" si="45"/>
        <v>0</v>
      </c>
      <c r="P96" s="181">
        <f t="shared" si="45"/>
        <v>0</v>
      </c>
      <c r="Q96" s="181">
        <f t="shared" si="45"/>
        <v>0</v>
      </c>
      <c r="R96" s="181">
        <f t="shared" si="45"/>
        <v>0</v>
      </c>
      <c r="S96" s="181">
        <f t="shared" si="45"/>
        <v>0</v>
      </c>
      <c r="T96" s="181">
        <f t="shared" si="45"/>
        <v>0</v>
      </c>
      <c r="U96" s="181">
        <f t="shared" si="45"/>
        <v>0</v>
      </c>
      <c r="V96" s="181">
        <f t="shared" si="45"/>
        <v>0</v>
      </c>
      <c r="W96" s="181">
        <f t="shared" si="45"/>
        <v>0</v>
      </c>
      <c r="X96" s="181">
        <f t="shared" si="45"/>
        <v>0</v>
      </c>
      <c r="Y96" s="181">
        <f t="shared" si="45"/>
        <v>0</v>
      </c>
      <c r="Z96" s="181">
        <f t="shared" si="45"/>
        <v>0</v>
      </c>
      <c r="AA96" s="181">
        <f t="shared" si="45"/>
        <v>0</v>
      </c>
      <c r="AB96" s="181">
        <f t="shared" si="45"/>
        <v>0</v>
      </c>
      <c r="AC96" s="181">
        <f t="shared" si="45"/>
        <v>0</v>
      </c>
      <c r="AD96" s="181">
        <f t="shared" si="45"/>
        <v>0</v>
      </c>
      <c r="AE96" s="181">
        <f t="shared" si="45"/>
        <v>0</v>
      </c>
      <c r="AF96" s="181">
        <f t="shared" si="45"/>
        <v>0</v>
      </c>
      <c r="AG96" s="181">
        <f t="shared" si="45"/>
        <v>0</v>
      </c>
      <c r="AH96" s="181">
        <f t="shared" si="45"/>
        <v>0</v>
      </c>
      <c r="AI96" s="181">
        <f t="shared" si="45"/>
        <v>0</v>
      </c>
      <c r="AJ96" s="181">
        <f t="shared" si="45"/>
        <v>0</v>
      </c>
      <c r="AK96" s="181">
        <f t="shared" si="45"/>
        <v>0</v>
      </c>
      <c r="AL96" s="181">
        <f t="shared" si="45"/>
        <v>0</v>
      </c>
      <c r="AM96" s="181">
        <f t="shared" si="45"/>
        <v>0</v>
      </c>
      <c r="AN96" s="181">
        <f t="shared" si="45"/>
        <v>0</v>
      </c>
      <c r="AO96" s="181">
        <f t="shared" si="45"/>
        <v>0</v>
      </c>
      <c r="AP96" s="181">
        <f t="shared" si="45"/>
        <v>0</v>
      </c>
      <c r="AQ96" s="181">
        <f t="shared" si="45"/>
        <v>0</v>
      </c>
      <c r="AR96" s="181">
        <f t="shared" si="45"/>
        <v>0</v>
      </c>
      <c r="AS96" s="181">
        <f t="shared" si="45"/>
        <v>0</v>
      </c>
      <c r="AT96" s="181">
        <f t="shared" si="45"/>
        <v>0</v>
      </c>
      <c r="AU96" s="181">
        <f t="shared" si="45"/>
        <v>1</v>
      </c>
      <c r="AV96" s="181">
        <f t="shared" si="45"/>
        <v>0</v>
      </c>
      <c r="AW96" s="181">
        <f t="shared" si="45"/>
        <v>0</v>
      </c>
      <c r="AX96" s="181">
        <f t="shared" si="45"/>
        <v>2</v>
      </c>
      <c r="AY96" s="181">
        <f t="shared" si="45"/>
        <v>0</v>
      </c>
      <c r="AZ96" s="181">
        <f t="shared" si="45"/>
        <v>1</v>
      </c>
      <c r="BA96" s="181">
        <f t="shared" si="45"/>
        <v>0</v>
      </c>
      <c r="BB96" s="181">
        <f t="shared" si="45"/>
        <v>1</v>
      </c>
      <c r="BC96" s="181">
        <f t="shared" si="45"/>
        <v>0</v>
      </c>
      <c r="BD96" s="181">
        <f t="shared" si="45"/>
        <v>0</v>
      </c>
      <c r="BE96" s="181">
        <f t="shared" si="45"/>
        <v>0</v>
      </c>
      <c r="BF96" s="181">
        <f t="shared" si="45"/>
        <v>0</v>
      </c>
      <c r="BG96" s="181">
        <f t="shared" si="45"/>
        <v>0</v>
      </c>
      <c r="BH96" s="181">
        <f t="shared" si="45"/>
        <v>0</v>
      </c>
      <c r="BI96" s="181">
        <f t="shared" si="45"/>
        <v>1</v>
      </c>
      <c r="BJ96" s="181">
        <f t="shared" si="45"/>
        <v>1</v>
      </c>
      <c r="BK96" s="181">
        <f t="shared" si="45"/>
        <v>0</v>
      </c>
      <c r="BL96" s="181">
        <f t="shared" si="45"/>
        <v>0</v>
      </c>
      <c r="BM96" s="181">
        <f t="shared" si="45"/>
        <v>7</v>
      </c>
      <c r="BN96" s="181">
        <f t="shared" si="45"/>
        <v>0</v>
      </c>
      <c r="BO96" s="181">
        <f t="shared" si="45"/>
        <v>1</v>
      </c>
      <c r="BP96" s="181">
        <f t="shared" ref="BP96:DR96" si="46">BP20+BP35</f>
        <v>0</v>
      </c>
      <c r="BQ96" s="181">
        <f t="shared" si="46"/>
        <v>4</v>
      </c>
      <c r="BR96" s="181">
        <f t="shared" si="46"/>
        <v>0</v>
      </c>
      <c r="BS96" s="181">
        <f t="shared" si="46"/>
        <v>0</v>
      </c>
      <c r="BT96" s="181">
        <f t="shared" si="46"/>
        <v>0</v>
      </c>
      <c r="BU96" s="181">
        <f t="shared" si="46"/>
        <v>0</v>
      </c>
      <c r="BV96" s="181">
        <f t="shared" si="46"/>
        <v>0</v>
      </c>
      <c r="BW96" s="181">
        <f t="shared" si="46"/>
        <v>0</v>
      </c>
      <c r="BX96" s="181">
        <f t="shared" si="46"/>
        <v>0</v>
      </c>
      <c r="BY96" s="181">
        <f t="shared" si="46"/>
        <v>0</v>
      </c>
      <c r="BZ96" s="181">
        <f t="shared" si="46"/>
        <v>0</v>
      </c>
      <c r="CA96" s="181">
        <f t="shared" si="46"/>
        <v>0</v>
      </c>
      <c r="CB96" s="181">
        <f t="shared" si="46"/>
        <v>11</v>
      </c>
      <c r="CC96" s="181">
        <f t="shared" si="46"/>
        <v>0</v>
      </c>
      <c r="CD96" s="181">
        <f t="shared" si="46"/>
        <v>0</v>
      </c>
      <c r="CE96" s="181">
        <f t="shared" si="46"/>
        <v>1</v>
      </c>
      <c r="CF96" s="181">
        <f t="shared" si="46"/>
        <v>2</v>
      </c>
      <c r="CG96" s="181">
        <f t="shared" si="46"/>
        <v>0</v>
      </c>
      <c r="CH96" s="181">
        <f t="shared" si="46"/>
        <v>0</v>
      </c>
      <c r="CI96" s="181">
        <f t="shared" si="46"/>
        <v>0</v>
      </c>
      <c r="CJ96" s="181">
        <f t="shared" si="46"/>
        <v>0</v>
      </c>
      <c r="CK96" s="181">
        <f t="shared" si="46"/>
        <v>0</v>
      </c>
      <c r="CL96" s="181">
        <f t="shared" si="46"/>
        <v>0</v>
      </c>
      <c r="CM96" s="181">
        <f t="shared" si="46"/>
        <v>0</v>
      </c>
      <c r="CN96" s="181">
        <f t="shared" si="46"/>
        <v>1</v>
      </c>
      <c r="CO96" s="181">
        <f t="shared" si="46"/>
        <v>0</v>
      </c>
      <c r="CP96" s="181">
        <f t="shared" si="46"/>
        <v>0</v>
      </c>
      <c r="CQ96" s="181">
        <f t="shared" si="46"/>
        <v>11</v>
      </c>
      <c r="CR96" s="181">
        <f t="shared" si="46"/>
        <v>4</v>
      </c>
      <c r="CS96" s="181">
        <f t="shared" si="46"/>
        <v>0</v>
      </c>
      <c r="CT96" s="181">
        <f t="shared" si="46"/>
        <v>1</v>
      </c>
      <c r="CU96" s="181">
        <f t="shared" si="46"/>
        <v>1</v>
      </c>
      <c r="CV96" s="181">
        <f t="shared" si="46"/>
        <v>1</v>
      </c>
      <c r="CW96" s="181">
        <f t="shared" si="46"/>
        <v>0</v>
      </c>
      <c r="CX96" s="181">
        <f t="shared" si="46"/>
        <v>0</v>
      </c>
      <c r="CY96" s="181">
        <f t="shared" si="46"/>
        <v>0</v>
      </c>
      <c r="CZ96" s="181">
        <f t="shared" si="46"/>
        <v>0</v>
      </c>
      <c r="DA96" s="181">
        <f t="shared" si="46"/>
        <v>2</v>
      </c>
      <c r="DB96" s="181">
        <f t="shared" si="46"/>
        <v>3</v>
      </c>
      <c r="DC96" s="181">
        <f t="shared" si="46"/>
        <v>0</v>
      </c>
      <c r="DD96" s="181">
        <f t="shared" si="46"/>
        <v>7</v>
      </c>
      <c r="DE96" s="181">
        <f t="shared" si="46"/>
        <v>0</v>
      </c>
      <c r="DF96" s="181">
        <f t="shared" si="46"/>
        <v>30</v>
      </c>
      <c r="DG96" s="181">
        <f t="shared" si="46"/>
        <v>9</v>
      </c>
      <c r="DH96" s="181">
        <f t="shared" si="46"/>
        <v>1</v>
      </c>
      <c r="DI96" s="181">
        <f t="shared" si="46"/>
        <v>8</v>
      </c>
      <c r="DJ96" s="181">
        <f t="shared" si="46"/>
        <v>52</v>
      </c>
      <c r="DK96" s="181">
        <f t="shared" si="46"/>
        <v>3</v>
      </c>
      <c r="DL96" s="181">
        <f t="shared" si="46"/>
        <v>1</v>
      </c>
      <c r="DM96" s="181">
        <f t="shared" si="46"/>
        <v>1</v>
      </c>
      <c r="DN96" s="181">
        <f t="shared" si="46"/>
        <v>5</v>
      </c>
      <c r="DO96" s="181">
        <f t="shared" si="46"/>
        <v>3</v>
      </c>
      <c r="DP96" s="181">
        <f t="shared" si="46"/>
        <v>9</v>
      </c>
      <c r="DQ96" s="181">
        <f t="shared" si="46"/>
        <v>0</v>
      </c>
      <c r="DR96" s="181">
        <f t="shared" si="46"/>
        <v>9</v>
      </c>
      <c r="DS96" s="195">
        <f t="shared" si="22"/>
        <v>61</v>
      </c>
      <c r="DT96" s="195">
        <f t="shared" si="23"/>
        <v>60</v>
      </c>
      <c r="DU96" s="195">
        <f t="shared" si="24"/>
        <v>12</v>
      </c>
      <c r="DV96" s="195">
        <f t="shared" si="25"/>
        <v>13</v>
      </c>
      <c r="DW96" s="195">
        <f t="shared" si="26"/>
        <v>11</v>
      </c>
      <c r="DX96" s="195">
        <f t="shared" si="27"/>
        <v>7</v>
      </c>
      <c r="DY96" s="195">
        <f t="shared" si="28"/>
        <v>10</v>
      </c>
      <c r="DZ96" s="195">
        <f t="shared" si="29"/>
        <v>5</v>
      </c>
      <c r="EA96" s="195">
        <f t="shared" si="30"/>
        <v>4</v>
      </c>
      <c r="EB96" s="195">
        <f t="shared" si="31"/>
        <v>1</v>
      </c>
      <c r="EC96" s="14">
        <f t="shared" si="32"/>
        <v>5</v>
      </c>
      <c r="ED96" s="14">
        <f t="shared" si="33"/>
        <v>3</v>
      </c>
      <c r="EE96" s="14">
        <f t="shared" si="34"/>
        <v>11</v>
      </c>
      <c r="EF96" s="14">
        <f t="shared" si="35"/>
        <v>4</v>
      </c>
      <c r="EG96" s="14">
        <f t="shared" si="36"/>
        <v>12</v>
      </c>
    </row>
    <row r="97" spans="1:137" ht="15">
      <c r="A97" s="180" t="s">
        <v>375</v>
      </c>
      <c r="B97" s="45" t="s">
        <v>373</v>
      </c>
      <c r="C97" s="181">
        <f t="shared" ref="C97:AC97" si="47">C17+C87+C6+C59</f>
        <v>0</v>
      </c>
      <c r="D97" s="181">
        <f t="shared" si="47"/>
        <v>0</v>
      </c>
      <c r="E97" s="181">
        <f t="shared" si="47"/>
        <v>0</v>
      </c>
      <c r="F97" s="181">
        <f t="shared" si="47"/>
        <v>0</v>
      </c>
      <c r="G97" s="181">
        <f t="shared" si="47"/>
        <v>0</v>
      </c>
      <c r="H97" s="181">
        <f t="shared" si="47"/>
        <v>0</v>
      </c>
      <c r="I97" s="181">
        <f t="shared" si="47"/>
        <v>0</v>
      </c>
      <c r="J97" s="181">
        <f t="shared" si="47"/>
        <v>0</v>
      </c>
      <c r="K97" s="181">
        <f t="shared" si="47"/>
        <v>0</v>
      </c>
      <c r="L97" s="181">
        <f t="shared" si="47"/>
        <v>0</v>
      </c>
      <c r="M97" s="181">
        <f t="shared" si="47"/>
        <v>0</v>
      </c>
      <c r="N97" s="181">
        <f t="shared" si="47"/>
        <v>0</v>
      </c>
      <c r="O97" s="181">
        <f t="shared" si="47"/>
        <v>0</v>
      </c>
      <c r="P97" s="181">
        <f t="shared" si="47"/>
        <v>0</v>
      </c>
      <c r="Q97" s="181">
        <f t="shared" si="47"/>
        <v>0</v>
      </c>
      <c r="R97" s="181">
        <f t="shared" si="47"/>
        <v>0</v>
      </c>
      <c r="S97" s="181">
        <f t="shared" si="47"/>
        <v>0</v>
      </c>
      <c r="T97" s="181">
        <f t="shared" si="47"/>
        <v>0</v>
      </c>
      <c r="U97" s="181">
        <f t="shared" si="47"/>
        <v>0</v>
      </c>
      <c r="V97" s="181">
        <f t="shared" si="47"/>
        <v>0</v>
      </c>
      <c r="W97" s="181">
        <f t="shared" si="47"/>
        <v>0</v>
      </c>
      <c r="X97" s="181">
        <f t="shared" si="47"/>
        <v>0</v>
      </c>
      <c r="Y97" s="181">
        <f t="shared" si="47"/>
        <v>0</v>
      </c>
      <c r="Z97" s="181">
        <f t="shared" si="47"/>
        <v>0</v>
      </c>
      <c r="AA97" s="181">
        <f t="shared" si="47"/>
        <v>0</v>
      </c>
      <c r="AB97" s="181">
        <f t="shared" si="47"/>
        <v>0</v>
      </c>
      <c r="AC97" s="181">
        <f t="shared" si="47"/>
        <v>0</v>
      </c>
      <c r="AD97" s="181">
        <f t="shared" ref="AD97:CO97" si="48">AD17+AD87+AD6+AD59</f>
        <v>0</v>
      </c>
      <c r="AE97" s="181">
        <f t="shared" si="48"/>
        <v>0</v>
      </c>
      <c r="AF97" s="181">
        <f t="shared" si="48"/>
        <v>1</v>
      </c>
      <c r="AG97" s="181">
        <f t="shared" si="48"/>
        <v>0</v>
      </c>
      <c r="AH97" s="181">
        <f t="shared" si="48"/>
        <v>0</v>
      </c>
      <c r="AI97" s="181">
        <f t="shared" si="48"/>
        <v>1</v>
      </c>
      <c r="AJ97" s="181">
        <f t="shared" si="48"/>
        <v>0</v>
      </c>
      <c r="AK97" s="181">
        <f t="shared" si="48"/>
        <v>0</v>
      </c>
      <c r="AL97" s="181">
        <f t="shared" si="48"/>
        <v>0</v>
      </c>
      <c r="AM97" s="181">
        <f t="shared" si="48"/>
        <v>0</v>
      </c>
      <c r="AN97" s="181">
        <f t="shared" si="48"/>
        <v>0</v>
      </c>
      <c r="AO97" s="181">
        <f t="shared" si="48"/>
        <v>0</v>
      </c>
      <c r="AP97" s="181">
        <f t="shared" si="48"/>
        <v>0</v>
      </c>
      <c r="AQ97" s="181">
        <f t="shared" si="48"/>
        <v>0</v>
      </c>
      <c r="AR97" s="181">
        <f t="shared" si="48"/>
        <v>0</v>
      </c>
      <c r="AS97" s="181">
        <f t="shared" si="48"/>
        <v>0</v>
      </c>
      <c r="AT97" s="181">
        <f t="shared" si="48"/>
        <v>2</v>
      </c>
      <c r="AU97" s="181">
        <f t="shared" si="48"/>
        <v>3</v>
      </c>
      <c r="AV97" s="181">
        <f t="shared" si="48"/>
        <v>0</v>
      </c>
      <c r="AW97" s="181">
        <f t="shared" si="48"/>
        <v>0</v>
      </c>
      <c r="AX97" s="181">
        <f t="shared" si="48"/>
        <v>3</v>
      </c>
      <c r="AY97" s="181">
        <f t="shared" si="48"/>
        <v>3</v>
      </c>
      <c r="AZ97" s="181">
        <f t="shared" si="48"/>
        <v>0</v>
      </c>
      <c r="BA97" s="181">
        <f t="shared" si="48"/>
        <v>1</v>
      </c>
      <c r="BB97" s="181">
        <f t="shared" si="48"/>
        <v>3</v>
      </c>
      <c r="BC97" s="181">
        <f t="shared" si="48"/>
        <v>0</v>
      </c>
      <c r="BD97" s="181">
        <f t="shared" si="48"/>
        <v>1</v>
      </c>
      <c r="BE97" s="181">
        <f t="shared" si="48"/>
        <v>0</v>
      </c>
      <c r="BF97" s="181">
        <f t="shared" si="48"/>
        <v>1</v>
      </c>
      <c r="BG97" s="181">
        <f t="shared" si="48"/>
        <v>0</v>
      </c>
      <c r="BH97" s="181">
        <f t="shared" si="48"/>
        <v>0</v>
      </c>
      <c r="BI97" s="181">
        <f t="shared" si="48"/>
        <v>6</v>
      </c>
      <c r="BJ97" s="181">
        <f t="shared" si="48"/>
        <v>10</v>
      </c>
      <c r="BK97" s="181">
        <f t="shared" si="48"/>
        <v>0</v>
      </c>
      <c r="BL97" s="181">
        <f t="shared" si="48"/>
        <v>0</v>
      </c>
      <c r="BM97" s="181">
        <f t="shared" si="48"/>
        <v>19</v>
      </c>
      <c r="BN97" s="181">
        <f t="shared" si="48"/>
        <v>2</v>
      </c>
      <c r="BO97" s="181">
        <f t="shared" si="48"/>
        <v>3</v>
      </c>
      <c r="BP97" s="181">
        <f t="shared" si="48"/>
        <v>4</v>
      </c>
      <c r="BQ97" s="181">
        <f t="shared" si="48"/>
        <v>14</v>
      </c>
      <c r="BR97" s="181">
        <f t="shared" si="48"/>
        <v>0</v>
      </c>
      <c r="BS97" s="181">
        <f t="shared" si="48"/>
        <v>0</v>
      </c>
      <c r="BT97" s="181">
        <f t="shared" si="48"/>
        <v>0</v>
      </c>
      <c r="BU97" s="181">
        <f t="shared" si="48"/>
        <v>1</v>
      </c>
      <c r="BV97" s="181">
        <f t="shared" si="48"/>
        <v>0</v>
      </c>
      <c r="BW97" s="181">
        <f t="shared" si="48"/>
        <v>3</v>
      </c>
      <c r="BX97" s="181">
        <f t="shared" si="48"/>
        <v>4</v>
      </c>
      <c r="BY97" s="181">
        <f t="shared" si="48"/>
        <v>6</v>
      </c>
      <c r="BZ97" s="181">
        <f t="shared" si="48"/>
        <v>0</v>
      </c>
      <c r="CA97" s="181">
        <f t="shared" si="48"/>
        <v>0</v>
      </c>
      <c r="CB97" s="181">
        <f t="shared" si="48"/>
        <v>58</v>
      </c>
      <c r="CC97" s="181">
        <f t="shared" si="48"/>
        <v>17</v>
      </c>
      <c r="CD97" s="181">
        <f t="shared" si="48"/>
        <v>2</v>
      </c>
      <c r="CE97" s="181">
        <f t="shared" si="48"/>
        <v>3</v>
      </c>
      <c r="CF97" s="181">
        <f t="shared" si="48"/>
        <v>36</v>
      </c>
      <c r="CG97" s="181">
        <f t="shared" si="48"/>
        <v>0</v>
      </c>
      <c r="CH97" s="181">
        <f t="shared" si="48"/>
        <v>1</v>
      </c>
      <c r="CI97" s="181">
        <f t="shared" si="48"/>
        <v>0</v>
      </c>
      <c r="CJ97" s="181">
        <f t="shared" si="48"/>
        <v>3</v>
      </c>
      <c r="CK97" s="181">
        <f t="shared" si="48"/>
        <v>0</v>
      </c>
      <c r="CL97" s="181">
        <f t="shared" si="48"/>
        <v>2</v>
      </c>
      <c r="CM97" s="181">
        <f t="shared" si="48"/>
        <v>5</v>
      </c>
      <c r="CN97" s="181">
        <f t="shared" si="48"/>
        <v>8</v>
      </c>
      <c r="CO97" s="181">
        <f t="shared" si="48"/>
        <v>3</v>
      </c>
      <c r="CP97" s="181">
        <f t="shared" ref="CP97:DR97" si="49">CP17+CP87+CP6+CP59</f>
        <v>2</v>
      </c>
      <c r="CQ97" s="181">
        <f t="shared" si="49"/>
        <v>68</v>
      </c>
      <c r="CR97" s="181">
        <f t="shared" si="49"/>
        <v>27</v>
      </c>
      <c r="CS97" s="181">
        <f t="shared" si="49"/>
        <v>0</v>
      </c>
      <c r="CT97" s="181">
        <f t="shared" si="49"/>
        <v>8</v>
      </c>
      <c r="CU97" s="181">
        <f t="shared" si="49"/>
        <v>53</v>
      </c>
      <c r="CV97" s="181">
        <f t="shared" si="49"/>
        <v>3</v>
      </c>
      <c r="CW97" s="181">
        <f t="shared" si="49"/>
        <v>3</v>
      </c>
      <c r="CX97" s="181">
        <f t="shared" si="49"/>
        <v>2</v>
      </c>
      <c r="CY97" s="181">
        <f t="shared" si="49"/>
        <v>5</v>
      </c>
      <c r="CZ97" s="181">
        <f t="shared" si="49"/>
        <v>2</v>
      </c>
      <c r="DA97" s="181">
        <f t="shared" si="49"/>
        <v>7</v>
      </c>
      <c r="DB97" s="181">
        <f t="shared" si="49"/>
        <v>0</v>
      </c>
      <c r="DC97" s="181">
        <f t="shared" si="49"/>
        <v>5</v>
      </c>
      <c r="DD97" s="181">
        <f t="shared" si="49"/>
        <v>83</v>
      </c>
      <c r="DE97" s="181">
        <f t="shared" si="49"/>
        <v>8</v>
      </c>
      <c r="DF97" s="181">
        <f t="shared" si="49"/>
        <v>202</v>
      </c>
      <c r="DG97" s="181">
        <f t="shared" si="49"/>
        <v>41</v>
      </c>
      <c r="DH97" s="181">
        <f t="shared" si="49"/>
        <v>2</v>
      </c>
      <c r="DI97" s="181">
        <f t="shared" si="49"/>
        <v>17</v>
      </c>
      <c r="DJ97" s="181">
        <f t="shared" si="49"/>
        <v>217</v>
      </c>
      <c r="DK97" s="181">
        <f t="shared" si="49"/>
        <v>10</v>
      </c>
      <c r="DL97" s="181">
        <f t="shared" si="49"/>
        <v>28</v>
      </c>
      <c r="DM97" s="181">
        <f t="shared" si="49"/>
        <v>17</v>
      </c>
      <c r="DN97" s="181">
        <f t="shared" si="49"/>
        <v>15</v>
      </c>
      <c r="DO97" s="181">
        <f t="shared" si="49"/>
        <v>7</v>
      </c>
      <c r="DP97" s="181">
        <f t="shared" si="49"/>
        <v>64</v>
      </c>
      <c r="DQ97" s="181">
        <f t="shared" si="49"/>
        <v>1</v>
      </c>
      <c r="DR97" s="181">
        <f t="shared" si="49"/>
        <v>30</v>
      </c>
      <c r="DS97" s="195">
        <f t="shared" si="22"/>
        <v>351</v>
      </c>
      <c r="DT97" s="195">
        <f t="shared" si="23"/>
        <v>323</v>
      </c>
      <c r="DU97" s="195">
        <f t="shared" si="24"/>
        <v>63</v>
      </c>
      <c r="DV97" s="195">
        <f t="shared" si="25"/>
        <v>90</v>
      </c>
      <c r="DW97" s="195">
        <f t="shared" si="26"/>
        <v>76</v>
      </c>
      <c r="DX97" s="195">
        <f t="shared" si="27"/>
        <v>86</v>
      </c>
      <c r="DY97" s="195">
        <f t="shared" si="28"/>
        <v>33</v>
      </c>
      <c r="DZ97" s="195">
        <f t="shared" si="29"/>
        <v>25</v>
      </c>
      <c r="EA97" s="195">
        <f t="shared" si="30"/>
        <v>18</v>
      </c>
      <c r="EB97" s="195">
        <f t="shared" si="31"/>
        <v>33</v>
      </c>
      <c r="EC97" s="14">
        <f t="shared" si="32"/>
        <v>25</v>
      </c>
      <c r="ED97" s="14">
        <f t="shared" si="33"/>
        <v>9</v>
      </c>
      <c r="EE97" s="14">
        <f t="shared" si="34"/>
        <v>76</v>
      </c>
      <c r="EF97" s="14">
        <f t="shared" si="35"/>
        <v>18</v>
      </c>
      <c r="EG97" s="14">
        <f t="shared" si="36"/>
        <v>63</v>
      </c>
    </row>
    <row r="98" spans="1:137" ht="15">
      <c r="A98" s="180" t="s">
        <v>336</v>
      </c>
      <c r="B98" s="45" t="s">
        <v>242</v>
      </c>
      <c r="C98" s="181">
        <f>C24+C29+C64+C78+C81</f>
        <v>0</v>
      </c>
      <c r="D98" s="181">
        <f t="shared" ref="D98:BO98" si="50">D24+D29+D64+D78+D81</f>
        <v>0</v>
      </c>
      <c r="E98" s="181">
        <f t="shared" si="50"/>
        <v>0</v>
      </c>
      <c r="F98" s="181">
        <f t="shared" si="50"/>
        <v>0</v>
      </c>
      <c r="G98" s="181">
        <f t="shared" si="50"/>
        <v>0</v>
      </c>
      <c r="H98" s="181">
        <f t="shared" si="50"/>
        <v>0</v>
      </c>
      <c r="I98" s="181">
        <f t="shared" si="50"/>
        <v>0</v>
      </c>
      <c r="J98" s="181">
        <f t="shared" si="50"/>
        <v>0</v>
      </c>
      <c r="K98" s="181">
        <f t="shared" si="50"/>
        <v>0</v>
      </c>
      <c r="L98" s="181">
        <f t="shared" si="50"/>
        <v>0</v>
      </c>
      <c r="M98" s="181">
        <f t="shared" si="50"/>
        <v>1</v>
      </c>
      <c r="N98" s="181">
        <f t="shared" si="50"/>
        <v>0</v>
      </c>
      <c r="O98" s="181">
        <f t="shared" si="50"/>
        <v>0</v>
      </c>
      <c r="P98" s="181">
        <f t="shared" si="50"/>
        <v>0</v>
      </c>
      <c r="Q98" s="181">
        <f t="shared" si="50"/>
        <v>0</v>
      </c>
      <c r="R98" s="181">
        <f t="shared" si="50"/>
        <v>0</v>
      </c>
      <c r="S98" s="181">
        <f t="shared" si="50"/>
        <v>0</v>
      </c>
      <c r="T98" s="181">
        <f t="shared" si="50"/>
        <v>0</v>
      </c>
      <c r="U98" s="181">
        <f t="shared" si="50"/>
        <v>0</v>
      </c>
      <c r="V98" s="181">
        <f t="shared" si="50"/>
        <v>0</v>
      </c>
      <c r="W98" s="181">
        <f t="shared" si="50"/>
        <v>0</v>
      </c>
      <c r="X98" s="181">
        <f t="shared" si="50"/>
        <v>0</v>
      </c>
      <c r="Y98" s="181">
        <f t="shared" si="50"/>
        <v>0</v>
      </c>
      <c r="Z98" s="181">
        <f t="shared" si="50"/>
        <v>0</v>
      </c>
      <c r="AA98" s="181">
        <f t="shared" si="50"/>
        <v>0</v>
      </c>
      <c r="AB98" s="181">
        <f t="shared" si="50"/>
        <v>0</v>
      </c>
      <c r="AC98" s="181">
        <f t="shared" si="50"/>
        <v>0</v>
      </c>
      <c r="AD98" s="181">
        <f t="shared" si="50"/>
        <v>0</v>
      </c>
      <c r="AE98" s="181">
        <f t="shared" si="50"/>
        <v>0</v>
      </c>
      <c r="AF98" s="181">
        <f t="shared" si="50"/>
        <v>0</v>
      </c>
      <c r="AG98" s="181">
        <f t="shared" si="50"/>
        <v>0</v>
      </c>
      <c r="AH98" s="181">
        <f t="shared" si="50"/>
        <v>0</v>
      </c>
      <c r="AI98" s="181">
        <f t="shared" si="50"/>
        <v>0</v>
      </c>
      <c r="AJ98" s="181">
        <f t="shared" si="50"/>
        <v>0</v>
      </c>
      <c r="AK98" s="181">
        <f t="shared" si="50"/>
        <v>0</v>
      </c>
      <c r="AL98" s="181">
        <f t="shared" si="50"/>
        <v>0</v>
      </c>
      <c r="AM98" s="181">
        <f t="shared" si="50"/>
        <v>0</v>
      </c>
      <c r="AN98" s="181">
        <f t="shared" si="50"/>
        <v>0</v>
      </c>
      <c r="AO98" s="181">
        <f t="shared" si="50"/>
        <v>0</v>
      </c>
      <c r="AP98" s="181">
        <f t="shared" si="50"/>
        <v>0</v>
      </c>
      <c r="AQ98" s="181">
        <f t="shared" si="50"/>
        <v>1</v>
      </c>
      <c r="AR98" s="181">
        <f t="shared" si="50"/>
        <v>0</v>
      </c>
      <c r="AS98" s="181">
        <f t="shared" si="50"/>
        <v>0</v>
      </c>
      <c r="AT98" s="181">
        <f t="shared" si="50"/>
        <v>1</v>
      </c>
      <c r="AU98" s="181">
        <f t="shared" si="50"/>
        <v>2</v>
      </c>
      <c r="AV98" s="181">
        <f t="shared" si="50"/>
        <v>0</v>
      </c>
      <c r="AW98" s="181">
        <f t="shared" si="50"/>
        <v>0</v>
      </c>
      <c r="AX98" s="181">
        <f t="shared" si="50"/>
        <v>3</v>
      </c>
      <c r="AY98" s="181">
        <f t="shared" si="50"/>
        <v>0</v>
      </c>
      <c r="AZ98" s="181">
        <f t="shared" si="50"/>
        <v>0</v>
      </c>
      <c r="BA98" s="181">
        <f t="shared" si="50"/>
        <v>0</v>
      </c>
      <c r="BB98" s="181">
        <f t="shared" si="50"/>
        <v>0</v>
      </c>
      <c r="BC98" s="181">
        <f t="shared" si="50"/>
        <v>0</v>
      </c>
      <c r="BD98" s="181">
        <f t="shared" si="50"/>
        <v>0</v>
      </c>
      <c r="BE98" s="181">
        <f t="shared" si="50"/>
        <v>0</v>
      </c>
      <c r="BF98" s="181">
        <f t="shared" si="50"/>
        <v>0</v>
      </c>
      <c r="BG98" s="181">
        <f t="shared" si="50"/>
        <v>0</v>
      </c>
      <c r="BH98" s="181">
        <f t="shared" si="50"/>
        <v>1</v>
      </c>
      <c r="BI98" s="181">
        <f t="shared" si="50"/>
        <v>0</v>
      </c>
      <c r="BJ98" s="181">
        <f t="shared" si="50"/>
        <v>4</v>
      </c>
      <c r="BK98" s="181">
        <f t="shared" si="50"/>
        <v>0</v>
      </c>
      <c r="BL98" s="181">
        <f t="shared" si="50"/>
        <v>0</v>
      </c>
      <c r="BM98" s="181">
        <f t="shared" si="50"/>
        <v>8</v>
      </c>
      <c r="BN98" s="181">
        <f t="shared" si="50"/>
        <v>0</v>
      </c>
      <c r="BO98" s="181">
        <f t="shared" si="50"/>
        <v>2</v>
      </c>
      <c r="BP98" s="181">
        <f t="shared" ref="BP98:DR98" si="51">BP24+BP29+BP64+BP78+BP81</f>
        <v>0</v>
      </c>
      <c r="BQ98" s="181">
        <f t="shared" si="51"/>
        <v>10</v>
      </c>
      <c r="BR98" s="181">
        <f t="shared" si="51"/>
        <v>0</v>
      </c>
      <c r="BS98" s="181">
        <f t="shared" si="51"/>
        <v>0</v>
      </c>
      <c r="BT98" s="181">
        <f t="shared" si="51"/>
        <v>1</v>
      </c>
      <c r="BU98" s="181">
        <f t="shared" si="51"/>
        <v>0</v>
      </c>
      <c r="BV98" s="181">
        <f t="shared" si="51"/>
        <v>0</v>
      </c>
      <c r="BW98" s="181">
        <f t="shared" si="51"/>
        <v>0</v>
      </c>
      <c r="BX98" s="181">
        <f t="shared" si="51"/>
        <v>0</v>
      </c>
      <c r="BY98" s="181">
        <f t="shared" si="51"/>
        <v>2</v>
      </c>
      <c r="BZ98" s="181">
        <f t="shared" si="51"/>
        <v>0</v>
      </c>
      <c r="CA98" s="181">
        <f t="shared" si="51"/>
        <v>0</v>
      </c>
      <c r="CB98" s="181">
        <f t="shared" si="51"/>
        <v>30</v>
      </c>
      <c r="CC98" s="181">
        <f t="shared" si="51"/>
        <v>4</v>
      </c>
      <c r="CD98" s="181">
        <f t="shared" si="51"/>
        <v>1</v>
      </c>
      <c r="CE98" s="181">
        <f t="shared" si="51"/>
        <v>2</v>
      </c>
      <c r="CF98" s="181">
        <f t="shared" si="51"/>
        <v>8</v>
      </c>
      <c r="CG98" s="181">
        <f t="shared" si="51"/>
        <v>0</v>
      </c>
      <c r="CH98" s="181">
        <f t="shared" si="51"/>
        <v>0</v>
      </c>
      <c r="CI98" s="181">
        <f t="shared" si="51"/>
        <v>1</v>
      </c>
      <c r="CJ98" s="181">
        <f t="shared" si="51"/>
        <v>1</v>
      </c>
      <c r="CK98" s="181">
        <f t="shared" si="51"/>
        <v>0</v>
      </c>
      <c r="CL98" s="181">
        <f t="shared" si="51"/>
        <v>1</v>
      </c>
      <c r="CM98" s="181">
        <f t="shared" si="51"/>
        <v>1</v>
      </c>
      <c r="CN98" s="181">
        <f t="shared" si="51"/>
        <v>3</v>
      </c>
      <c r="CO98" s="181">
        <f t="shared" si="51"/>
        <v>1</v>
      </c>
      <c r="CP98" s="181">
        <f t="shared" si="51"/>
        <v>3</v>
      </c>
      <c r="CQ98" s="181">
        <f t="shared" si="51"/>
        <v>41</v>
      </c>
      <c r="CR98" s="181">
        <f t="shared" si="51"/>
        <v>3</v>
      </c>
      <c r="CS98" s="181">
        <f t="shared" si="51"/>
        <v>1</v>
      </c>
      <c r="CT98" s="181">
        <f t="shared" si="51"/>
        <v>4</v>
      </c>
      <c r="CU98" s="181">
        <f t="shared" si="51"/>
        <v>16</v>
      </c>
      <c r="CV98" s="181">
        <f t="shared" si="51"/>
        <v>0</v>
      </c>
      <c r="CW98" s="181">
        <f t="shared" si="51"/>
        <v>2</v>
      </c>
      <c r="CX98" s="181">
        <f t="shared" si="51"/>
        <v>0</v>
      </c>
      <c r="CY98" s="181">
        <f t="shared" si="51"/>
        <v>0</v>
      </c>
      <c r="CZ98" s="181">
        <f t="shared" si="51"/>
        <v>0</v>
      </c>
      <c r="DA98" s="181">
        <f t="shared" si="51"/>
        <v>5</v>
      </c>
      <c r="DB98" s="181">
        <f t="shared" si="51"/>
        <v>1</v>
      </c>
      <c r="DC98" s="181">
        <f t="shared" si="51"/>
        <v>7</v>
      </c>
      <c r="DD98" s="181">
        <f t="shared" si="51"/>
        <v>16</v>
      </c>
      <c r="DE98" s="181">
        <f t="shared" si="51"/>
        <v>11</v>
      </c>
      <c r="DF98" s="181">
        <f t="shared" si="51"/>
        <v>103</v>
      </c>
      <c r="DG98" s="181">
        <f t="shared" si="51"/>
        <v>31</v>
      </c>
      <c r="DH98" s="181">
        <f t="shared" si="51"/>
        <v>0</v>
      </c>
      <c r="DI98" s="181">
        <f t="shared" si="51"/>
        <v>16</v>
      </c>
      <c r="DJ98" s="181">
        <f t="shared" si="51"/>
        <v>135</v>
      </c>
      <c r="DK98" s="181">
        <f t="shared" si="51"/>
        <v>5</v>
      </c>
      <c r="DL98" s="181">
        <f t="shared" si="51"/>
        <v>6</v>
      </c>
      <c r="DM98" s="181">
        <f t="shared" si="51"/>
        <v>7</v>
      </c>
      <c r="DN98" s="181">
        <f t="shared" si="51"/>
        <v>7</v>
      </c>
      <c r="DO98" s="181">
        <f t="shared" si="51"/>
        <v>8</v>
      </c>
      <c r="DP98" s="181">
        <f t="shared" si="51"/>
        <v>41</v>
      </c>
      <c r="DQ98" s="181">
        <f t="shared" si="51"/>
        <v>0</v>
      </c>
      <c r="DR98" s="181">
        <f t="shared" si="51"/>
        <v>14</v>
      </c>
      <c r="DS98" s="195">
        <f t="shared" si="22"/>
        <v>185</v>
      </c>
      <c r="DT98" s="195">
        <f t="shared" si="23"/>
        <v>169</v>
      </c>
      <c r="DU98" s="195">
        <f t="shared" si="24"/>
        <v>32</v>
      </c>
      <c r="DV98" s="195">
        <f t="shared" si="25"/>
        <v>38</v>
      </c>
      <c r="DW98" s="195">
        <f t="shared" si="26"/>
        <v>48</v>
      </c>
      <c r="DX98" s="195">
        <f t="shared" si="27"/>
        <v>17</v>
      </c>
      <c r="DY98" s="195">
        <f t="shared" si="28"/>
        <v>22</v>
      </c>
      <c r="DZ98" s="195">
        <f t="shared" si="29"/>
        <v>10</v>
      </c>
      <c r="EA98" s="195">
        <f t="shared" si="30"/>
        <v>3</v>
      </c>
      <c r="EB98" s="195">
        <f t="shared" si="31"/>
        <v>8</v>
      </c>
      <c r="EC98" s="14">
        <f t="shared" si="32"/>
        <v>10</v>
      </c>
      <c r="ED98" s="14">
        <f t="shared" si="33"/>
        <v>8</v>
      </c>
      <c r="EE98" s="14">
        <f t="shared" si="34"/>
        <v>48</v>
      </c>
      <c r="EF98" s="14">
        <f t="shared" si="35"/>
        <v>3</v>
      </c>
      <c r="EG98" s="14">
        <f t="shared" si="36"/>
        <v>32</v>
      </c>
    </row>
    <row r="99" spans="1:137" ht="15">
      <c r="A99" s="180" t="s">
        <v>337</v>
      </c>
      <c r="B99" s="45" t="s">
        <v>243</v>
      </c>
      <c r="C99" s="181">
        <f>C23+C77</f>
        <v>0</v>
      </c>
      <c r="D99" s="181">
        <f t="shared" ref="D99:BO99" si="52">D23+D77</f>
        <v>0</v>
      </c>
      <c r="E99" s="181">
        <f t="shared" si="52"/>
        <v>0</v>
      </c>
      <c r="F99" s="181">
        <f t="shared" si="52"/>
        <v>0</v>
      </c>
      <c r="G99" s="181">
        <f t="shared" si="52"/>
        <v>0</v>
      </c>
      <c r="H99" s="181">
        <f t="shared" si="52"/>
        <v>0</v>
      </c>
      <c r="I99" s="181">
        <f t="shared" si="52"/>
        <v>0</v>
      </c>
      <c r="J99" s="181">
        <f t="shared" si="52"/>
        <v>0</v>
      </c>
      <c r="K99" s="181">
        <f t="shared" si="52"/>
        <v>0</v>
      </c>
      <c r="L99" s="181">
        <f t="shared" si="52"/>
        <v>0</v>
      </c>
      <c r="M99" s="181">
        <f t="shared" si="52"/>
        <v>0</v>
      </c>
      <c r="N99" s="181">
        <f t="shared" si="52"/>
        <v>0</v>
      </c>
      <c r="O99" s="181">
        <f t="shared" si="52"/>
        <v>0</v>
      </c>
      <c r="P99" s="181">
        <f t="shared" si="52"/>
        <v>0</v>
      </c>
      <c r="Q99" s="181">
        <f t="shared" si="52"/>
        <v>0</v>
      </c>
      <c r="R99" s="181">
        <f t="shared" si="52"/>
        <v>0</v>
      </c>
      <c r="S99" s="181">
        <f t="shared" si="52"/>
        <v>0</v>
      </c>
      <c r="T99" s="181">
        <f t="shared" si="52"/>
        <v>0</v>
      </c>
      <c r="U99" s="181">
        <f t="shared" si="52"/>
        <v>0</v>
      </c>
      <c r="V99" s="181">
        <f t="shared" si="52"/>
        <v>0</v>
      </c>
      <c r="W99" s="181">
        <f t="shared" si="52"/>
        <v>0</v>
      </c>
      <c r="X99" s="181">
        <f t="shared" si="52"/>
        <v>0</v>
      </c>
      <c r="Y99" s="181">
        <f t="shared" si="52"/>
        <v>0</v>
      </c>
      <c r="Z99" s="181">
        <f t="shared" si="52"/>
        <v>0</v>
      </c>
      <c r="AA99" s="181">
        <f t="shared" si="52"/>
        <v>0</v>
      </c>
      <c r="AB99" s="181">
        <f t="shared" si="52"/>
        <v>0</v>
      </c>
      <c r="AC99" s="181">
        <f t="shared" si="52"/>
        <v>0</v>
      </c>
      <c r="AD99" s="181">
        <f t="shared" si="52"/>
        <v>0</v>
      </c>
      <c r="AE99" s="181">
        <f t="shared" si="52"/>
        <v>0</v>
      </c>
      <c r="AF99" s="181">
        <f t="shared" si="52"/>
        <v>0</v>
      </c>
      <c r="AG99" s="181">
        <f t="shared" si="52"/>
        <v>0</v>
      </c>
      <c r="AH99" s="181">
        <f t="shared" si="52"/>
        <v>0</v>
      </c>
      <c r="AI99" s="181">
        <f t="shared" si="52"/>
        <v>0</v>
      </c>
      <c r="AJ99" s="181">
        <f t="shared" si="52"/>
        <v>0</v>
      </c>
      <c r="AK99" s="181">
        <f t="shared" si="52"/>
        <v>0</v>
      </c>
      <c r="AL99" s="181">
        <f t="shared" si="52"/>
        <v>0</v>
      </c>
      <c r="AM99" s="181">
        <f t="shared" si="52"/>
        <v>0</v>
      </c>
      <c r="AN99" s="181">
        <f t="shared" si="52"/>
        <v>0</v>
      </c>
      <c r="AO99" s="181">
        <f t="shared" si="52"/>
        <v>0</v>
      </c>
      <c r="AP99" s="181">
        <f t="shared" si="52"/>
        <v>0</v>
      </c>
      <c r="AQ99" s="181">
        <f t="shared" si="52"/>
        <v>1</v>
      </c>
      <c r="AR99" s="181">
        <f t="shared" si="52"/>
        <v>0</v>
      </c>
      <c r="AS99" s="181">
        <f t="shared" si="52"/>
        <v>0</v>
      </c>
      <c r="AT99" s="181">
        <f t="shared" si="52"/>
        <v>0</v>
      </c>
      <c r="AU99" s="181">
        <f t="shared" si="52"/>
        <v>4</v>
      </c>
      <c r="AV99" s="181">
        <f t="shared" si="52"/>
        <v>0</v>
      </c>
      <c r="AW99" s="181">
        <f t="shared" si="52"/>
        <v>0</v>
      </c>
      <c r="AX99" s="181">
        <f t="shared" si="52"/>
        <v>0</v>
      </c>
      <c r="AY99" s="181">
        <f t="shared" si="52"/>
        <v>0</v>
      </c>
      <c r="AZ99" s="181">
        <f t="shared" si="52"/>
        <v>0</v>
      </c>
      <c r="BA99" s="181">
        <f t="shared" si="52"/>
        <v>1</v>
      </c>
      <c r="BB99" s="181">
        <f t="shared" si="52"/>
        <v>1</v>
      </c>
      <c r="BC99" s="181">
        <f t="shared" si="52"/>
        <v>0</v>
      </c>
      <c r="BD99" s="181">
        <f t="shared" si="52"/>
        <v>0</v>
      </c>
      <c r="BE99" s="181">
        <f t="shared" si="52"/>
        <v>0</v>
      </c>
      <c r="BF99" s="181">
        <f t="shared" si="52"/>
        <v>0</v>
      </c>
      <c r="BG99" s="181">
        <f t="shared" si="52"/>
        <v>0</v>
      </c>
      <c r="BH99" s="181">
        <f t="shared" si="52"/>
        <v>1</v>
      </c>
      <c r="BI99" s="181">
        <f t="shared" si="52"/>
        <v>2</v>
      </c>
      <c r="BJ99" s="181">
        <f t="shared" si="52"/>
        <v>1</v>
      </c>
      <c r="BK99" s="181">
        <f t="shared" si="52"/>
        <v>0</v>
      </c>
      <c r="BL99" s="181">
        <f t="shared" si="52"/>
        <v>0</v>
      </c>
      <c r="BM99" s="181">
        <f t="shared" si="52"/>
        <v>4</v>
      </c>
      <c r="BN99" s="181">
        <f t="shared" si="52"/>
        <v>1</v>
      </c>
      <c r="BO99" s="181">
        <f t="shared" si="52"/>
        <v>0</v>
      </c>
      <c r="BP99" s="181">
        <f t="shared" ref="BP99:DR99" si="53">BP23+BP77</f>
        <v>2</v>
      </c>
      <c r="BQ99" s="181">
        <f t="shared" si="53"/>
        <v>2</v>
      </c>
      <c r="BR99" s="181">
        <f t="shared" si="53"/>
        <v>0</v>
      </c>
      <c r="BS99" s="181">
        <f t="shared" si="53"/>
        <v>0</v>
      </c>
      <c r="BT99" s="181">
        <f t="shared" si="53"/>
        <v>0</v>
      </c>
      <c r="BU99" s="181">
        <f t="shared" si="53"/>
        <v>1</v>
      </c>
      <c r="BV99" s="181">
        <f t="shared" si="53"/>
        <v>0</v>
      </c>
      <c r="BW99" s="181">
        <f t="shared" si="53"/>
        <v>1</v>
      </c>
      <c r="BX99" s="181">
        <f t="shared" si="53"/>
        <v>0</v>
      </c>
      <c r="BY99" s="181">
        <f t="shared" si="53"/>
        <v>6</v>
      </c>
      <c r="BZ99" s="181">
        <f t="shared" si="53"/>
        <v>0</v>
      </c>
      <c r="CA99" s="181">
        <f t="shared" si="53"/>
        <v>1</v>
      </c>
      <c r="CB99" s="181">
        <f t="shared" si="53"/>
        <v>14</v>
      </c>
      <c r="CC99" s="181">
        <f t="shared" si="53"/>
        <v>3</v>
      </c>
      <c r="CD99" s="181">
        <f t="shared" si="53"/>
        <v>1</v>
      </c>
      <c r="CE99" s="181">
        <f t="shared" si="53"/>
        <v>1</v>
      </c>
      <c r="CF99" s="181">
        <f t="shared" si="53"/>
        <v>8</v>
      </c>
      <c r="CG99" s="181">
        <f t="shared" si="53"/>
        <v>1</v>
      </c>
      <c r="CH99" s="181">
        <f t="shared" si="53"/>
        <v>1</v>
      </c>
      <c r="CI99" s="181">
        <f t="shared" si="53"/>
        <v>0</v>
      </c>
      <c r="CJ99" s="181">
        <f t="shared" si="53"/>
        <v>0</v>
      </c>
      <c r="CK99" s="181">
        <f t="shared" si="53"/>
        <v>1</v>
      </c>
      <c r="CL99" s="181">
        <f t="shared" si="53"/>
        <v>1</v>
      </c>
      <c r="CM99" s="181">
        <f t="shared" si="53"/>
        <v>2</v>
      </c>
      <c r="CN99" s="181">
        <f t="shared" si="53"/>
        <v>4</v>
      </c>
      <c r="CO99" s="181">
        <f t="shared" si="53"/>
        <v>1</v>
      </c>
      <c r="CP99" s="181">
        <f t="shared" si="53"/>
        <v>0</v>
      </c>
      <c r="CQ99" s="181">
        <f t="shared" si="53"/>
        <v>22</v>
      </c>
      <c r="CR99" s="181">
        <f t="shared" si="53"/>
        <v>6</v>
      </c>
      <c r="CS99" s="181">
        <f t="shared" si="53"/>
        <v>0</v>
      </c>
      <c r="CT99" s="181">
        <f t="shared" si="53"/>
        <v>2</v>
      </c>
      <c r="CU99" s="181">
        <f t="shared" si="53"/>
        <v>9</v>
      </c>
      <c r="CV99" s="181">
        <f t="shared" si="53"/>
        <v>0</v>
      </c>
      <c r="CW99" s="181">
        <f t="shared" si="53"/>
        <v>0</v>
      </c>
      <c r="CX99" s="181">
        <f t="shared" si="53"/>
        <v>1</v>
      </c>
      <c r="CY99" s="181">
        <f t="shared" si="53"/>
        <v>1</v>
      </c>
      <c r="CZ99" s="181">
        <f t="shared" si="53"/>
        <v>0</v>
      </c>
      <c r="DA99" s="181">
        <f t="shared" si="53"/>
        <v>2</v>
      </c>
      <c r="DB99" s="181">
        <f t="shared" si="53"/>
        <v>1</v>
      </c>
      <c r="DC99" s="181">
        <f t="shared" si="53"/>
        <v>1</v>
      </c>
      <c r="DD99" s="181">
        <f t="shared" si="53"/>
        <v>11</v>
      </c>
      <c r="DE99" s="181">
        <f t="shared" si="53"/>
        <v>0</v>
      </c>
      <c r="DF99" s="181">
        <f t="shared" si="53"/>
        <v>63</v>
      </c>
      <c r="DG99" s="181">
        <f t="shared" si="53"/>
        <v>17</v>
      </c>
      <c r="DH99" s="181">
        <f t="shared" si="53"/>
        <v>0</v>
      </c>
      <c r="DI99" s="181">
        <f t="shared" si="53"/>
        <v>8</v>
      </c>
      <c r="DJ99" s="181">
        <f t="shared" si="53"/>
        <v>81</v>
      </c>
      <c r="DK99" s="181">
        <f t="shared" si="53"/>
        <v>4</v>
      </c>
      <c r="DL99" s="181">
        <f t="shared" si="53"/>
        <v>9</v>
      </c>
      <c r="DM99" s="181">
        <f t="shared" si="53"/>
        <v>2</v>
      </c>
      <c r="DN99" s="181">
        <f t="shared" si="53"/>
        <v>7</v>
      </c>
      <c r="DO99" s="181">
        <f t="shared" si="53"/>
        <v>1</v>
      </c>
      <c r="DP99" s="181">
        <f t="shared" si="53"/>
        <v>20</v>
      </c>
      <c r="DQ99" s="181">
        <f t="shared" si="53"/>
        <v>0</v>
      </c>
      <c r="DR99" s="181">
        <f t="shared" si="53"/>
        <v>18</v>
      </c>
      <c r="DS99" s="195">
        <f t="shared" si="22"/>
        <v>103</v>
      </c>
      <c r="DT99" s="195">
        <f t="shared" si="23"/>
        <v>101</v>
      </c>
      <c r="DU99" s="195">
        <f t="shared" si="24"/>
        <v>34</v>
      </c>
      <c r="DV99" s="195">
        <f t="shared" si="25"/>
        <v>27</v>
      </c>
      <c r="DW99" s="195">
        <f t="shared" si="26"/>
        <v>25</v>
      </c>
      <c r="DX99" s="195">
        <f t="shared" si="27"/>
        <v>12</v>
      </c>
      <c r="DY99" s="195">
        <f t="shared" si="28"/>
        <v>14</v>
      </c>
      <c r="DZ99" s="195">
        <f t="shared" si="29"/>
        <v>10</v>
      </c>
      <c r="EA99" s="195">
        <f t="shared" si="30"/>
        <v>5</v>
      </c>
      <c r="EB99" s="195">
        <f t="shared" si="31"/>
        <v>10</v>
      </c>
      <c r="EC99" s="14">
        <f t="shared" si="32"/>
        <v>10</v>
      </c>
      <c r="ED99" s="14">
        <f t="shared" si="33"/>
        <v>2</v>
      </c>
      <c r="EE99" s="14">
        <f t="shared" si="34"/>
        <v>25</v>
      </c>
      <c r="EF99" s="14">
        <f t="shared" si="35"/>
        <v>5</v>
      </c>
      <c r="EG99" s="14">
        <f t="shared" si="36"/>
        <v>34</v>
      </c>
    </row>
    <row r="100" spans="1:137" ht="15">
      <c r="A100" s="180" t="s">
        <v>338</v>
      </c>
      <c r="B100" s="45" t="s">
        <v>244</v>
      </c>
      <c r="C100" s="181">
        <f>C26+C31</f>
        <v>0</v>
      </c>
      <c r="D100" s="181">
        <f t="shared" ref="D100:BO100" si="54">D26+D31</f>
        <v>0</v>
      </c>
      <c r="E100" s="181">
        <f t="shared" si="54"/>
        <v>0</v>
      </c>
      <c r="F100" s="181">
        <f t="shared" si="54"/>
        <v>0</v>
      </c>
      <c r="G100" s="181">
        <f t="shared" si="54"/>
        <v>0</v>
      </c>
      <c r="H100" s="181">
        <f t="shared" si="54"/>
        <v>0</v>
      </c>
      <c r="I100" s="181">
        <f t="shared" si="54"/>
        <v>0</v>
      </c>
      <c r="J100" s="181">
        <f t="shared" si="54"/>
        <v>0</v>
      </c>
      <c r="K100" s="181">
        <f t="shared" si="54"/>
        <v>0</v>
      </c>
      <c r="L100" s="181">
        <f t="shared" si="54"/>
        <v>0</v>
      </c>
      <c r="M100" s="181">
        <f t="shared" si="54"/>
        <v>0</v>
      </c>
      <c r="N100" s="181">
        <f t="shared" si="54"/>
        <v>0</v>
      </c>
      <c r="O100" s="181">
        <f t="shared" si="54"/>
        <v>0</v>
      </c>
      <c r="P100" s="181">
        <f t="shared" si="54"/>
        <v>0</v>
      </c>
      <c r="Q100" s="181">
        <f t="shared" si="54"/>
        <v>0</v>
      </c>
      <c r="R100" s="181">
        <f t="shared" si="54"/>
        <v>0</v>
      </c>
      <c r="S100" s="181">
        <f t="shared" si="54"/>
        <v>0</v>
      </c>
      <c r="T100" s="181">
        <f t="shared" si="54"/>
        <v>1</v>
      </c>
      <c r="U100" s="181">
        <f t="shared" si="54"/>
        <v>0</v>
      </c>
      <c r="V100" s="181">
        <f t="shared" si="54"/>
        <v>0</v>
      </c>
      <c r="W100" s="181">
        <f t="shared" si="54"/>
        <v>0</v>
      </c>
      <c r="X100" s="181">
        <f t="shared" si="54"/>
        <v>0</v>
      </c>
      <c r="Y100" s="181">
        <f t="shared" si="54"/>
        <v>0</v>
      </c>
      <c r="Z100" s="181">
        <f t="shared" si="54"/>
        <v>0</v>
      </c>
      <c r="AA100" s="181">
        <f t="shared" si="54"/>
        <v>0</v>
      </c>
      <c r="AB100" s="181">
        <f t="shared" si="54"/>
        <v>0</v>
      </c>
      <c r="AC100" s="181">
        <f t="shared" si="54"/>
        <v>0</v>
      </c>
      <c r="AD100" s="181">
        <f t="shared" si="54"/>
        <v>0</v>
      </c>
      <c r="AE100" s="181">
        <f t="shared" si="54"/>
        <v>0</v>
      </c>
      <c r="AF100" s="181">
        <f t="shared" si="54"/>
        <v>0</v>
      </c>
      <c r="AG100" s="181">
        <f t="shared" si="54"/>
        <v>0</v>
      </c>
      <c r="AH100" s="181">
        <f t="shared" si="54"/>
        <v>0</v>
      </c>
      <c r="AI100" s="181">
        <f t="shared" si="54"/>
        <v>0</v>
      </c>
      <c r="AJ100" s="181">
        <f t="shared" si="54"/>
        <v>0</v>
      </c>
      <c r="AK100" s="181">
        <f t="shared" si="54"/>
        <v>0</v>
      </c>
      <c r="AL100" s="181">
        <f t="shared" si="54"/>
        <v>0</v>
      </c>
      <c r="AM100" s="181">
        <f t="shared" si="54"/>
        <v>0</v>
      </c>
      <c r="AN100" s="181">
        <f t="shared" si="54"/>
        <v>0</v>
      </c>
      <c r="AO100" s="181">
        <f t="shared" si="54"/>
        <v>0</v>
      </c>
      <c r="AP100" s="181">
        <f t="shared" si="54"/>
        <v>0</v>
      </c>
      <c r="AQ100" s="181">
        <f t="shared" si="54"/>
        <v>0</v>
      </c>
      <c r="AR100" s="181">
        <f t="shared" si="54"/>
        <v>0</v>
      </c>
      <c r="AS100" s="181">
        <f t="shared" si="54"/>
        <v>0</v>
      </c>
      <c r="AT100" s="181">
        <f t="shared" si="54"/>
        <v>0</v>
      </c>
      <c r="AU100" s="181">
        <f t="shared" si="54"/>
        <v>0</v>
      </c>
      <c r="AV100" s="181">
        <f t="shared" si="54"/>
        <v>0</v>
      </c>
      <c r="AW100" s="181">
        <f t="shared" si="54"/>
        <v>0</v>
      </c>
      <c r="AX100" s="181">
        <f t="shared" si="54"/>
        <v>2</v>
      </c>
      <c r="AY100" s="181">
        <f t="shared" si="54"/>
        <v>0</v>
      </c>
      <c r="AZ100" s="181">
        <f t="shared" si="54"/>
        <v>0</v>
      </c>
      <c r="BA100" s="181">
        <f t="shared" si="54"/>
        <v>0</v>
      </c>
      <c r="BB100" s="181">
        <f t="shared" si="54"/>
        <v>1</v>
      </c>
      <c r="BC100" s="181">
        <f t="shared" si="54"/>
        <v>0</v>
      </c>
      <c r="BD100" s="181">
        <f t="shared" si="54"/>
        <v>0</v>
      </c>
      <c r="BE100" s="181">
        <f t="shared" si="54"/>
        <v>0</v>
      </c>
      <c r="BF100" s="181">
        <f t="shared" si="54"/>
        <v>0</v>
      </c>
      <c r="BG100" s="181">
        <f t="shared" si="54"/>
        <v>0</v>
      </c>
      <c r="BH100" s="181">
        <f t="shared" si="54"/>
        <v>0</v>
      </c>
      <c r="BI100" s="181">
        <f t="shared" si="54"/>
        <v>2</v>
      </c>
      <c r="BJ100" s="181">
        <f t="shared" si="54"/>
        <v>3</v>
      </c>
      <c r="BK100" s="181">
        <f t="shared" si="54"/>
        <v>0</v>
      </c>
      <c r="BL100" s="181">
        <f t="shared" si="54"/>
        <v>0</v>
      </c>
      <c r="BM100" s="181">
        <f t="shared" si="54"/>
        <v>3</v>
      </c>
      <c r="BN100" s="181">
        <f t="shared" si="54"/>
        <v>0</v>
      </c>
      <c r="BO100" s="181">
        <f t="shared" si="54"/>
        <v>0</v>
      </c>
      <c r="BP100" s="181">
        <f t="shared" ref="BP100:DR100" si="55">BP26+BP31</f>
        <v>0</v>
      </c>
      <c r="BQ100" s="181">
        <f t="shared" si="55"/>
        <v>3</v>
      </c>
      <c r="BR100" s="181">
        <f t="shared" si="55"/>
        <v>0</v>
      </c>
      <c r="BS100" s="181">
        <f t="shared" si="55"/>
        <v>0</v>
      </c>
      <c r="BT100" s="181">
        <f t="shared" si="55"/>
        <v>0</v>
      </c>
      <c r="BU100" s="181">
        <f t="shared" si="55"/>
        <v>0</v>
      </c>
      <c r="BV100" s="181">
        <f t="shared" si="55"/>
        <v>0</v>
      </c>
      <c r="BW100" s="181">
        <f t="shared" si="55"/>
        <v>0</v>
      </c>
      <c r="BX100" s="181">
        <f t="shared" si="55"/>
        <v>1</v>
      </c>
      <c r="BY100" s="181">
        <f t="shared" si="55"/>
        <v>2</v>
      </c>
      <c r="BZ100" s="181">
        <f t="shared" si="55"/>
        <v>0</v>
      </c>
      <c r="CA100" s="181">
        <f t="shared" si="55"/>
        <v>0</v>
      </c>
      <c r="CB100" s="181">
        <f t="shared" si="55"/>
        <v>12</v>
      </c>
      <c r="CC100" s="181">
        <f t="shared" si="55"/>
        <v>3</v>
      </c>
      <c r="CD100" s="181">
        <f t="shared" si="55"/>
        <v>0</v>
      </c>
      <c r="CE100" s="181">
        <f t="shared" si="55"/>
        <v>0</v>
      </c>
      <c r="CF100" s="181">
        <f t="shared" si="55"/>
        <v>3</v>
      </c>
      <c r="CG100" s="181">
        <f t="shared" si="55"/>
        <v>0</v>
      </c>
      <c r="CH100" s="181">
        <f t="shared" si="55"/>
        <v>0</v>
      </c>
      <c r="CI100" s="181">
        <f t="shared" si="55"/>
        <v>0</v>
      </c>
      <c r="CJ100" s="181">
        <f t="shared" si="55"/>
        <v>1</v>
      </c>
      <c r="CK100" s="181">
        <f t="shared" si="55"/>
        <v>1</v>
      </c>
      <c r="CL100" s="181">
        <f t="shared" si="55"/>
        <v>0</v>
      </c>
      <c r="CM100" s="181">
        <f t="shared" si="55"/>
        <v>1</v>
      </c>
      <c r="CN100" s="181">
        <f t="shared" si="55"/>
        <v>3</v>
      </c>
      <c r="CO100" s="181">
        <f t="shared" si="55"/>
        <v>2</v>
      </c>
      <c r="CP100" s="181">
        <f t="shared" si="55"/>
        <v>1</v>
      </c>
      <c r="CQ100" s="181">
        <f t="shared" si="55"/>
        <v>24</v>
      </c>
      <c r="CR100" s="181">
        <f t="shared" si="55"/>
        <v>5</v>
      </c>
      <c r="CS100" s="181">
        <f t="shared" si="55"/>
        <v>1</v>
      </c>
      <c r="CT100" s="181">
        <f t="shared" si="55"/>
        <v>1</v>
      </c>
      <c r="CU100" s="181">
        <f t="shared" si="55"/>
        <v>8</v>
      </c>
      <c r="CV100" s="181">
        <f t="shared" si="55"/>
        <v>0</v>
      </c>
      <c r="CW100" s="181">
        <f t="shared" si="55"/>
        <v>0</v>
      </c>
      <c r="CX100" s="181">
        <f t="shared" si="55"/>
        <v>2</v>
      </c>
      <c r="CY100" s="181">
        <f t="shared" si="55"/>
        <v>0</v>
      </c>
      <c r="CZ100" s="181">
        <f t="shared" si="55"/>
        <v>0</v>
      </c>
      <c r="DA100" s="181">
        <f t="shared" si="55"/>
        <v>3</v>
      </c>
      <c r="DB100" s="181">
        <f t="shared" si="55"/>
        <v>0</v>
      </c>
      <c r="DC100" s="181">
        <f t="shared" si="55"/>
        <v>4</v>
      </c>
      <c r="DD100" s="181">
        <f t="shared" si="55"/>
        <v>15</v>
      </c>
      <c r="DE100" s="181">
        <f t="shared" si="55"/>
        <v>2</v>
      </c>
      <c r="DF100" s="181">
        <f t="shared" si="55"/>
        <v>45</v>
      </c>
      <c r="DG100" s="181">
        <f t="shared" si="55"/>
        <v>16</v>
      </c>
      <c r="DH100" s="181">
        <f t="shared" si="55"/>
        <v>0</v>
      </c>
      <c r="DI100" s="181">
        <f t="shared" si="55"/>
        <v>4</v>
      </c>
      <c r="DJ100" s="181">
        <f t="shared" si="55"/>
        <v>71</v>
      </c>
      <c r="DK100" s="181">
        <f t="shared" si="55"/>
        <v>1</v>
      </c>
      <c r="DL100" s="181">
        <f t="shared" si="55"/>
        <v>2</v>
      </c>
      <c r="DM100" s="181">
        <f t="shared" si="55"/>
        <v>4</v>
      </c>
      <c r="DN100" s="181">
        <f t="shared" si="55"/>
        <v>5</v>
      </c>
      <c r="DO100" s="181">
        <f t="shared" si="55"/>
        <v>5</v>
      </c>
      <c r="DP100" s="181">
        <f t="shared" si="55"/>
        <v>18</v>
      </c>
      <c r="DQ100" s="181">
        <f t="shared" si="55"/>
        <v>0</v>
      </c>
      <c r="DR100" s="181">
        <f t="shared" si="55"/>
        <v>19</v>
      </c>
      <c r="DS100" s="195">
        <f t="shared" si="22"/>
        <v>87</v>
      </c>
      <c r="DT100" s="195">
        <f t="shared" si="23"/>
        <v>86</v>
      </c>
      <c r="DU100" s="195">
        <f t="shared" si="24"/>
        <v>31</v>
      </c>
      <c r="DV100" s="195">
        <f t="shared" si="25"/>
        <v>24</v>
      </c>
      <c r="DW100" s="195">
        <f t="shared" si="26"/>
        <v>21</v>
      </c>
      <c r="DX100" s="195">
        <f t="shared" si="27"/>
        <v>17</v>
      </c>
      <c r="DY100" s="195">
        <f t="shared" si="28"/>
        <v>5</v>
      </c>
      <c r="DZ100" s="195">
        <f t="shared" si="29"/>
        <v>6</v>
      </c>
      <c r="EA100" s="195">
        <f t="shared" si="30"/>
        <v>4</v>
      </c>
      <c r="EB100" s="195">
        <f t="shared" si="31"/>
        <v>2</v>
      </c>
      <c r="EC100" s="14">
        <f t="shared" si="32"/>
        <v>6</v>
      </c>
      <c r="ED100" s="14">
        <f t="shared" si="33"/>
        <v>6</v>
      </c>
      <c r="EE100" s="14">
        <f t="shared" si="34"/>
        <v>21</v>
      </c>
      <c r="EF100" s="14">
        <f t="shared" si="35"/>
        <v>4</v>
      </c>
      <c r="EG100" s="14">
        <f t="shared" si="36"/>
        <v>31</v>
      </c>
    </row>
    <row r="101" spans="1:137" ht="15">
      <c r="A101" s="180" t="s">
        <v>339</v>
      </c>
      <c r="B101" s="45" t="s">
        <v>245</v>
      </c>
      <c r="C101" s="181">
        <f>C25+C49</f>
        <v>0</v>
      </c>
      <c r="D101" s="181">
        <f t="shared" ref="D101:BO101" si="56">D25+D49</f>
        <v>0</v>
      </c>
      <c r="E101" s="181">
        <f t="shared" si="56"/>
        <v>0</v>
      </c>
      <c r="F101" s="181">
        <f t="shared" si="56"/>
        <v>0</v>
      </c>
      <c r="G101" s="181">
        <f t="shared" si="56"/>
        <v>0</v>
      </c>
      <c r="H101" s="181">
        <f t="shared" si="56"/>
        <v>0</v>
      </c>
      <c r="I101" s="181">
        <f t="shared" si="56"/>
        <v>0</v>
      </c>
      <c r="J101" s="181">
        <f t="shared" si="56"/>
        <v>0</v>
      </c>
      <c r="K101" s="181">
        <f t="shared" si="56"/>
        <v>0</v>
      </c>
      <c r="L101" s="181">
        <f t="shared" si="56"/>
        <v>0</v>
      </c>
      <c r="M101" s="181">
        <f t="shared" si="56"/>
        <v>0</v>
      </c>
      <c r="N101" s="181">
        <f t="shared" si="56"/>
        <v>0</v>
      </c>
      <c r="O101" s="181">
        <f t="shared" si="56"/>
        <v>0</v>
      </c>
      <c r="P101" s="181">
        <f t="shared" si="56"/>
        <v>0</v>
      </c>
      <c r="Q101" s="181">
        <f t="shared" si="56"/>
        <v>0</v>
      </c>
      <c r="R101" s="181">
        <f t="shared" si="56"/>
        <v>0</v>
      </c>
      <c r="S101" s="181">
        <f t="shared" si="56"/>
        <v>0</v>
      </c>
      <c r="T101" s="181">
        <f t="shared" si="56"/>
        <v>0</v>
      </c>
      <c r="U101" s="181">
        <f t="shared" si="56"/>
        <v>0</v>
      </c>
      <c r="V101" s="181">
        <f t="shared" si="56"/>
        <v>0</v>
      </c>
      <c r="W101" s="181">
        <f t="shared" si="56"/>
        <v>0</v>
      </c>
      <c r="X101" s="181">
        <f t="shared" si="56"/>
        <v>0</v>
      </c>
      <c r="Y101" s="181">
        <f t="shared" si="56"/>
        <v>0</v>
      </c>
      <c r="Z101" s="181">
        <f t="shared" si="56"/>
        <v>0</v>
      </c>
      <c r="AA101" s="181">
        <f t="shared" si="56"/>
        <v>0</v>
      </c>
      <c r="AB101" s="181">
        <f t="shared" si="56"/>
        <v>0</v>
      </c>
      <c r="AC101" s="181">
        <f t="shared" si="56"/>
        <v>1</v>
      </c>
      <c r="AD101" s="181">
        <f t="shared" si="56"/>
        <v>0</v>
      </c>
      <c r="AE101" s="181">
        <f t="shared" si="56"/>
        <v>0</v>
      </c>
      <c r="AF101" s="181">
        <f t="shared" si="56"/>
        <v>0</v>
      </c>
      <c r="AG101" s="181">
        <f t="shared" si="56"/>
        <v>0</v>
      </c>
      <c r="AH101" s="181">
        <f t="shared" si="56"/>
        <v>0</v>
      </c>
      <c r="AI101" s="181">
        <f t="shared" si="56"/>
        <v>0</v>
      </c>
      <c r="AJ101" s="181">
        <f t="shared" si="56"/>
        <v>0</v>
      </c>
      <c r="AK101" s="181">
        <f t="shared" si="56"/>
        <v>0</v>
      </c>
      <c r="AL101" s="181">
        <f t="shared" si="56"/>
        <v>0</v>
      </c>
      <c r="AM101" s="181">
        <f t="shared" si="56"/>
        <v>0</v>
      </c>
      <c r="AN101" s="181">
        <f t="shared" si="56"/>
        <v>0</v>
      </c>
      <c r="AO101" s="181">
        <f t="shared" si="56"/>
        <v>0</v>
      </c>
      <c r="AP101" s="181">
        <f t="shared" si="56"/>
        <v>0</v>
      </c>
      <c r="AQ101" s="181">
        <f t="shared" si="56"/>
        <v>0</v>
      </c>
      <c r="AR101" s="181">
        <f t="shared" si="56"/>
        <v>0</v>
      </c>
      <c r="AS101" s="181">
        <f t="shared" si="56"/>
        <v>0</v>
      </c>
      <c r="AT101" s="181">
        <f t="shared" si="56"/>
        <v>1</v>
      </c>
      <c r="AU101" s="181">
        <f t="shared" si="56"/>
        <v>1</v>
      </c>
      <c r="AV101" s="181">
        <f t="shared" si="56"/>
        <v>0</v>
      </c>
      <c r="AW101" s="181">
        <f t="shared" si="56"/>
        <v>0</v>
      </c>
      <c r="AX101" s="181">
        <f t="shared" si="56"/>
        <v>0</v>
      </c>
      <c r="AY101" s="181">
        <f t="shared" si="56"/>
        <v>0</v>
      </c>
      <c r="AZ101" s="181">
        <f t="shared" si="56"/>
        <v>0</v>
      </c>
      <c r="BA101" s="181">
        <f t="shared" si="56"/>
        <v>0</v>
      </c>
      <c r="BB101" s="181">
        <f t="shared" si="56"/>
        <v>0</v>
      </c>
      <c r="BC101" s="181">
        <f t="shared" si="56"/>
        <v>0</v>
      </c>
      <c r="BD101" s="181">
        <f t="shared" si="56"/>
        <v>0</v>
      </c>
      <c r="BE101" s="181">
        <f t="shared" si="56"/>
        <v>0</v>
      </c>
      <c r="BF101" s="181">
        <f t="shared" si="56"/>
        <v>0</v>
      </c>
      <c r="BG101" s="181">
        <f t="shared" si="56"/>
        <v>0</v>
      </c>
      <c r="BH101" s="181">
        <f t="shared" si="56"/>
        <v>0</v>
      </c>
      <c r="BI101" s="181">
        <f t="shared" si="56"/>
        <v>1</v>
      </c>
      <c r="BJ101" s="181">
        <f t="shared" si="56"/>
        <v>1</v>
      </c>
      <c r="BK101" s="181">
        <f t="shared" si="56"/>
        <v>0</v>
      </c>
      <c r="BL101" s="181">
        <f t="shared" si="56"/>
        <v>0</v>
      </c>
      <c r="BM101" s="181">
        <f t="shared" si="56"/>
        <v>3</v>
      </c>
      <c r="BN101" s="181">
        <f t="shared" si="56"/>
        <v>1</v>
      </c>
      <c r="BO101" s="181">
        <f t="shared" si="56"/>
        <v>2</v>
      </c>
      <c r="BP101" s="181">
        <f t="shared" ref="BP101:DR101" si="57">BP25+BP49</f>
        <v>2</v>
      </c>
      <c r="BQ101" s="181">
        <f t="shared" si="57"/>
        <v>3</v>
      </c>
      <c r="BR101" s="181">
        <f t="shared" si="57"/>
        <v>1</v>
      </c>
      <c r="BS101" s="181">
        <f t="shared" si="57"/>
        <v>0</v>
      </c>
      <c r="BT101" s="181">
        <f t="shared" si="57"/>
        <v>0</v>
      </c>
      <c r="BU101" s="181">
        <f t="shared" si="57"/>
        <v>0</v>
      </c>
      <c r="BV101" s="181">
        <f t="shared" si="57"/>
        <v>1</v>
      </c>
      <c r="BW101" s="181">
        <f t="shared" si="57"/>
        <v>0</v>
      </c>
      <c r="BX101" s="181">
        <f t="shared" si="57"/>
        <v>2</v>
      </c>
      <c r="BY101" s="181">
        <f t="shared" si="57"/>
        <v>1</v>
      </c>
      <c r="BZ101" s="181">
        <f t="shared" si="57"/>
        <v>0</v>
      </c>
      <c r="CA101" s="181">
        <f t="shared" si="57"/>
        <v>0</v>
      </c>
      <c r="CB101" s="181">
        <f t="shared" si="57"/>
        <v>16</v>
      </c>
      <c r="CC101" s="181">
        <f t="shared" si="57"/>
        <v>0</v>
      </c>
      <c r="CD101" s="181">
        <f t="shared" si="57"/>
        <v>3</v>
      </c>
      <c r="CE101" s="181">
        <f t="shared" si="57"/>
        <v>1</v>
      </c>
      <c r="CF101" s="181">
        <f t="shared" si="57"/>
        <v>11</v>
      </c>
      <c r="CG101" s="181">
        <f t="shared" si="57"/>
        <v>0</v>
      </c>
      <c r="CH101" s="181">
        <f t="shared" si="57"/>
        <v>3</v>
      </c>
      <c r="CI101" s="181">
        <f t="shared" si="57"/>
        <v>0</v>
      </c>
      <c r="CJ101" s="181">
        <f t="shared" si="57"/>
        <v>0</v>
      </c>
      <c r="CK101" s="181">
        <f t="shared" si="57"/>
        <v>0</v>
      </c>
      <c r="CL101" s="181">
        <f t="shared" si="57"/>
        <v>2</v>
      </c>
      <c r="CM101" s="181">
        <f t="shared" si="57"/>
        <v>3</v>
      </c>
      <c r="CN101" s="181">
        <f t="shared" si="57"/>
        <v>1</v>
      </c>
      <c r="CO101" s="181">
        <f t="shared" si="57"/>
        <v>0</v>
      </c>
      <c r="CP101" s="181">
        <f t="shared" si="57"/>
        <v>0</v>
      </c>
      <c r="CQ101" s="181">
        <f t="shared" si="57"/>
        <v>23</v>
      </c>
      <c r="CR101" s="181">
        <f t="shared" si="57"/>
        <v>4</v>
      </c>
      <c r="CS101" s="181">
        <f t="shared" si="57"/>
        <v>1</v>
      </c>
      <c r="CT101" s="181">
        <f t="shared" si="57"/>
        <v>2</v>
      </c>
      <c r="CU101" s="181">
        <f t="shared" si="57"/>
        <v>10</v>
      </c>
      <c r="CV101" s="181">
        <f t="shared" si="57"/>
        <v>1</v>
      </c>
      <c r="CW101" s="181">
        <f t="shared" si="57"/>
        <v>0</v>
      </c>
      <c r="CX101" s="181">
        <f t="shared" si="57"/>
        <v>0</v>
      </c>
      <c r="CY101" s="181">
        <f t="shared" si="57"/>
        <v>1</v>
      </c>
      <c r="CZ101" s="181">
        <f t="shared" si="57"/>
        <v>0</v>
      </c>
      <c r="DA101" s="181">
        <f t="shared" si="57"/>
        <v>0</v>
      </c>
      <c r="DB101" s="181">
        <f t="shared" si="57"/>
        <v>0</v>
      </c>
      <c r="DC101" s="181">
        <f t="shared" si="57"/>
        <v>1</v>
      </c>
      <c r="DD101" s="181">
        <f t="shared" si="57"/>
        <v>9</v>
      </c>
      <c r="DE101" s="181">
        <f t="shared" si="57"/>
        <v>2</v>
      </c>
      <c r="DF101" s="181">
        <f t="shared" si="57"/>
        <v>49</v>
      </c>
      <c r="DG101" s="181">
        <f t="shared" si="57"/>
        <v>19</v>
      </c>
      <c r="DH101" s="181">
        <f t="shared" si="57"/>
        <v>0</v>
      </c>
      <c r="DI101" s="181">
        <f t="shared" si="57"/>
        <v>9</v>
      </c>
      <c r="DJ101" s="181">
        <f t="shared" si="57"/>
        <v>93</v>
      </c>
      <c r="DK101" s="181">
        <f t="shared" si="57"/>
        <v>5</v>
      </c>
      <c r="DL101" s="181">
        <f t="shared" si="57"/>
        <v>14</v>
      </c>
      <c r="DM101" s="181">
        <f t="shared" si="57"/>
        <v>3</v>
      </c>
      <c r="DN101" s="181">
        <f t="shared" si="57"/>
        <v>6</v>
      </c>
      <c r="DO101" s="181">
        <f t="shared" si="57"/>
        <v>0</v>
      </c>
      <c r="DP101" s="181">
        <f t="shared" si="57"/>
        <v>15</v>
      </c>
      <c r="DQ101" s="181">
        <f t="shared" si="57"/>
        <v>1</v>
      </c>
      <c r="DR101" s="181">
        <f t="shared" si="57"/>
        <v>11</v>
      </c>
      <c r="DS101" s="195">
        <f t="shared" si="22"/>
        <v>91</v>
      </c>
      <c r="DT101" s="195">
        <f t="shared" si="23"/>
        <v>117</v>
      </c>
      <c r="DU101" s="195">
        <f t="shared" si="24"/>
        <v>16</v>
      </c>
      <c r="DV101" s="195">
        <f t="shared" si="25"/>
        <v>24</v>
      </c>
      <c r="DW101" s="195">
        <f t="shared" si="26"/>
        <v>17</v>
      </c>
      <c r="DX101" s="195">
        <f t="shared" si="27"/>
        <v>9</v>
      </c>
      <c r="DY101" s="195">
        <f t="shared" si="28"/>
        <v>14</v>
      </c>
      <c r="DZ101" s="195">
        <f t="shared" si="29"/>
        <v>7</v>
      </c>
      <c r="EA101" s="195">
        <f t="shared" si="30"/>
        <v>8</v>
      </c>
      <c r="EB101" s="195">
        <f t="shared" si="31"/>
        <v>17</v>
      </c>
      <c r="EC101" s="14">
        <f t="shared" si="32"/>
        <v>7</v>
      </c>
      <c r="ED101" s="14">
        <f t="shared" si="33"/>
        <v>2</v>
      </c>
      <c r="EE101" s="14">
        <f t="shared" si="34"/>
        <v>17</v>
      </c>
      <c r="EF101" s="14">
        <f t="shared" si="35"/>
        <v>8</v>
      </c>
      <c r="EG101" s="14">
        <f t="shared" si="36"/>
        <v>16</v>
      </c>
    </row>
    <row r="102" spans="1:137" ht="15">
      <c r="A102" s="180" t="s">
        <v>340</v>
      </c>
      <c r="B102" s="45" t="s">
        <v>246</v>
      </c>
      <c r="C102" s="181">
        <f>C33+C51</f>
        <v>0</v>
      </c>
      <c r="D102" s="181">
        <f t="shared" ref="D102:BO102" si="58">D33+D51</f>
        <v>0</v>
      </c>
      <c r="E102" s="181">
        <f t="shared" si="58"/>
        <v>0</v>
      </c>
      <c r="F102" s="181">
        <f t="shared" si="58"/>
        <v>0</v>
      </c>
      <c r="G102" s="181">
        <f t="shared" si="58"/>
        <v>0</v>
      </c>
      <c r="H102" s="181">
        <f t="shared" si="58"/>
        <v>0</v>
      </c>
      <c r="I102" s="181">
        <f t="shared" si="58"/>
        <v>0</v>
      </c>
      <c r="J102" s="181">
        <f t="shared" si="58"/>
        <v>0</v>
      </c>
      <c r="K102" s="181">
        <f t="shared" si="58"/>
        <v>0</v>
      </c>
      <c r="L102" s="181">
        <f t="shared" si="58"/>
        <v>0</v>
      </c>
      <c r="M102" s="181">
        <f t="shared" si="58"/>
        <v>0</v>
      </c>
      <c r="N102" s="181">
        <f t="shared" si="58"/>
        <v>0</v>
      </c>
      <c r="O102" s="181">
        <f t="shared" si="58"/>
        <v>0</v>
      </c>
      <c r="P102" s="181">
        <f t="shared" si="58"/>
        <v>0</v>
      </c>
      <c r="Q102" s="181">
        <f t="shared" si="58"/>
        <v>1</v>
      </c>
      <c r="R102" s="181">
        <f t="shared" si="58"/>
        <v>0</v>
      </c>
      <c r="S102" s="181">
        <f t="shared" si="58"/>
        <v>0</v>
      </c>
      <c r="T102" s="181">
        <f t="shared" si="58"/>
        <v>0</v>
      </c>
      <c r="U102" s="181">
        <f t="shared" si="58"/>
        <v>0</v>
      </c>
      <c r="V102" s="181">
        <f t="shared" si="58"/>
        <v>0</v>
      </c>
      <c r="W102" s="181">
        <f t="shared" si="58"/>
        <v>0</v>
      </c>
      <c r="X102" s="181">
        <f t="shared" si="58"/>
        <v>0</v>
      </c>
      <c r="Y102" s="181">
        <f t="shared" si="58"/>
        <v>0</v>
      </c>
      <c r="Z102" s="181">
        <f t="shared" si="58"/>
        <v>0</v>
      </c>
      <c r="AA102" s="181">
        <f t="shared" si="58"/>
        <v>0</v>
      </c>
      <c r="AB102" s="181">
        <f t="shared" si="58"/>
        <v>0</v>
      </c>
      <c r="AC102" s="181">
        <f t="shared" si="58"/>
        <v>0</v>
      </c>
      <c r="AD102" s="181">
        <f t="shared" si="58"/>
        <v>0</v>
      </c>
      <c r="AE102" s="181">
        <f t="shared" si="58"/>
        <v>0</v>
      </c>
      <c r="AF102" s="181">
        <f t="shared" si="58"/>
        <v>1</v>
      </c>
      <c r="AG102" s="181">
        <f t="shared" si="58"/>
        <v>0</v>
      </c>
      <c r="AH102" s="181">
        <f t="shared" si="58"/>
        <v>0</v>
      </c>
      <c r="AI102" s="181">
        <f t="shared" si="58"/>
        <v>0</v>
      </c>
      <c r="AJ102" s="181">
        <f t="shared" si="58"/>
        <v>0</v>
      </c>
      <c r="AK102" s="181">
        <f t="shared" si="58"/>
        <v>0</v>
      </c>
      <c r="AL102" s="181">
        <f t="shared" si="58"/>
        <v>0</v>
      </c>
      <c r="AM102" s="181">
        <f t="shared" si="58"/>
        <v>0</v>
      </c>
      <c r="AN102" s="181">
        <f t="shared" si="58"/>
        <v>0</v>
      </c>
      <c r="AO102" s="181">
        <f t="shared" si="58"/>
        <v>0</v>
      </c>
      <c r="AP102" s="181">
        <f t="shared" si="58"/>
        <v>0</v>
      </c>
      <c r="AQ102" s="181">
        <f t="shared" si="58"/>
        <v>0</v>
      </c>
      <c r="AR102" s="181">
        <f t="shared" si="58"/>
        <v>0</v>
      </c>
      <c r="AS102" s="181">
        <f t="shared" si="58"/>
        <v>0</v>
      </c>
      <c r="AT102" s="181">
        <f t="shared" si="58"/>
        <v>0</v>
      </c>
      <c r="AU102" s="181">
        <f t="shared" si="58"/>
        <v>2</v>
      </c>
      <c r="AV102" s="181">
        <f t="shared" si="58"/>
        <v>0</v>
      </c>
      <c r="AW102" s="181">
        <f t="shared" si="58"/>
        <v>0</v>
      </c>
      <c r="AX102" s="181">
        <f t="shared" si="58"/>
        <v>2</v>
      </c>
      <c r="AY102" s="181">
        <f t="shared" si="58"/>
        <v>0</v>
      </c>
      <c r="AZ102" s="181">
        <f t="shared" si="58"/>
        <v>1</v>
      </c>
      <c r="BA102" s="181">
        <f t="shared" si="58"/>
        <v>0</v>
      </c>
      <c r="BB102" s="181">
        <f t="shared" si="58"/>
        <v>1</v>
      </c>
      <c r="BC102" s="181">
        <f t="shared" si="58"/>
        <v>0</v>
      </c>
      <c r="BD102" s="181">
        <f t="shared" si="58"/>
        <v>0</v>
      </c>
      <c r="BE102" s="181">
        <f t="shared" si="58"/>
        <v>0</v>
      </c>
      <c r="BF102" s="181">
        <f t="shared" si="58"/>
        <v>0</v>
      </c>
      <c r="BG102" s="181">
        <f t="shared" si="58"/>
        <v>0</v>
      </c>
      <c r="BH102" s="181">
        <f t="shared" si="58"/>
        <v>2</v>
      </c>
      <c r="BI102" s="181">
        <f t="shared" si="58"/>
        <v>1</v>
      </c>
      <c r="BJ102" s="181">
        <f t="shared" si="58"/>
        <v>7</v>
      </c>
      <c r="BK102" s="181">
        <f t="shared" si="58"/>
        <v>0</v>
      </c>
      <c r="BL102" s="181">
        <f t="shared" si="58"/>
        <v>0</v>
      </c>
      <c r="BM102" s="181">
        <f t="shared" si="58"/>
        <v>16</v>
      </c>
      <c r="BN102" s="181">
        <f t="shared" si="58"/>
        <v>1</v>
      </c>
      <c r="BO102" s="181">
        <f t="shared" si="58"/>
        <v>2</v>
      </c>
      <c r="BP102" s="181">
        <f t="shared" ref="BP102:DR102" si="59">BP33+BP51</f>
        <v>0</v>
      </c>
      <c r="BQ102" s="181">
        <f t="shared" si="59"/>
        <v>4</v>
      </c>
      <c r="BR102" s="181">
        <f t="shared" si="59"/>
        <v>0</v>
      </c>
      <c r="BS102" s="181">
        <f t="shared" si="59"/>
        <v>1</v>
      </c>
      <c r="BT102" s="181">
        <f t="shared" si="59"/>
        <v>0</v>
      </c>
      <c r="BU102" s="181">
        <f t="shared" si="59"/>
        <v>3</v>
      </c>
      <c r="BV102" s="181">
        <f t="shared" si="59"/>
        <v>1</v>
      </c>
      <c r="BW102" s="181">
        <f t="shared" si="59"/>
        <v>1</v>
      </c>
      <c r="BX102" s="181">
        <f t="shared" si="59"/>
        <v>3</v>
      </c>
      <c r="BY102" s="181">
        <f t="shared" si="59"/>
        <v>9</v>
      </c>
      <c r="BZ102" s="181">
        <f t="shared" si="59"/>
        <v>0</v>
      </c>
      <c r="CA102" s="181">
        <f t="shared" si="59"/>
        <v>0</v>
      </c>
      <c r="CB102" s="181">
        <f t="shared" si="59"/>
        <v>30</v>
      </c>
      <c r="CC102" s="181">
        <f t="shared" si="59"/>
        <v>5</v>
      </c>
      <c r="CD102" s="181">
        <f t="shared" si="59"/>
        <v>3</v>
      </c>
      <c r="CE102" s="181">
        <f t="shared" si="59"/>
        <v>4</v>
      </c>
      <c r="CF102" s="181">
        <f t="shared" si="59"/>
        <v>6</v>
      </c>
      <c r="CG102" s="181">
        <f t="shared" si="59"/>
        <v>0</v>
      </c>
      <c r="CH102" s="181">
        <f t="shared" si="59"/>
        <v>1</v>
      </c>
      <c r="CI102" s="181">
        <f t="shared" si="59"/>
        <v>0</v>
      </c>
      <c r="CJ102" s="181">
        <f t="shared" si="59"/>
        <v>0</v>
      </c>
      <c r="CK102" s="181">
        <f t="shared" si="59"/>
        <v>0</v>
      </c>
      <c r="CL102" s="181">
        <f t="shared" si="59"/>
        <v>3</v>
      </c>
      <c r="CM102" s="181">
        <f t="shared" si="59"/>
        <v>4</v>
      </c>
      <c r="CN102" s="181">
        <f t="shared" si="59"/>
        <v>4</v>
      </c>
      <c r="CO102" s="181">
        <f t="shared" si="59"/>
        <v>0</v>
      </c>
      <c r="CP102" s="181">
        <f t="shared" si="59"/>
        <v>0</v>
      </c>
      <c r="CQ102" s="181">
        <f t="shared" si="59"/>
        <v>31</v>
      </c>
      <c r="CR102" s="181">
        <f t="shared" si="59"/>
        <v>11</v>
      </c>
      <c r="CS102" s="181">
        <f t="shared" si="59"/>
        <v>2</v>
      </c>
      <c r="CT102" s="181">
        <f t="shared" si="59"/>
        <v>3</v>
      </c>
      <c r="CU102" s="181">
        <f t="shared" si="59"/>
        <v>20</v>
      </c>
      <c r="CV102" s="181">
        <f t="shared" si="59"/>
        <v>1</v>
      </c>
      <c r="CW102" s="181">
        <f t="shared" si="59"/>
        <v>2</v>
      </c>
      <c r="CX102" s="181">
        <f t="shared" si="59"/>
        <v>0</v>
      </c>
      <c r="CY102" s="181">
        <f t="shared" si="59"/>
        <v>1</v>
      </c>
      <c r="CZ102" s="181">
        <f t="shared" si="59"/>
        <v>0</v>
      </c>
      <c r="DA102" s="181">
        <f t="shared" si="59"/>
        <v>2</v>
      </c>
      <c r="DB102" s="181">
        <f t="shared" si="59"/>
        <v>2</v>
      </c>
      <c r="DC102" s="181">
        <f t="shared" si="59"/>
        <v>2</v>
      </c>
      <c r="DD102" s="181">
        <f t="shared" si="59"/>
        <v>29</v>
      </c>
      <c r="DE102" s="181">
        <f t="shared" si="59"/>
        <v>2</v>
      </c>
      <c r="DF102" s="181">
        <f t="shared" si="59"/>
        <v>55</v>
      </c>
      <c r="DG102" s="181">
        <f t="shared" si="59"/>
        <v>23</v>
      </c>
      <c r="DH102" s="181">
        <f t="shared" si="59"/>
        <v>1</v>
      </c>
      <c r="DI102" s="181">
        <f t="shared" si="59"/>
        <v>8</v>
      </c>
      <c r="DJ102" s="181">
        <f t="shared" si="59"/>
        <v>79</v>
      </c>
      <c r="DK102" s="181">
        <f t="shared" si="59"/>
        <v>2</v>
      </c>
      <c r="DL102" s="181">
        <f t="shared" si="59"/>
        <v>9</v>
      </c>
      <c r="DM102" s="181">
        <f t="shared" si="59"/>
        <v>7</v>
      </c>
      <c r="DN102" s="181">
        <f t="shared" si="59"/>
        <v>4</v>
      </c>
      <c r="DO102" s="181">
        <f t="shared" si="59"/>
        <v>3</v>
      </c>
      <c r="DP102" s="181">
        <f t="shared" si="59"/>
        <v>20</v>
      </c>
      <c r="DQ102" s="181">
        <f t="shared" si="59"/>
        <v>0</v>
      </c>
      <c r="DR102" s="181">
        <f t="shared" si="59"/>
        <v>17</v>
      </c>
      <c r="DS102" s="195">
        <f t="shared" si="22"/>
        <v>134</v>
      </c>
      <c r="DT102" s="195">
        <f t="shared" si="23"/>
        <v>110</v>
      </c>
      <c r="DU102" s="195">
        <f t="shared" si="24"/>
        <v>43</v>
      </c>
      <c r="DV102" s="195">
        <f t="shared" si="25"/>
        <v>40</v>
      </c>
      <c r="DW102" s="195">
        <f t="shared" si="26"/>
        <v>28</v>
      </c>
      <c r="DX102" s="195">
        <f t="shared" si="27"/>
        <v>29</v>
      </c>
      <c r="DY102" s="195">
        <f t="shared" si="28"/>
        <v>15</v>
      </c>
      <c r="DZ102" s="195">
        <f t="shared" si="29"/>
        <v>8</v>
      </c>
      <c r="EA102" s="195">
        <f t="shared" si="30"/>
        <v>10</v>
      </c>
      <c r="EB102" s="195">
        <f t="shared" si="31"/>
        <v>13</v>
      </c>
      <c r="EC102" s="14">
        <f t="shared" si="32"/>
        <v>8</v>
      </c>
      <c r="ED102" s="14">
        <f t="shared" si="33"/>
        <v>4</v>
      </c>
      <c r="EE102" s="14">
        <f t="shared" si="34"/>
        <v>28</v>
      </c>
      <c r="EF102" s="14">
        <f t="shared" si="35"/>
        <v>10</v>
      </c>
      <c r="EG102" s="14">
        <f t="shared" si="36"/>
        <v>43</v>
      </c>
    </row>
    <row r="103" spans="1:137" ht="15">
      <c r="A103" s="180" t="s">
        <v>341</v>
      </c>
      <c r="B103" s="45" t="s">
        <v>247</v>
      </c>
      <c r="C103" s="181">
        <f>C38+C48+C60+C66+C71</f>
        <v>0</v>
      </c>
      <c r="D103" s="181">
        <f t="shared" ref="D103:BO103" si="60">D38+D48+D60+D66+D71</f>
        <v>0</v>
      </c>
      <c r="E103" s="181">
        <f t="shared" si="60"/>
        <v>0</v>
      </c>
      <c r="F103" s="181">
        <f t="shared" si="60"/>
        <v>1</v>
      </c>
      <c r="G103" s="181">
        <f t="shared" si="60"/>
        <v>0</v>
      </c>
      <c r="H103" s="181">
        <f t="shared" si="60"/>
        <v>0</v>
      </c>
      <c r="I103" s="181">
        <f t="shared" si="60"/>
        <v>0</v>
      </c>
      <c r="J103" s="181">
        <f t="shared" si="60"/>
        <v>0</v>
      </c>
      <c r="K103" s="181">
        <f t="shared" si="60"/>
        <v>0</v>
      </c>
      <c r="L103" s="181">
        <f t="shared" si="60"/>
        <v>0</v>
      </c>
      <c r="M103" s="181">
        <f t="shared" si="60"/>
        <v>0</v>
      </c>
      <c r="N103" s="181">
        <f t="shared" si="60"/>
        <v>0</v>
      </c>
      <c r="O103" s="181">
        <f t="shared" si="60"/>
        <v>0</v>
      </c>
      <c r="P103" s="181">
        <f t="shared" si="60"/>
        <v>0</v>
      </c>
      <c r="Q103" s="181">
        <f t="shared" si="60"/>
        <v>0</v>
      </c>
      <c r="R103" s="181">
        <f t="shared" si="60"/>
        <v>0</v>
      </c>
      <c r="S103" s="181">
        <f t="shared" si="60"/>
        <v>0</v>
      </c>
      <c r="T103" s="181">
        <f t="shared" si="60"/>
        <v>0</v>
      </c>
      <c r="U103" s="181">
        <f t="shared" si="60"/>
        <v>0</v>
      </c>
      <c r="V103" s="181">
        <f t="shared" si="60"/>
        <v>0</v>
      </c>
      <c r="W103" s="181">
        <f t="shared" si="60"/>
        <v>0</v>
      </c>
      <c r="X103" s="181">
        <f t="shared" si="60"/>
        <v>0</v>
      </c>
      <c r="Y103" s="181">
        <f t="shared" si="60"/>
        <v>0</v>
      </c>
      <c r="Z103" s="181">
        <f t="shared" si="60"/>
        <v>0</v>
      </c>
      <c r="AA103" s="181">
        <f t="shared" si="60"/>
        <v>0</v>
      </c>
      <c r="AB103" s="181">
        <f t="shared" si="60"/>
        <v>0</v>
      </c>
      <c r="AC103" s="181">
        <f t="shared" si="60"/>
        <v>0</v>
      </c>
      <c r="AD103" s="181">
        <f t="shared" si="60"/>
        <v>0</v>
      </c>
      <c r="AE103" s="181">
        <f t="shared" si="60"/>
        <v>0</v>
      </c>
      <c r="AF103" s="181">
        <f t="shared" si="60"/>
        <v>1</v>
      </c>
      <c r="AG103" s="181">
        <f t="shared" si="60"/>
        <v>0</v>
      </c>
      <c r="AH103" s="181">
        <f t="shared" si="60"/>
        <v>1</v>
      </c>
      <c r="AI103" s="181">
        <f t="shared" si="60"/>
        <v>0</v>
      </c>
      <c r="AJ103" s="181">
        <f t="shared" si="60"/>
        <v>0</v>
      </c>
      <c r="AK103" s="181">
        <f t="shared" si="60"/>
        <v>0</v>
      </c>
      <c r="AL103" s="181">
        <f t="shared" si="60"/>
        <v>0</v>
      </c>
      <c r="AM103" s="181">
        <f t="shared" si="60"/>
        <v>0</v>
      </c>
      <c r="AN103" s="181">
        <f t="shared" si="60"/>
        <v>0</v>
      </c>
      <c r="AO103" s="181">
        <f t="shared" si="60"/>
        <v>0</v>
      </c>
      <c r="AP103" s="181">
        <f t="shared" si="60"/>
        <v>0</v>
      </c>
      <c r="AQ103" s="181">
        <f t="shared" si="60"/>
        <v>0</v>
      </c>
      <c r="AR103" s="181">
        <f t="shared" si="60"/>
        <v>0</v>
      </c>
      <c r="AS103" s="181">
        <f t="shared" si="60"/>
        <v>0</v>
      </c>
      <c r="AT103" s="181">
        <f t="shared" si="60"/>
        <v>1</v>
      </c>
      <c r="AU103" s="181">
        <f t="shared" si="60"/>
        <v>2</v>
      </c>
      <c r="AV103" s="181">
        <f t="shared" si="60"/>
        <v>0</v>
      </c>
      <c r="AW103" s="181">
        <f t="shared" si="60"/>
        <v>0</v>
      </c>
      <c r="AX103" s="181">
        <f t="shared" si="60"/>
        <v>1</v>
      </c>
      <c r="AY103" s="181">
        <f t="shared" si="60"/>
        <v>0</v>
      </c>
      <c r="AZ103" s="181">
        <f t="shared" si="60"/>
        <v>1</v>
      </c>
      <c r="BA103" s="181">
        <f t="shared" si="60"/>
        <v>0</v>
      </c>
      <c r="BB103" s="181">
        <f t="shared" si="60"/>
        <v>0</v>
      </c>
      <c r="BC103" s="181">
        <f t="shared" si="60"/>
        <v>0</v>
      </c>
      <c r="BD103" s="181">
        <f t="shared" si="60"/>
        <v>1</v>
      </c>
      <c r="BE103" s="181">
        <f t="shared" si="60"/>
        <v>0</v>
      </c>
      <c r="BF103" s="181">
        <f t="shared" si="60"/>
        <v>0</v>
      </c>
      <c r="BG103" s="181">
        <f t="shared" si="60"/>
        <v>0</v>
      </c>
      <c r="BH103" s="181">
        <f t="shared" si="60"/>
        <v>0</v>
      </c>
      <c r="BI103" s="181">
        <f t="shared" si="60"/>
        <v>1</v>
      </c>
      <c r="BJ103" s="181">
        <f t="shared" si="60"/>
        <v>5</v>
      </c>
      <c r="BK103" s="181">
        <f t="shared" si="60"/>
        <v>0</v>
      </c>
      <c r="BL103" s="181">
        <f t="shared" si="60"/>
        <v>0</v>
      </c>
      <c r="BM103" s="181">
        <f t="shared" si="60"/>
        <v>4</v>
      </c>
      <c r="BN103" s="181">
        <f t="shared" si="60"/>
        <v>0</v>
      </c>
      <c r="BO103" s="181">
        <f t="shared" si="60"/>
        <v>2</v>
      </c>
      <c r="BP103" s="181">
        <f t="shared" ref="BP103:DR103" si="61">BP38+BP48+BP60+BP66+BP71</f>
        <v>1</v>
      </c>
      <c r="BQ103" s="181">
        <f t="shared" si="61"/>
        <v>4</v>
      </c>
      <c r="BR103" s="181">
        <f t="shared" si="61"/>
        <v>0</v>
      </c>
      <c r="BS103" s="181">
        <f t="shared" si="61"/>
        <v>0</v>
      </c>
      <c r="BT103" s="181">
        <f t="shared" si="61"/>
        <v>0</v>
      </c>
      <c r="BU103" s="181">
        <f t="shared" si="61"/>
        <v>0</v>
      </c>
      <c r="BV103" s="181">
        <f t="shared" si="61"/>
        <v>0</v>
      </c>
      <c r="BW103" s="181">
        <f t="shared" si="61"/>
        <v>1</v>
      </c>
      <c r="BX103" s="181">
        <f t="shared" si="61"/>
        <v>0</v>
      </c>
      <c r="BY103" s="181">
        <f t="shared" si="61"/>
        <v>2</v>
      </c>
      <c r="BZ103" s="181">
        <f t="shared" si="61"/>
        <v>0</v>
      </c>
      <c r="CA103" s="181">
        <f t="shared" si="61"/>
        <v>1</v>
      </c>
      <c r="CB103" s="181">
        <f t="shared" si="61"/>
        <v>14</v>
      </c>
      <c r="CC103" s="181">
        <f t="shared" si="61"/>
        <v>3</v>
      </c>
      <c r="CD103" s="181">
        <f t="shared" si="61"/>
        <v>4</v>
      </c>
      <c r="CE103" s="181">
        <f t="shared" si="61"/>
        <v>2</v>
      </c>
      <c r="CF103" s="181">
        <f t="shared" si="61"/>
        <v>9</v>
      </c>
      <c r="CG103" s="181">
        <f t="shared" si="61"/>
        <v>1</v>
      </c>
      <c r="CH103" s="181">
        <f t="shared" si="61"/>
        <v>1</v>
      </c>
      <c r="CI103" s="181">
        <f t="shared" si="61"/>
        <v>0</v>
      </c>
      <c r="CJ103" s="181">
        <f t="shared" si="61"/>
        <v>1</v>
      </c>
      <c r="CK103" s="181">
        <f t="shared" si="61"/>
        <v>1</v>
      </c>
      <c r="CL103" s="181">
        <f t="shared" si="61"/>
        <v>0</v>
      </c>
      <c r="CM103" s="181">
        <f t="shared" si="61"/>
        <v>0</v>
      </c>
      <c r="CN103" s="181">
        <f t="shared" si="61"/>
        <v>2</v>
      </c>
      <c r="CO103" s="181">
        <f t="shared" si="61"/>
        <v>0</v>
      </c>
      <c r="CP103" s="181">
        <f t="shared" si="61"/>
        <v>1</v>
      </c>
      <c r="CQ103" s="181">
        <f t="shared" si="61"/>
        <v>20</v>
      </c>
      <c r="CR103" s="181">
        <f t="shared" si="61"/>
        <v>9</v>
      </c>
      <c r="CS103" s="181">
        <f t="shared" si="61"/>
        <v>2</v>
      </c>
      <c r="CT103" s="181">
        <f t="shared" si="61"/>
        <v>4</v>
      </c>
      <c r="CU103" s="181">
        <f t="shared" si="61"/>
        <v>17</v>
      </c>
      <c r="CV103" s="181">
        <f t="shared" si="61"/>
        <v>0</v>
      </c>
      <c r="CW103" s="181">
        <f t="shared" si="61"/>
        <v>3</v>
      </c>
      <c r="CX103" s="181">
        <f t="shared" si="61"/>
        <v>0</v>
      </c>
      <c r="CY103" s="181">
        <f t="shared" si="61"/>
        <v>0</v>
      </c>
      <c r="CZ103" s="181">
        <f t="shared" si="61"/>
        <v>1</v>
      </c>
      <c r="DA103" s="181">
        <f t="shared" si="61"/>
        <v>2</v>
      </c>
      <c r="DB103" s="181">
        <f t="shared" si="61"/>
        <v>0</v>
      </c>
      <c r="DC103" s="181">
        <f t="shared" si="61"/>
        <v>2</v>
      </c>
      <c r="DD103" s="181">
        <f t="shared" si="61"/>
        <v>7</v>
      </c>
      <c r="DE103" s="181">
        <f t="shared" si="61"/>
        <v>2</v>
      </c>
      <c r="DF103" s="181">
        <f t="shared" si="61"/>
        <v>47</v>
      </c>
      <c r="DG103" s="181">
        <f t="shared" si="61"/>
        <v>15</v>
      </c>
      <c r="DH103" s="181">
        <f t="shared" si="61"/>
        <v>1</v>
      </c>
      <c r="DI103" s="181">
        <f t="shared" si="61"/>
        <v>13</v>
      </c>
      <c r="DJ103" s="181">
        <f t="shared" si="61"/>
        <v>56</v>
      </c>
      <c r="DK103" s="181">
        <f t="shared" si="61"/>
        <v>4</v>
      </c>
      <c r="DL103" s="181">
        <f t="shared" si="61"/>
        <v>8</v>
      </c>
      <c r="DM103" s="181">
        <f t="shared" si="61"/>
        <v>2</v>
      </c>
      <c r="DN103" s="181">
        <f t="shared" si="61"/>
        <v>10</v>
      </c>
      <c r="DO103" s="181">
        <f t="shared" si="61"/>
        <v>1</v>
      </c>
      <c r="DP103" s="181">
        <f t="shared" si="61"/>
        <v>29</v>
      </c>
      <c r="DQ103" s="181">
        <f t="shared" si="61"/>
        <v>0</v>
      </c>
      <c r="DR103" s="181">
        <f t="shared" si="61"/>
        <v>6</v>
      </c>
      <c r="DS103" s="195">
        <f t="shared" si="22"/>
        <v>86</v>
      </c>
      <c r="DT103" s="195">
        <f t="shared" si="23"/>
        <v>86</v>
      </c>
      <c r="DU103" s="195">
        <f t="shared" si="24"/>
        <v>20</v>
      </c>
      <c r="DV103" s="195">
        <f t="shared" si="25"/>
        <v>28</v>
      </c>
      <c r="DW103" s="195">
        <f t="shared" si="26"/>
        <v>32</v>
      </c>
      <c r="DX103" s="195">
        <f t="shared" si="27"/>
        <v>7</v>
      </c>
      <c r="DY103" s="195">
        <f t="shared" si="28"/>
        <v>20</v>
      </c>
      <c r="DZ103" s="195">
        <f t="shared" si="29"/>
        <v>11</v>
      </c>
      <c r="EA103" s="195">
        <f t="shared" si="30"/>
        <v>2</v>
      </c>
      <c r="EB103" s="195">
        <f t="shared" si="31"/>
        <v>13</v>
      </c>
      <c r="EC103" s="14">
        <f t="shared" si="32"/>
        <v>11</v>
      </c>
      <c r="ED103" s="14">
        <f t="shared" si="33"/>
        <v>3</v>
      </c>
      <c r="EE103" s="14">
        <f t="shared" si="34"/>
        <v>32</v>
      </c>
      <c r="EF103" s="14">
        <f t="shared" si="35"/>
        <v>2</v>
      </c>
      <c r="EG103" s="14">
        <f t="shared" si="36"/>
        <v>20</v>
      </c>
    </row>
    <row r="104" spans="1:137" ht="15">
      <c r="A104" s="180" t="s">
        <v>342</v>
      </c>
      <c r="B104" s="45" t="s">
        <v>248</v>
      </c>
      <c r="C104" s="181">
        <f>C36+C61</f>
        <v>0</v>
      </c>
      <c r="D104" s="181">
        <f t="shared" ref="D104:BO104" si="62">D36+D61</f>
        <v>0</v>
      </c>
      <c r="E104" s="181">
        <f t="shared" si="62"/>
        <v>0</v>
      </c>
      <c r="F104" s="181">
        <f t="shared" si="62"/>
        <v>0</v>
      </c>
      <c r="G104" s="181">
        <f t="shared" si="62"/>
        <v>0</v>
      </c>
      <c r="H104" s="181">
        <f t="shared" si="62"/>
        <v>0</v>
      </c>
      <c r="I104" s="181">
        <f t="shared" si="62"/>
        <v>0</v>
      </c>
      <c r="J104" s="181">
        <f t="shared" si="62"/>
        <v>0</v>
      </c>
      <c r="K104" s="181">
        <f t="shared" si="62"/>
        <v>0</v>
      </c>
      <c r="L104" s="181">
        <f t="shared" si="62"/>
        <v>0</v>
      </c>
      <c r="M104" s="181">
        <f t="shared" si="62"/>
        <v>0</v>
      </c>
      <c r="N104" s="181">
        <f t="shared" si="62"/>
        <v>0</v>
      </c>
      <c r="O104" s="181">
        <f t="shared" si="62"/>
        <v>0</v>
      </c>
      <c r="P104" s="181">
        <f t="shared" si="62"/>
        <v>0</v>
      </c>
      <c r="Q104" s="181">
        <f t="shared" si="62"/>
        <v>0</v>
      </c>
      <c r="R104" s="181">
        <f t="shared" si="62"/>
        <v>0</v>
      </c>
      <c r="S104" s="181">
        <f t="shared" si="62"/>
        <v>0</v>
      </c>
      <c r="T104" s="181">
        <f t="shared" si="62"/>
        <v>0</v>
      </c>
      <c r="U104" s="181">
        <f t="shared" si="62"/>
        <v>0</v>
      </c>
      <c r="V104" s="181">
        <f t="shared" si="62"/>
        <v>0</v>
      </c>
      <c r="W104" s="181">
        <f t="shared" si="62"/>
        <v>0</v>
      </c>
      <c r="X104" s="181">
        <f t="shared" si="62"/>
        <v>0</v>
      </c>
      <c r="Y104" s="181">
        <f t="shared" si="62"/>
        <v>0</v>
      </c>
      <c r="Z104" s="181">
        <f t="shared" si="62"/>
        <v>0</v>
      </c>
      <c r="AA104" s="181">
        <f t="shared" si="62"/>
        <v>0</v>
      </c>
      <c r="AB104" s="181">
        <f t="shared" si="62"/>
        <v>0</v>
      </c>
      <c r="AC104" s="181">
        <f t="shared" si="62"/>
        <v>0</v>
      </c>
      <c r="AD104" s="181">
        <f t="shared" si="62"/>
        <v>0</v>
      </c>
      <c r="AE104" s="181">
        <f t="shared" si="62"/>
        <v>1</v>
      </c>
      <c r="AF104" s="181">
        <f t="shared" si="62"/>
        <v>0</v>
      </c>
      <c r="AG104" s="181">
        <f t="shared" si="62"/>
        <v>0</v>
      </c>
      <c r="AH104" s="181">
        <f t="shared" si="62"/>
        <v>0</v>
      </c>
      <c r="AI104" s="181">
        <f t="shared" si="62"/>
        <v>0</v>
      </c>
      <c r="AJ104" s="181">
        <f t="shared" si="62"/>
        <v>0</v>
      </c>
      <c r="AK104" s="181">
        <f t="shared" si="62"/>
        <v>0</v>
      </c>
      <c r="AL104" s="181">
        <f t="shared" si="62"/>
        <v>0</v>
      </c>
      <c r="AM104" s="181">
        <f t="shared" si="62"/>
        <v>0</v>
      </c>
      <c r="AN104" s="181">
        <f t="shared" si="62"/>
        <v>0</v>
      </c>
      <c r="AO104" s="181">
        <f t="shared" si="62"/>
        <v>0</v>
      </c>
      <c r="AP104" s="181">
        <f t="shared" si="62"/>
        <v>0</v>
      </c>
      <c r="AQ104" s="181">
        <f t="shared" si="62"/>
        <v>0</v>
      </c>
      <c r="AR104" s="181">
        <f t="shared" si="62"/>
        <v>0</v>
      </c>
      <c r="AS104" s="181">
        <f t="shared" si="62"/>
        <v>0</v>
      </c>
      <c r="AT104" s="181">
        <f t="shared" si="62"/>
        <v>0</v>
      </c>
      <c r="AU104" s="181">
        <f t="shared" si="62"/>
        <v>1</v>
      </c>
      <c r="AV104" s="181">
        <f t="shared" si="62"/>
        <v>0</v>
      </c>
      <c r="AW104" s="181">
        <f t="shared" si="62"/>
        <v>0</v>
      </c>
      <c r="AX104" s="181">
        <f t="shared" si="62"/>
        <v>2</v>
      </c>
      <c r="AY104" s="181">
        <f t="shared" si="62"/>
        <v>0</v>
      </c>
      <c r="AZ104" s="181">
        <f t="shared" si="62"/>
        <v>0</v>
      </c>
      <c r="BA104" s="181">
        <f t="shared" si="62"/>
        <v>0</v>
      </c>
      <c r="BB104" s="181">
        <f t="shared" si="62"/>
        <v>0</v>
      </c>
      <c r="BC104" s="181">
        <f t="shared" si="62"/>
        <v>0</v>
      </c>
      <c r="BD104" s="181">
        <f t="shared" si="62"/>
        <v>0</v>
      </c>
      <c r="BE104" s="181">
        <f t="shared" si="62"/>
        <v>0</v>
      </c>
      <c r="BF104" s="181">
        <f t="shared" si="62"/>
        <v>0</v>
      </c>
      <c r="BG104" s="181">
        <f t="shared" si="62"/>
        <v>0</v>
      </c>
      <c r="BH104" s="181">
        <f t="shared" si="62"/>
        <v>1</v>
      </c>
      <c r="BI104" s="181">
        <f t="shared" si="62"/>
        <v>4</v>
      </c>
      <c r="BJ104" s="181">
        <f t="shared" si="62"/>
        <v>5</v>
      </c>
      <c r="BK104" s="181">
        <f t="shared" si="62"/>
        <v>0</v>
      </c>
      <c r="BL104" s="181">
        <f t="shared" si="62"/>
        <v>0</v>
      </c>
      <c r="BM104" s="181">
        <f t="shared" si="62"/>
        <v>12</v>
      </c>
      <c r="BN104" s="181">
        <f t="shared" si="62"/>
        <v>2</v>
      </c>
      <c r="BO104" s="181">
        <f t="shared" si="62"/>
        <v>2</v>
      </c>
      <c r="BP104" s="181">
        <f t="shared" ref="BP104:DR104" si="63">BP36+BP61</f>
        <v>0</v>
      </c>
      <c r="BQ104" s="181">
        <f t="shared" si="63"/>
        <v>2</v>
      </c>
      <c r="BR104" s="181">
        <f t="shared" si="63"/>
        <v>0</v>
      </c>
      <c r="BS104" s="181">
        <f t="shared" si="63"/>
        <v>0</v>
      </c>
      <c r="BT104" s="181">
        <f t="shared" si="63"/>
        <v>0</v>
      </c>
      <c r="BU104" s="181">
        <f t="shared" si="63"/>
        <v>0</v>
      </c>
      <c r="BV104" s="181">
        <f t="shared" si="63"/>
        <v>0</v>
      </c>
      <c r="BW104" s="181">
        <f t="shared" si="63"/>
        <v>1</v>
      </c>
      <c r="BX104" s="181">
        <f t="shared" si="63"/>
        <v>0</v>
      </c>
      <c r="BY104" s="181">
        <f t="shared" si="63"/>
        <v>1</v>
      </c>
      <c r="BZ104" s="181">
        <f t="shared" si="63"/>
        <v>0</v>
      </c>
      <c r="CA104" s="181">
        <f t="shared" si="63"/>
        <v>2</v>
      </c>
      <c r="CB104" s="181">
        <f t="shared" si="63"/>
        <v>11</v>
      </c>
      <c r="CC104" s="181">
        <f t="shared" si="63"/>
        <v>3</v>
      </c>
      <c r="CD104" s="181">
        <f t="shared" si="63"/>
        <v>3</v>
      </c>
      <c r="CE104" s="181">
        <f t="shared" si="63"/>
        <v>0</v>
      </c>
      <c r="CF104" s="181">
        <f t="shared" si="63"/>
        <v>16</v>
      </c>
      <c r="CG104" s="181">
        <f t="shared" si="63"/>
        <v>1</v>
      </c>
      <c r="CH104" s="181">
        <f t="shared" si="63"/>
        <v>1</v>
      </c>
      <c r="CI104" s="181">
        <f t="shared" si="63"/>
        <v>0</v>
      </c>
      <c r="CJ104" s="181">
        <f t="shared" si="63"/>
        <v>0</v>
      </c>
      <c r="CK104" s="181">
        <f t="shared" si="63"/>
        <v>0</v>
      </c>
      <c r="CL104" s="181">
        <f t="shared" si="63"/>
        <v>2</v>
      </c>
      <c r="CM104" s="181">
        <f t="shared" si="63"/>
        <v>0</v>
      </c>
      <c r="CN104" s="181">
        <f t="shared" si="63"/>
        <v>3</v>
      </c>
      <c r="CO104" s="181">
        <f t="shared" si="63"/>
        <v>2</v>
      </c>
      <c r="CP104" s="181">
        <f t="shared" si="63"/>
        <v>0</v>
      </c>
      <c r="CQ104" s="181">
        <f t="shared" si="63"/>
        <v>31</v>
      </c>
      <c r="CR104" s="181">
        <f t="shared" si="63"/>
        <v>8</v>
      </c>
      <c r="CS104" s="181">
        <f t="shared" si="63"/>
        <v>1</v>
      </c>
      <c r="CT104" s="181">
        <f t="shared" si="63"/>
        <v>2</v>
      </c>
      <c r="CU104" s="181">
        <f t="shared" si="63"/>
        <v>17</v>
      </c>
      <c r="CV104" s="181">
        <f t="shared" si="63"/>
        <v>2</v>
      </c>
      <c r="CW104" s="181">
        <f t="shared" si="63"/>
        <v>2</v>
      </c>
      <c r="CX104" s="181">
        <f t="shared" si="63"/>
        <v>0</v>
      </c>
      <c r="CY104" s="181">
        <f t="shared" si="63"/>
        <v>0</v>
      </c>
      <c r="CZ104" s="181">
        <f t="shared" si="63"/>
        <v>1</v>
      </c>
      <c r="DA104" s="181">
        <f t="shared" si="63"/>
        <v>3</v>
      </c>
      <c r="DB104" s="181">
        <f t="shared" si="63"/>
        <v>0</v>
      </c>
      <c r="DC104" s="181">
        <f t="shared" si="63"/>
        <v>5</v>
      </c>
      <c r="DD104" s="181">
        <f t="shared" si="63"/>
        <v>5</v>
      </c>
      <c r="DE104" s="181">
        <f t="shared" si="63"/>
        <v>4</v>
      </c>
      <c r="DF104" s="181">
        <f t="shared" si="63"/>
        <v>62</v>
      </c>
      <c r="DG104" s="181">
        <f t="shared" si="63"/>
        <v>21</v>
      </c>
      <c r="DH104" s="181">
        <f t="shared" si="63"/>
        <v>1</v>
      </c>
      <c r="DI104" s="181">
        <f t="shared" si="63"/>
        <v>5</v>
      </c>
      <c r="DJ104" s="181">
        <f t="shared" si="63"/>
        <v>46</v>
      </c>
      <c r="DK104" s="181">
        <f t="shared" si="63"/>
        <v>1</v>
      </c>
      <c r="DL104" s="181">
        <f t="shared" si="63"/>
        <v>5</v>
      </c>
      <c r="DM104" s="181">
        <f t="shared" si="63"/>
        <v>2</v>
      </c>
      <c r="DN104" s="181">
        <f t="shared" si="63"/>
        <v>4</v>
      </c>
      <c r="DO104" s="181">
        <f t="shared" si="63"/>
        <v>5</v>
      </c>
      <c r="DP104" s="181">
        <f t="shared" si="63"/>
        <v>13</v>
      </c>
      <c r="DQ104" s="181">
        <f t="shared" si="63"/>
        <v>0</v>
      </c>
      <c r="DR104" s="181">
        <f t="shared" si="63"/>
        <v>10</v>
      </c>
      <c r="DS104" s="195">
        <f t="shared" si="22"/>
        <v>118</v>
      </c>
      <c r="DT104" s="195">
        <f t="shared" si="23"/>
        <v>81</v>
      </c>
      <c r="DU104" s="195">
        <f t="shared" si="24"/>
        <v>25</v>
      </c>
      <c r="DV104" s="195">
        <f t="shared" si="25"/>
        <v>34</v>
      </c>
      <c r="DW104" s="195">
        <f t="shared" si="26"/>
        <v>20</v>
      </c>
      <c r="DX104" s="195">
        <f t="shared" si="27"/>
        <v>7</v>
      </c>
      <c r="DY104" s="195">
        <f t="shared" si="28"/>
        <v>7</v>
      </c>
      <c r="DZ104" s="195">
        <f t="shared" si="29"/>
        <v>4</v>
      </c>
      <c r="EA104" s="195">
        <f t="shared" si="30"/>
        <v>5</v>
      </c>
      <c r="EB104" s="195">
        <f t="shared" si="31"/>
        <v>8</v>
      </c>
      <c r="EC104" s="14">
        <f t="shared" si="32"/>
        <v>4</v>
      </c>
      <c r="ED104" s="14">
        <f t="shared" si="33"/>
        <v>6</v>
      </c>
      <c r="EE104" s="14">
        <f t="shared" si="34"/>
        <v>20</v>
      </c>
      <c r="EF104" s="14">
        <f t="shared" si="35"/>
        <v>5</v>
      </c>
      <c r="EG104" s="14">
        <f t="shared" si="36"/>
        <v>25</v>
      </c>
    </row>
    <row r="105" spans="1:137" ht="15">
      <c r="A105" s="180" t="s">
        <v>343</v>
      </c>
      <c r="B105" s="45" t="s">
        <v>249</v>
      </c>
      <c r="C105" s="181">
        <f t="shared" ref="C105:BN105" si="64">C37+C68</f>
        <v>0</v>
      </c>
      <c r="D105" s="181">
        <f t="shared" si="64"/>
        <v>0</v>
      </c>
      <c r="E105" s="181">
        <f t="shared" si="64"/>
        <v>0</v>
      </c>
      <c r="F105" s="181">
        <f t="shared" si="64"/>
        <v>0</v>
      </c>
      <c r="G105" s="181">
        <f t="shared" si="64"/>
        <v>0</v>
      </c>
      <c r="H105" s="181">
        <f t="shared" si="64"/>
        <v>0</v>
      </c>
      <c r="I105" s="181">
        <f t="shared" si="64"/>
        <v>0</v>
      </c>
      <c r="J105" s="181">
        <f t="shared" si="64"/>
        <v>0</v>
      </c>
      <c r="K105" s="181">
        <f t="shared" si="64"/>
        <v>0</v>
      </c>
      <c r="L105" s="181">
        <f t="shared" si="64"/>
        <v>0</v>
      </c>
      <c r="M105" s="181">
        <f t="shared" si="64"/>
        <v>0</v>
      </c>
      <c r="N105" s="181">
        <f t="shared" si="64"/>
        <v>0</v>
      </c>
      <c r="O105" s="181">
        <f t="shared" si="64"/>
        <v>0</v>
      </c>
      <c r="P105" s="181">
        <f t="shared" si="64"/>
        <v>0</v>
      </c>
      <c r="Q105" s="181">
        <f t="shared" si="64"/>
        <v>0</v>
      </c>
      <c r="R105" s="181">
        <f t="shared" si="64"/>
        <v>0</v>
      </c>
      <c r="S105" s="181">
        <f t="shared" si="64"/>
        <v>0</v>
      </c>
      <c r="T105" s="181">
        <f t="shared" si="64"/>
        <v>0</v>
      </c>
      <c r="U105" s="181">
        <f t="shared" si="64"/>
        <v>0</v>
      </c>
      <c r="V105" s="181">
        <f t="shared" si="64"/>
        <v>0</v>
      </c>
      <c r="W105" s="181">
        <f t="shared" si="64"/>
        <v>0</v>
      </c>
      <c r="X105" s="181">
        <f t="shared" si="64"/>
        <v>0</v>
      </c>
      <c r="Y105" s="181">
        <f t="shared" si="64"/>
        <v>0</v>
      </c>
      <c r="Z105" s="181">
        <f t="shared" si="64"/>
        <v>0</v>
      </c>
      <c r="AA105" s="181">
        <f t="shared" si="64"/>
        <v>0</v>
      </c>
      <c r="AB105" s="181">
        <f t="shared" si="64"/>
        <v>0</v>
      </c>
      <c r="AC105" s="181">
        <f t="shared" si="64"/>
        <v>0</v>
      </c>
      <c r="AD105" s="181">
        <f t="shared" si="64"/>
        <v>0</v>
      </c>
      <c r="AE105" s="181">
        <f t="shared" si="64"/>
        <v>0</v>
      </c>
      <c r="AF105" s="181">
        <f t="shared" si="64"/>
        <v>0</v>
      </c>
      <c r="AG105" s="181">
        <f t="shared" si="64"/>
        <v>0</v>
      </c>
      <c r="AH105" s="181">
        <f t="shared" si="64"/>
        <v>0</v>
      </c>
      <c r="AI105" s="181">
        <f t="shared" si="64"/>
        <v>0</v>
      </c>
      <c r="AJ105" s="181">
        <f t="shared" si="64"/>
        <v>0</v>
      </c>
      <c r="AK105" s="181">
        <f t="shared" si="64"/>
        <v>0</v>
      </c>
      <c r="AL105" s="181">
        <f t="shared" si="64"/>
        <v>0</v>
      </c>
      <c r="AM105" s="181">
        <f t="shared" si="64"/>
        <v>0</v>
      </c>
      <c r="AN105" s="181">
        <f t="shared" si="64"/>
        <v>0</v>
      </c>
      <c r="AO105" s="181">
        <f t="shared" si="64"/>
        <v>0</v>
      </c>
      <c r="AP105" s="181">
        <f t="shared" si="64"/>
        <v>0</v>
      </c>
      <c r="AQ105" s="181">
        <f t="shared" si="64"/>
        <v>0</v>
      </c>
      <c r="AR105" s="181">
        <f t="shared" si="64"/>
        <v>1</v>
      </c>
      <c r="AS105" s="181">
        <f t="shared" si="64"/>
        <v>0</v>
      </c>
      <c r="AT105" s="181">
        <f t="shared" si="64"/>
        <v>1</v>
      </c>
      <c r="AU105" s="181">
        <f t="shared" si="64"/>
        <v>7</v>
      </c>
      <c r="AV105" s="181">
        <f t="shared" si="64"/>
        <v>0</v>
      </c>
      <c r="AW105" s="181">
        <f t="shared" si="64"/>
        <v>0</v>
      </c>
      <c r="AX105" s="181">
        <f t="shared" si="64"/>
        <v>3</v>
      </c>
      <c r="AY105" s="181">
        <f t="shared" si="64"/>
        <v>0</v>
      </c>
      <c r="AZ105" s="181">
        <f t="shared" si="64"/>
        <v>0</v>
      </c>
      <c r="BA105" s="181">
        <f t="shared" si="64"/>
        <v>0</v>
      </c>
      <c r="BB105" s="181">
        <f t="shared" si="64"/>
        <v>3</v>
      </c>
      <c r="BC105" s="181">
        <f t="shared" si="64"/>
        <v>0</v>
      </c>
      <c r="BD105" s="181">
        <f t="shared" si="64"/>
        <v>0</v>
      </c>
      <c r="BE105" s="181">
        <f t="shared" si="64"/>
        <v>0</v>
      </c>
      <c r="BF105" s="181">
        <f t="shared" si="64"/>
        <v>0</v>
      </c>
      <c r="BG105" s="181">
        <f t="shared" si="64"/>
        <v>0</v>
      </c>
      <c r="BH105" s="181">
        <f t="shared" si="64"/>
        <v>0</v>
      </c>
      <c r="BI105" s="181">
        <f t="shared" si="64"/>
        <v>2</v>
      </c>
      <c r="BJ105" s="181">
        <f t="shared" si="64"/>
        <v>6</v>
      </c>
      <c r="BK105" s="181">
        <f t="shared" si="64"/>
        <v>0</v>
      </c>
      <c r="BL105" s="181">
        <f t="shared" si="64"/>
        <v>0</v>
      </c>
      <c r="BM105" s="181">
        <f t="shared" si="64"/>
        <v>9</v>
      </c>
      <c r="BN105" s="181">
        <f t="shared" si="64"/>
        <v>0</v>
      </c>
      <c r="BO105" s="181">
        <f t="shared" ref="BO105:DR105" si="65">BO37+BO68</f>
        <v>1</v>
      </c>
      <c r="BP105" s="181">
        <f t="shared" si="65"/>
        <v>0</v>
      </c>
      <c r="BQ105" s="181">
        <f t="shared" si="65"/>
        <v>3</v>
      </c>
      <c r="BR105" s="181">
        <f t="shared" si="65"/>
        <v>0</v>
      </c>
      <c r="BS105" s="181">
        <f t="shared" si="65"/>
        <v>0</v>
      </c>
      <c r="BT105" s="181">
        <f t="shared" si="65"/>
        <v>0</v>
      </c>
      <c r="BU105" s="181">
        <f t="shared" si="65"/>
        <v>0</v>
      </c>
      <c r="BV105" s="181">
        <f t="shared" si="65"/>
        <v>0</v>
      </c>
      <c r="BW105" s="181">
        <f t="shared" si="65"/>
        <v>0</v>
      </c>
      <c r="BX105" s="181">
        <f t="shared" si="65"/>
        <v>2</v>
      </c>
      <c r="BY105" s="181">
        <f t="shared" si="65"/>
        <v>5</v>
      </c>
      <c r="BZ105" s="181">
        <f t="shared" si="65"/>
        <v>0</v>
      </c>
      <c r="CA105" s="181">
        <f t="shared" si="65"/>
        <v>2</v>
      </c>
      <c r="CB105" s="181">
        <f t="shared" si="65"/>
        <v>25</v>
      </c>
      <c r="CC105" s="181">
        <f t="shared" si="65"/>
        <v>2</v>
      </c>
      <c r="CD105" s="181">
        <f t="shared" si="65"/>
        <v>7</v>
      </c>
      <c r="CE105" s="181">
        <f t="shared" si="65"/>
        <v>1</v>
      </c>
      <c r="CF105" s="181">
        <f t="shared" si="65"/>
        <v>17</v>
      </c>
      <c r="CG105" s="181">
        <f t="shared" si="65"/>
        <v>0</v>
      </c>
      <c r="CH105" s="181">
        <f t="shared" si="65"/>
        <v>0</v>
      </c>
      <c r="CI105" s="181">
        <f t="shared" si="65"/>
        <v>0</v>
      </c>
      <c r="CJ105" s="181">
        <f t="shared" si="65"/>
        <v>0</v>
      </c>
      <c r="CK105" s="181">
        <f t="shared" si="65"/>
        <v>1</v>
      </c>
      <c r="CL105" s="181">
        <f t="shared" si="65"/>
        <v>1</v>
      </c>
      <c r="CM105" s="181">
        <f t="shared" si="65"/>
        <v>1</v>
      </c>
      <c r="CN105" s="181">
        <f t="shared" si="65"/>
        <v>4</v>
      </c>
      <c r="CO105" s="181">
        <f t="shared" si="65"/>
        <v>0</v>
      </c>
      <c r="CP105" s="181">
        <f t="shared" si="65"/>
        <v>0</v>
      </c>
      <c r="CQ105" s="181">
        <f t="shared" si="65"/>
        <v>29</v>
      </c>
      <c r="CR105" s="181">
        <f t="shared" si="65"/>
        <v>8</v>
      </c>
      <c r="CS105" s="181">
        <f t="shared" si="65"/>
        <v>1</v>
      </c>
      <c r="CT105" s="181">
        <f t="shared" si="65"/>
        <v>6</v>
      </c>
      <c r="CU105" s="181">
        <f t="shared" si="65"/>
        <v>13</v>
      </c>
      <c r="CV105" s="181">
        <f t="shared" si="65"/>
        <v>0</v>
      </c>
      <c r="CW105" s="181">
        <f t="shared" si="65"/>
        <v>0</v>
      </c>
      <c r="CX105" s="181">
        <f t="shared" si="65"/>
        <v>0</v>
      </c>
      <c r="CY105" s="181">
        <f t="shared" si="65"/>
        <v>1</v>
      </c>
      <c r="CZ105" s="181">
        <f t="shared" si="65"/>
        <v>2</v>
      </c>
      <c r="DA105" s="181">
        <f t="shared" si="65"/>
        <v>2</v>
      </c>
      <c r="DB105" s="181">
        <f t="shared" si="65"/>
        <v>0</v>
      </c>
      <c r="DC105" s="181">
        <f t="shared" si="65"/>
        <v>4</v>
      </c>
      <c r="DD105" s="181">
        <f t="shared" si="65"/>
        <v>17</v>
      </c>
      <c r="DE105" s="181">
        <f t="shared" si="65"/>
        <v>2</v>
      </c>
      <c r="DF105" s="181">
        <f t="shared" si="65"/>
        <v>72</v>
      </c>
      <c r="DG105" s="181">
        <f t="shared" si="65"/>
        <v>19</v>
      </c>
      <c r="DH105" s="181">
        <f t="shared" si="65"/>
        <v>0</v>
      </c>
      <c r="DI105" s="181">
        <f t="shared" si="65"/>
        <v>12</v>
      </c>
      <c r="DJ105" s="181">
        <f t="shared" si="65"/>
        <v>81</v>
      </c>
      <c r="DK105" s="181">
        <f t="shared" si="65"/>
        <v>4</v>
      </c>
      <c r="DL105" s="181">
        <f t="shared" si="65"/>
        <v>9</v>
      </c>
      <c r="DM105" s="181">
        <f t="shared" si="65"/>
        <v>9</v>
      </c>
      <c r="DN105" s="181">
        <f t="shared" si="65"/>
        <v>7</v>
      </c>
      <c r="DO105" s="181">
        <f t="shared" si="65"/>
        <v>2</v>
      </c>
      <c r="DP105" s="181">
        <f t="shared" si="65"/>
        <v>25</v>
      </c>
      <c r="DQ105" s="181">
        <f t="shared" si="65"/>
        <v>0</v>
      </c>
      <c r="DR105" s="181">
        <f t="shared" si="65"/>
        <v>22</v>
      </c>
      <c r="DS105" s="195">
        <f t="shared" si="22"/>
        <v>138</v>
      </c>
      <c r="DT105" s="195">
        <f t="shared" si="23"/>
        <v>117</v>
      </c>
      <c r="DU105" s="195">
        <f t="shared" si="24"/>
        <v>48</v>
      </c>
      <c r="DV105" s="195">
        <f t="shared" si="25"/>
        <v>29</v>
      </c>
      <c r="DW105" s="195">
        <f t="shared" si="26"/>
        <v>28</v>
      </c>
      <c r="DX105" s="195">
        <f t="shared" si="27"/>
        <v>17</v>
      </c>
      <c r="DY105" s="195">
        <f t="shared" si="28"/>
        <v>19</v>
      </c>
      <c r="DZ105" s="195">
        <f t="shared" si="29"/>
        <v>8</v>
      </c>
      <c r="EA105" s="195">
        <f t="shared" si="30"/>
        <v>6</v>
      </c>
      <c r="EB105" s="195">
        <f t="shared" si="31"/>
        <v>9</v>
      </c>
      <c r="EC105" s="14">
        <f t="shared" si="32"/>
        <v>8</v>
      </c>
      <c r="ED105" s="14">
        <f t="shared" si="33"/>
        <v>6</v>
      </c>
      <c r="EE105" s="14">
        <f t="shared" si="34"/>
        <v>28</v>
      </c>
      <c r="EF105" s="14">
        <f t="shared" si="35"/>
        <v>6</v>
      </c>
      <c r="EG105" s="14">
        <f t="shared" si="36"/>
        <v>48</v>
      </c>
    </row>
    <row r="106" spans="1:137" ht="15">
      <c r="A106" s="180" t="s">
        <v>344</v>
      </c>
      <c r="B106" s="45" t="s">
        <v>250</v>
      </c>
      <c r="C106" s="181">
        <f t="shared" ref="C106:BN106" si="66">C44+C45+C54+C62+C67+C70</f>
        <v>0</v>
      </c>
      <c r="D106" s="181">
        <f t="shared" si="66"/>
        <v>0</v>
      </c>
      <c r="E106" s="181">
        <f t="shared" si="66"/>
        <v>0</v>
      </c>
      <c r="F106" s="181">
        <f t="shared" si="66"/>
        <v>0</v>
      </c>
      <c r="G106" s="181">
        <f t="shared" si="66"/>
        <v>0</v>
      </c>
      <c r="H106" s="181">
        <f t="shared" si="66"/>
        <v>0</v>
      </c>
      <c r="I106" s="181">
        <f t="shared" si="66"/>
        <v>0</v>
      </c>
      <c r="J106" s="181">
        <f t="shared" si="66"/>
        <v>0</v>
      </c>
      <c r="K106" s="181">
        <f t="shared" si="66"/>
        <v>0</v>
      </c>
      <c r="L106" s="181">
        <f t="shared" si="66"/>
        <v>0</v>
      </c>
      <c r="M106" s="181">
        <f t="shared" si="66"/>
        <v>0</v>
      </c>
      <c r="N106" s="181">
        <f t="shared" si="66"/>
        <v>0</v>
      </c>
      <c r="O106" s="181">
        <f t="shared" si="66"/>
        <v>0</v>
      </c>
      <c r="P106" s="181">
        <f t="shared" si="66"/>
        <v>0</v>
      </c>
      <c r="Q106" s="181">
        <f t="shared" si="66"/>
        <v>0</v>
      </c>
      <c r="R106" s="181">
        <f t="shared" si="66"/>
        <v>0</v>
      </c>
      <c r="S106" s="181">
        <f t="shared" si="66"/>
        <v>0</v>
      </c>
      <c r="T106" s="181">
        <f t="shared" si="66"/>
        <v>2</v>
      </c>
      <c r="U106" s="181">
        <f t="shared" si="66"/>
        <v>0</v>
      </c>
      <c r="V106" s="181">
        <f t="shared" si="66"/>
        <v>0</v>
      </c>
      <c r="W106" s="181">
        <f t="shared" si="66"/>
        <v>0</v>
      </c>
      <c r="X106" s="181">
        <f t="shared" si="66"/>
        <v>1</v>
      </c>
      <c r="Y106" s="181">
        <f t="shared" si="66"/>
        <v>0</v>
      </c>
      <c r="Z106" s="181">
        <f t="shared" si="66"/>
        <v>0</v>
      </c>
      <c r="AA106" s="181">
        <f t="shared" si="66"/>
        <v>0</v>
      </c>
      <c r="AB106" s="181">
        <f t="shared" si="66"/>
        <v>0</v>
      </c>
      <c r="AC106" s="181">
        <f t="shared" si="66"/>
        <v>0</v>
      </c>
      <c r="AD106" s="181">
        <f t="shared" si="66"/>
        <v>0</v>
      </c>
      <c r="AE106" s="181">
        <f t="shared" si="66"/>
        <v>0</v>
      </c>
      <c r="AF106" s="181">
        <f t="shared" si="66"/>
        <v>1</v>
      </c>
      <c r="AG106" s="181">
        <f t="shared" si="66"/>
        <v>0</v>
      </c>
      <c r="AH106" s="181">
        <f t="shared" si="66"/>
        <v>0</v>
      </c>
      <c r="AI106" s="181">
        <f t="shared" si="66"/>
        <v>0</v>
      </c>
      <c r="AJ106" s="181">
        <f t="shared" si="66"/>
        <v>0</v>
      </c>
      <c r="AK106" s="181">
        <f t="shared" si="66"/>
        <v>0</v>
      </c>
      <c r="AL106" s="181">
        <f t="shared" si="66"/>
        <v>0</v>
      </c>
      <c r="AM106" s="181">
        <f t="shared" si="66"/>
        <v>0</v>
      </c>
      <c r="AN106" s="181">
        <f t="shared" si="66"/>
        <v>0</v>
      </c>
      <c r="AO106" s="181">
        <f t="shared" si="66"/>
        <v>0</v>
      </c>
      <c r="AP106" s="181">
        <f t="shared" si="66"/>
        <v>0</v>
      </c>
      <c r="AQ106" s="181">
        <f t="shared" si="66"/>
        <v>0</v>
      </c>
      <c r="AR106" s="181">
        <f t="shared" si="66"/>
        <v>0</v>
      </c>
      <c r="AS106" s="181">
        <f t="shared" si="66"/>
        <v>0</v>
      </c>
      <c r="AT106" s="181">
        <f t="shared" si="66"/>
        <v>0</v>
      </c>
      <c r="AU106" s="181">
        <f t="shared" si="66"/>
        <v>4</v>
      </c>
      <c r="AV106" s="181">
        <f t="shared" si="66"/>
        <v>0</v>
      </c>
      <c r="AW106" s="181">
        <f t="shared" si="66"/>
        <v>0</v>
      </c>
      <c r="AX106" s="181">
        <f t="shared" si="66"/>
        <v>1</v>
      </c>
      <c r="AY106" s="181">
        <f t="shared" si="66"/>
        <v>0</v>
      </c>
      <c r="AZ106" s="181">
        <f t="shared" si="66"/>
        <v>0</v>
      </c>
      <c r="BA106" s="181">
        <f t="shared" si="66"/>
        <v>2</v>
      </c>
      <c r="BB106" s="181">
        <f t="shared" si="66"/>
        <v>4</v>
      </c>
      <c r="BC106" s="181">
        <f t="shared" si="66"/>
        <v>0</v>
      </c>
      <c r="BD106" s="181">
        <f t="shared" si="66"/>
        <v>0</v>
      </c>
      <c r="BE106" s="181">
        <f t="shared" si="66"/>
        <v>0</v>
      </c>
      <c r="BF106" s="181">
        <f t="shared" si="66"/>
        <v>0</v>
      </c>
      <c r="BG106" s="181">
        <f t="shared" si="66"/>
        <v>0</v>
      </c>
      <c r="BH106" s="181">
        <f t="shared" si="66"/>
        <v>1</v>
      </c>
      <c r="BI106" s="181">
        <f t="shared" si="66"/>
        <v>1</v>
      </c>
      <c r="BJ106" s="181">
        <f t="shared" si="66"/>
        <v>6</v>
      </c>
      <c r="BK106" s="181">
        <f t="shared" si="66"/>
        <v>0</v>
      </c>
      <c r="BL106" s="181">
        <f t="shared" si="66"/>
        <v>0</v>
      </c>
      <c r="BM106" s="181">
        <f t="shared" si="66"/>
        <v>9</v>
      </c>
      <c r="BN106" s="181">
        <f t="shared" si="66"/>
        <v>0</v>
      </c>
      <c r="BO106" s="181">
        <f t="shared" ref="BO106:DR106" si="67">BO44+BO45+BO54+BO62+BO67+BO70</f>
        <v>2</v>
      </c>
      <c r="BP106" s="181">
        <f t="shared" si="67"/>
        <v>0</v>
      </c>
      <c r="BQ106" s="181">
        <f t="shared" si="67"/>
        <v>3</v>
      </c>
      <c r="BR106" s="181">
        <f t="shared" si="67"/>
        <v>0</v>
      </c>
      <c r="BS106" s="181">
        <f t="shared" si="67"/>
        <v>0</v>
      </c>
      <c r="BT106" s="181">
        <f t="shared" si="67"/>
        <v>0</v>
      </c>
      <c r="BU106" s="181">
        <f t="shared" si="67"/>
        <v>0</v>
      </c>
      <c r="BV106" s="181">
        <f t="shared" si="67"/>
        <v>0</v>
      </c>
      <c r="BW106" s="181">
        <f t="shared" si="67"/>
        <v>0</v>
      </c>
      <c r="BX106" s="181">
        <f t="shared" si="67"/>
        <v>1</v>
      </c>
      <c r="BY106" s="181">
        <f t="shared" si="67"/>
        <v>1</v>
      </c>
      <c r="BZ106" s="181">
        <f t="shared" si="67"/>
        <v>0</v>
      </c>
      <c r="CA106" s="181">
        <f t="shared" si="67"/>
        <v>0</v>
      </c>
      <c r="CB106" s="181">
        <f t="shared" si="67"/>
        <v>17</v>
      </c>
      <c r="CC106" s="181">
        <f t="shared" si="67"/>
        <v>1</v>
      </c>
      <c r="CD106" s="181">
        <f t="shared" si="67"/>
        <v>1</v>
      </c>
      <c r="CE106" s="181">
        <f t="shared" si="67"/>
        <v>3</v>
      </c>
      <c r="CF106" s="181">
        <f t="shared" si="67"/>
        <v>12</v>
      </c>
      <c r="CG106" s="181">
        <f t="shared" si="67"/>
        <v>0</v>
      </c>
      <c r="CH106" s="181">
        <f t="shared" si="67"/>
        <v>0</v>
      </c>
      <c r="CI106" s="181">
        <f t="shared" si="67"/>
        <v>0</v>
      </c>
      <c r="CJ106" s="181">
        <f t="shared" si="67"/>
        <v>1</v>
      </c>
      <c r="CK106" s="181">
        <f t="shared" si="67"/>
        <v>0</v>
      </c>
      <c r="CL106" s="181">
        <f t="shared" si="67"/>
        <v>1</v>
      </c>
      <c r="CM106" s="181">
        <f t="shared" si="67"/>
        <v>4</v>
      </c>
      <c r="CN106" s="181">
        <f t="shared" si="67"/>
        <v>3</v>
      </c>
      <c r="CO106" s="181">
        <f t="shared" si="67"/>
        <v>0</v>
      </c>
      <c r="CP106" s="181">
        <f t="shared" si="67"/>
        <v>2</v>
      </c>
      <c r="CQ106" s="181">
        <f t="shared" si="67"/>
        <v>47</v>
      </c>
      <c r="CR106" s="181">
        <f t="shared" si="67"/>
        <v>6</v>
      </c>
      <c r="CS106" s="181">
        <f t="shared" si="67"/>
        <v>1</v>
      </c>
      <c r="CT106" s="181">
        <f t="shared" si="67"/>
        <v>6</v>
      </c>
      <c r="CU106" s="181">
        <f t="shared" si="67"/>
        <v>17</v>
      </c>
      <c r="CV106" s="181">
        <f t="shared" si="67"/>
        <v>0</v>
      </c>
      <c r="CW106" s="181">
        <f t="shared" si="67"/>
        <v>1</v>
      </c>
      <c r="CX106" s="181">
        <f t="shared" si="67"/>
        <v>2</v>
      </c>
      <c r="CY106" s="181">
        <f t="shared" si="67"/>
        <v>1</v>
      </c>
      <c r="CZ106" s="181">
        <f t="shared" si="67"/>
        <v>1</v>
      </c>
      <c r="DA106" s="181">
        <f t="shared" si="67"/>
        <v>2</v>
      </c>
      <c r="DB106" s="181">
        <f t="shared" si="67"/>
        <v>1</v>
      </c>
      <c r="DC106" s="181">
        <f t="shared" si="67"/>
        <v>4</v>
      </c>
      <c r="DD106" s="181">
        <f t="shared" si="67"/>
        <v>47</v>
      </c>
      <c r="DE106" s="181">
        <f t="shared" si="67"/>
        <v>6</v>
      </c>
      <c r="DF106" s="181">
        <f t="shared" si="67"/>
        <v>95</v>
      </c>
      <c r="DG106" s="181">
        <f t="shared" si="67"/>
        <v>38</v>
      </c>
      <c r="DH106" s="181">
        <f t="shared" si="67"/>
        <v>0</v>
      </c>
      <c r="DI106" s="181">
        <f t="shared" si="67"/>
        <v>17</v>
      </c>
      <c r="DJ106" s="181">
        <f t="shared" si="67"/>
        <v>121</v>
      </c>
      <c r="DK106" s="181">
        <f t="shared" si="67"/>
        <v>10</v>
      </c>
      <c r="DL106" s="181">
        <f t="shared" si="67"/>
        <v>14</v>
      </c>
      <c r="DM106" s="181">
        <f t="shared" si="67"/>
        <v>8</v>
      </c>
      <c r="DN106" s="181">
        <f t="shared" si="67"/>
        <v>17</v>
      </c>
      <c r="DO106" s="181">
        <f t="shared" si="67"/>
        <v>7</v>
      </c>
      <c r="DP106" s="181">
        <f t="shared" si="67"/>
        <v>36</v>
      </c>
      <c r="DQ106" s="181">
        <f t="shared" si="67"/>
        <v>1</v>
      </c>
      <c r="DR106" s="181">
        <f t="shared" si="67"/>
        <v>15</v>
      </c>
      <c r="DS106" s="195">
        <f t="shared" si="22"/>
        <v>171</v>
      </c>
      <c r="DT106" s="195">
        <f t="shared" si="23"/>
        <v>158</v>
      </c>
      <c r="DU106" s="195">
        <f t="shared" si="24"/>
        <v>34</v>
      </c>
      <c r="DV106" s="195">
        <f t="shared" si="25"/>
        <v>45</v>
      </c>
      <c r="DW106" s="195">
        <f t="shared" si="26"/>
        <v>40</v>
      </c>
      <c r="DX106" s="195">
        <f t="shared" si="27"/>
        <v>47</v>
      </c>
      <c r="DY106" s="195">
        <f t="shared" si="28"/>
        <v>28</v>
      </c>
      <c r="DZ106" s="195">
        <f t="shared" si="29"/>
        <v>19</v>
      </c>
      <c r="EA106" s="195">
        <f t="shared" si="30"/>
        <v>8</v>
      </c>
      <c r="EB106" s="195">
        <f t="shared" si="31"/>
        <v>15</v>
      </c>
      <c r="EC106" s="14">
        <f t="shared" si="32"/>
        <v>19</v>
      </c>
      <c r="ED106" s="14">
        <f t="shared" si="33"/>
        <v>8</v>
      </c>
      <c r="EE106" s="14">
        <f t="shared" si="34"/>
        <v>40</v>
      </c>
      <c r="EF106" s="14">
        <f t="shared" si="35"/>
        <v>8</v>
      </c>
      <c r="EG106" s="14">
        <f t="shared" si="36"/>
        <v>34</v>
      </c>
    </row>
    <row r="107" spans="1:137" ht="15">
      <c r="A107" s="180" t="s">
        <v>345</v>
      </c>
      <c r="B107" s="45" t="s">
        <v>251</v>
      </c>
      <c r="C107" s="181">
        <f>C43+C84</f>
        <v>0</v>
      </c>
      <c r="D107" s="181">
        <f t="shared" ref="D107:BO107" si="68">D43+D84</f>
        <v>0</v>
      </c>
      <c r="E107" s="181">
        <f t="shared" si="68"/>
        <v>0</v>
      </c>
      <c r="F107" s="181">
        <f t="shared" si="68"/>
        <v>0</v>
      </c>
      <c r="G107" s="181">
        <f t="shared" si="68"/>
        <v>0</v>
      </c>
      <c r="H107" s="181">
        <f t="shared" si="68"/>
        <v>0</v>
      </c>
      <c r="I107" s="181">
        <f t="shared" si="68"/>
        <v>0</v>
      </c>
      <c r="J107" s="181">
        <f t="shared" si="68"/>
        <v>0</v>
      </c>
      <c r="K107" s="181">
        <f t="shared" si="68"/>
        <v>0</v>
      </c>
      <c r="L107" s="181">
        <f t="shared" si="68"/>
        <v>0</v>
      </c>
      <c r="M107" s="181">
        <f t="shared" si="68"/>
        <v>0</v>
      </c>
      <c r="N107" s="181">
        <f t="shared" si="68"/>
        <v>0</v>
      </c>
      <c r="O107" s="181">
        <f t="shared" si="68"/>
        <v>0</v>
      </c>
      <c r="P107" s="181">
        <f t="shared" si="68"/>
        <v>0</v>
      </c>
      <c r="Q107" s="181">
        <f t="shared" si="68"/>
        <v>0</v>
      </c>
      <c r="R107" s="181">
        <f t="shared" si="68"/>
        <v>0</v>
      </c>
      <c r="S107" s="181">
        <f t="shared" si="68"/>
        <v>0</v>
      </c>
      <c r="T107" s="181">
        <f t="shared" si="68"/>
        <v>0</v>
      </c>
      <c r="U107" s="181">
        <f t="shared" si="68"/>
        <v>0</v>
      </c>
      <c r="V107" s="181">
        <f t="shared" si="68"/>
        <v>0</v>
      </c>
      <c r="W107" s="181">
        <f t="shared" si="68"/>
        <v>0</v>
      </c>
      <c r="X107" s="181">
        <f t="shared" si="68"/>
        <v>0</v>
      </c>
      <c r="Y107" s="181">
        <f t="shared" si="68"/>
        <v>0</v>
      </c>
      <c r="Z107" s="181">
        <f t="shared" si="68"/>
        <v>0</v>
      </c>
      <c r="AA107" s="181">
        <f t="shared" si="68"/>
        <v>0</v>
      </c>
      <c r="AB107" s="181">
        <f t="shared" si="68"/>
        <v>0</v>
      </c>
      <c r="AC107" s="181">
        <f t="shared" si="68"/>
        <v>0</v>
      </c>
      <c r="AD107" s="181">
        <f t="shared" si="68"/>
        <v>0</v>
      </c>
      <c r="AE107" s="181">
        <f t="shared" si="68"/>
        <v>0</v>
      </c>
      <c r="AF107" s="181">
        <f t="shared" si="68"/>
        <v>0</v>
      </c>
      <c r="AG107" s="181">
        <f t="shared" si="68"/>
        <v>0</v>
      </c>
      <c r="AH107" s="181">
        <f t="shared" si="68"/>
        <v>0</v>
      </c>
      <c r="AI107" s="181">
        <f t="shared" si="68"/>
        <v>1</v>
      </c>
      <c r="AJ107" s="181">
        <f t="shared" si="68"/>
        <v>0</v>
      </c>
      <c r="AK107" s="181">
        <f t="shared" si="68"/>
        <v>0</v>
      </c>
      <c r="AL107" s="181">
        <f t="shared" si="68"/>
        <v>0</v>
      </c>
      <c r="AM107" s="181">
        <f t="shared" si="68"/>
        <v>0</v>
      </c>
      <c r="AN107" s="181">
        <f t="shared" si="68"/>
        <v>0</v>
      </c>
      <c r="AO107" s="181">
        <f t="shared" si="68"/>
        <v>0</v>
      </c>
      <c r="AP107" s="181">
        <f t="shared" si="68"/>
        <v>0</v>
      </c>
      <c r="AQ107" s="181">
        <f t="shared" si="68"/>
        <v>0</v>
      </c>
      <c r="AR107" s="181">
        <f t="shared" si="68"/>
        <v>0</v>
      </c>
      <c r="AS107" s="181">
        <f t="shared" si="68"/>
        <v>0</v>
      </c>
      <c r="AT107" s="181">
        <f t="shared" si="68"/>
        <v>1</v>
      </c>
      <c r="AU107" s="181">
        <f t="shared" si="68"/>
        <v>1</v>
      </c>
      <c r="AV107" s="181">
        <f t="shared" si="68"/>
        <v>0</v>
      </c>
      <c r="AW107" s="181">
        <f t="shared" si="68"/>
        <v>0</v>
      </c>
      <c r="AX107" s="181">
        <f t="shared" si="68"/>
        <v>1</v>
      </c>
      <c r="AY107" s="181">
        <f t="shared" si="68"/>
        <v>0</v>
      </c>
      <c r="AZ107" s="181">
        <f t="shared" si="68"/>
        <v>1</v>
      </c>
      <c r="BA107" s="181">
        <f t="shared" si="68"/>
        <v>0</v>
      </c>
      <c r="BB107" s="181">
        <f t="shared" si="68"/>
        <v>0</v>
      </c>
      <c r="BC107" s="181">
        <f t="shared" si="68"/>
        <v>0</v>
      </c>
      <c r="BD107" s="181">
        <f t="shared" si="68"/>
        <v>0</v>
      </c>
      <c r="BE107" s="181">
        <f t="shared" si="68"/>
        <v>0</v>
      </c>
      <c r="BF107" s="181">
        <f t="shared" si="68"/>
        <v>0</v>
      </c>
      <c r="BG107" s="181">
        <f t="shared" si="68"/>
        <v>0</v>
      </c>
      <c r="BH107" s="181">
        <f t="shared" si="68"/>
        <v>0</v>
      </c>
      <c r="BI107" s="181">
        <f t="shared" si="68"/>
        <v>1</v>
      </c>
      <c r="BJ107" s="181">
        <f t="shared" si="68"/>
        <v>0</v>
      </c>
      <c r="BK107" s="181">
        <f t="shared" si="68"/>
        <v>0</v>
      </c>
      <c r="BL107" s="181">
        <f t="shared" si="68"/>
        <v>0</v>
      </c>
      <c r="BM107" s="181">
        <f t="shared" si="68"/>
        <v>3</v>
      </c>
      <c r="BN107" s="181">
        <f t="shared" si="68"/>
        <v>0</v>
      </c>
      <c r="BO107" s="181">
        <f t="shared" si="68"/>
        <v>0</v>
      </c>
      <c r="BP107" s="181">
        <f t="shared" ref="BP107:DR107" si="69">BP43+BP84</f>
        <v>0</v>
      </c>
      <c r="BQ107" s="181">
        <f t="shared" si="69"/>
        <v>1</v>
      </c>
      <c r="BR107" s="181">
        <f t="shared" si="69"/>
        <v>0</v>
      </c>
      <c r="BS107" s="181">
        <f t="shared" si="69"/>
        <v>0</v>
      </c>
      <c r="BT107" s="181">
        <f t="shared" si="69"/>
        <v>0</v>
      </c>
      <c r="BU107" s="181">
        <f t="shared" si="69"/>
        <v>0</v>
      </c>
      <c r="BV107" s="181">
        <f t="shared" si="69"/>
        <v>0</v>
      </c>
      <c r="BW107" s="181">
        <f t="shared" si="69"/>
        <v>1</v>
      </c>
      <c r="BX107" s="181">
        <f t="shared" si="69"/>
        <v>2</v>
      </c>
      <c r="BY107" s="181">
        <f t="shared" si="69"/>
        <v>2</v>
      </c>
      <c r="BZ107" s="181">
        <f t="shared" si="69"/>
        <v>0</v>
      </c>
      <c r="CA107" s="181">
        <f t="shared" si="69"/>
        <v>0</v>
      </c>
      <c r="CB107" s="181">
        <f t="shared" si="69"/>
        <v>14</v>
      </c>
      <c r="CC107" s="181">
        <f t="shared" si="69"/>
        <v>0</v>
      </c>
      <c r="CD107" s="181">
        <f t="shared" si="69"/>
        <v>1</v>
      </c>
      <c r="CE107" s="181">
        <f t="shared" si="69"/>
        <v>2</v>
      </c>
      <c r="CF107" s="181">
        <f t="shared" si="69"/>
        <v>11</v>
      </c>
      <c r="CG107" s="181">
        <f t="shared" si="69"/>
        <v>0</v>
      </c>
      <c r="CH107" s="181">
        <f t="shared" si="69"/>
        <v>0</v>
      </c>
      <c r="CI107" s="181">
        <f t="shared" si="69"/>
        <v>0</v>
      </c>
      <c r="CJ107" s="181">
        <f t="shared" si="69"/>
        <v>0</v>
      </c>
      <c r="CK107" s="181">
        <f t="shared" si="69"/>
        <v>0</v>
      </c>
      <c r="CL107" s="181">
        <f t="shared" si="69"/>
        <v>0</v>
      </c>
      <c r="CM107" s="181">
        <f t="shared" si="69"/>
        <v>2</v>
      </c>
      <c r="CN107" s="181">
        <f t="shared" si="69"/>
        <v>1</v>
      </c>
      <c r="CO107" s="181">
        <f t="shared" si="69"/>
        <v>1</v>
      </c>
      <c r="CP107" s="181">
        <f t="shared" si="69"/>
        <v>0</v>
      </c>
      <c r="CQ107" s="181">
        <f t="shared" si="69"/>
        <v>18</v>
      </c>
      <c r="CR107" s="181">
        <f t="shared" si="69"/>
        <v>7</v>
      </c>
      <c r="CS107" s="181">
        <f t="shared" si="69"/>
        <v>0</v>
      </c>
      <c r="CT107" s="181">
        <f t="shared" si="69"/>
        <v>3</v>
      </c>
      <c r="CU107" s="181">
        <f t="shared" si="69"/>
        <v>10</v>
      </c>
      <c r="CV107" s="181">
        <f t="shared" si="69"/>
        <v>0</v>
      </c>
      <c r="CW107" s="181">
        <f t="shared" si="69"/>
        <v>1</v>
      </c>
      <c r="CX107" s="181">
        <f t="shared" si="69"/>
        <v>0</v>
      </c>
      <c r="CY107" s="181">
        <f t="shared" si="69"/>
        <v>0</v>
      </c>
      <c r="CZ107" s="181">
        <f t="shared" si="69"/>
        <v>1</v>
      </c>
      <c r="DA107" s="181">
        <f t="shared" si="69"/>
        <v>2</v>
      </c>
      <c r="DB107" s="181">
        <f t="shared" si="69"/>
        <v>0</v>
      </c>
      <c r="DC107" s="181">
        <f t="shared" si="69"/>
        <v>2</v>
      </c>
      <c r="DD107" s="181">
        <f t="shared" si="69"/>
        <v>12</v>
      </c>
      <c r="DE107" s="181">
        <f t="shared" si="69"/>
        <v>2</v>
      </c>
      <c r="DF107" s="181">
        <f t="shared" si="69"/>
        <v>45</v>
      </c>
      <c r="DG107" s="181">
        <f t="shared" si="69"/>
        <v>11</v>
      </c>
      <c r="DH107" s="181">
        <f t="shared" si="69"/>
        <v>1</v>
      </c>
      <c r="DI107" s="181">
        <f t="shared" si="69"/>
        <v>4</v>
      </c>
      <c r="DJ107" s="181">
        <f t="shared" si="69"/>
        <v>65</v>
      </c>
      <c r="DK107" s="181">
        <f t="shared" si="69"/>
        <v>6</v>
      </c>
      <c r="DL107" s="181">
        <f t="shared" si="69"/>
        <v>6</v>
      </c>
      <c r="DM107" s="181">
        <f t="shared" si="69"/>
        <v>8</v>
      </c>
      <c r="DN107" s="181">
        <f t="shared" si="69"/>
        <v>2</v>
      </c>
      <c r="DO107" s="181">
        <f t="shared" si="69"/>
        <v>2</v>
      </c>
      <c r="DP107" s="181">
        <f t="shared" si="69"/>
        <v>20</v>
      </c>
      <c r="DQ107" s="181">
        <f t="shared" si="69"/>
        <v>0</v>
      </c>
      <c r="DR107" s="181">
        <f t="shared" si="69"/>
        <v>7</v>
      </c>
      <c r="DS107" s="195">
        <f t="shared" si="22"/>
        <v>82</v>
      </c>
      <c r="DT107" s="195">
        <f t="shared" si="23"/>
        <v>87</v>
      </c>
      <c r="DU107" s="195">
        <f t="shared" si="24"/>
        <v>13</v>
      </c>
      <c r="DV107" s="195">
        <f t="shared" si="25"/>
        <v>18</v>
      </c>
      <c r="DW107" s="195">
        <f t="shared" si="26"/>
        <v>23</v>
      </c>
      <c r="DX107" s="195">
        <f t="shared" si="27"/>
        <v>13</v>
      </c>
      <c r="DY107" s="195">
        <f t="shared" si="28"/>
        <v>9</v>
      </c>
      <c r="DZ107" s="195">
        <f t="shared" si="29"/>
        <v>2</v>
      </c>
      <c r="EA107" s="195">
        <f t="shared" si="30"/>
        <v>6</v>
      </c>
      <c r="EB107" s="195">
        <f t="shared" si="31"/>
        <v>7</v>
      </c>
      <c r="EC107" s="14">
        <f t="shared" si="32"/>
        <v>2</v>
      </c>
      <c r="ED107" s="14">
        <f t="shared" si="33"/>
        <v>3</v>
      </c>
      <c r="EE107" s="14">
        <f t="shared" si="34"/>
        <v>23</v>
      </c>
      <c r="EF107" s="14">
        <f t="shared" si="35"/>
        <v>6</v>
      </c>
      <c r="EG107" s="14">
        <f t="shared" si="36"/>
        <v>13</v>
      </c>
    </row>
    <row r="108" spans="1:137" ht="15">
      <c r="A108" s="180" t="s">
        <v>346</v>
      </c>
      <c r="B108" s="45" t="s">
        <v>252</v>
      </c>
      <c r="C108" s="181">
        <f>C50+C46+C75</f>
        <v>0</v>
      </c>
      <c r="D108" s="181">
        <f t="shared" ref="D108:BO108" si="70">D50+D46+D75</f>
        <v>0</v>
      </c>
      <c r="E108" s="181">
        <f t="shared" si="70"/>
        <v>0</v>
      </c>
      <c r="F108" s="181">
        <f t="shared" si="70"/>
        <v>0</v>
      </c>
      <c r="G108" s="181">
        <f t="shared" si="70"/>
        <v>0</v>
      </c>
      <c r="H108" s="181">
        <f t="shared" si="70"/>
        <v>0</v>
      </c>
      <c r="I108" s="181">
        <f t="shared" si="70"/>
        <v>0</v>
      </c>
      <c r="J108" s="181">
        <f t="shared" si="70"/>
        <v>0</v>
      </c>
      <c r="K108" s="181">
        <f t="shared" si="70"/>
        <v>0</v>
      </c>
      <c r="L108" s="181">
        <f t="shared" si="70"/>
        <v>0</v>
      </c>
      <c r="M108" s="181">
        <f t="shared" si="70"/>
        <v>0</v>
      </c>
      <c r="N108" s="181">
        <f t="shared" si="70"/>
        <v>0</v>
      </c>
      <c r="O108" s="181">
        <f t="shared" si="70"/>
        <v>0</v>
      </c>
      <c r="P108" s="181">
        <f t="shared" si="70"/>
        <v>0</v>
      </c>
      <c r="Q108" s="181">
        <f t="shared" si="70"/>
        <v>2</v>
      </c>
      <c r="R108" s="181">
        <f t="shared" si="70"/>
        <v>0</v>
      </c>
      <c r="S108" s="181">
        <f t="shared" si="70"/>
        <v>0</v>
      </c>
      <c r="T108" s="181">
        <f t="shared" si="70"/>
        <v>0</v>
      </c>
      <c r="U108" s="181">
        <f t="shared" si="70"/>
        <v>0</v>
      </c>
      <c r="V108" s="181">
        <f t="shared" si="70"/>
        <v>0</v>
      </c>
      <c r="W108" s="181">
        <f t="shared" si="70"/>
        <v>0</v>
      </c>
      <c r="X108" s="181">
        <f t="shared" si="70"/>
        <v>0</v>
      </c>
      <c r="Y108" s="181">
        <f t="shared" si="70"/>
        <v>0</v>
      </c>
      <c r="Z108" s="181">
        <f t="shared" si="70"/>
        <v>0</v>
      </c>
      <c r="AA108" s="181">
        <f t="shared" si="70"/>
        <v>0</v>
      </c>
      <c r="AB108" s="181">
        <f t="shared" si="70"/>
        <v>0</v>
      </c>
      <c r="AC108" s="181">
        <f t="shared" si="70"/>
        <v>0</v>
      </c>
      <c r="AD108" s="181">
        <f t="shared" si="70"/>
        <v>0</v>
      </c>
      <c r="AE108" s="181">
        <f t="shared" si="70"/>
        <v>0</v>
      </c>
      <c r="AF108" s="181">
        <f t="shared" si="70"/>
        <v>1</v>
      </c>
      <c r="AG108" s="181">
        <f t="shared" si="70"/>
        <v>0</v>
      </c>
      <c r="AH108" s="181">
        <f t="shared" si="70"/>
        <v>0</v>
      </c>
      <c r="AI108" s="181">
        <f t="shared" si="70"/>
        <v>0</v>
      </c>
      <c r="AJ108" s="181">
        <f t="shared" si="70"/>
        <v>0</v>
      </c>
      <c r="AK108" s="181">
        <f t="shared" si="70"/>
        <v>0</v>
      </c>
      <c r="AL108" s="181">
        <f t="shared" si="70"/>
        <v>0</v>
      </c>
      <c r="AM108" s="181">
        <f t="shared" si="70"/>
        <v>0</v>
      </c>
      <c r="AN108" s="181">
        <f t="shared" si="70"/>
        <v>0</v>
      </c>
      <c r="AO108" s="181">
        <f t="shared" si="70"/>
        <v>0</v>
      </c>
      <c r="AP108" s="181">
        <f t="shared" si="70"/>
        <v>0</v>
      </c>
      <c r="AQ108" s="181">
        <f t="shared" si="70"/>
        <v>0</v>
      </c>
      <c r="AR108" s="181">
        <f t="shared" si="70"/>
        <v>0</v>
      </c>
      <c r="AS108" s="181">
        <f t="shared" si="70"/>
        <v>0</v>
      </c>
      <c r="AT108" s="181">
        <f t="shared" si="70"/>
        <v>1</v>
      </c>
      <c r="AU108" s="181">
        <f t="shared" si="70"/>
        <v>4</v>
      </c>
      <c r="AV108" s="181">
        <f t="shared" si="70"/>
        <v>0</v>
      </c>
      <c r="AW108" s="181">
        <f t="shared" si="70"/>
        <v>0</v>
      </c>
      <c r="AX108" s="181">
        <f t="shared" si="70"/>
        <v>5</v>
      </c>
      <c r="AY108" s="181">
        <f t="shared" si="70"/>
        <v>0</v>
      </c>
      <c r="AZ108" s="181">
        <f t="shared" si="70"/>
        <v>0</v>
      </c>
      <c r="BA108" s="181">
        <f t="shared" si="70"/>
        <v>0</v>
      </c>
      <c r="BB108" s="181">
        <f t="shared" si="70"/>
        <v>0</v>
      </c>
      <c r="BC108" s="181">
        <f t="shared" si="70"/>
        <v>0</v>
      </c>
      <c r="BD108" s="181">
        <f t="shared" si="70"/>
        <v>0</v>
      </c>
      <c r="BE108" s="181">
        <f t="shared" si="70"/>
        <v>0</v>
      </c>
      <c r="BF108" s="181">
        <f t="shared" si="70"/>
        <v>0</v>
      </c>
      <c r="BG108" s="181">
        <f t="shared" si="70"/>
        <v>0</v>
      </c>
      <c r="BH108" s="181">
        <f t="shared" si="70"/>
        <v>0</v>
      </c>
      <c r="BI108" s="181">
        <f t="shared" si="70"/>
        <v>4</v>
      </c>
      <c r="BJ108" s="181">
        <f t="shared" si="70"/>
        <v>4</v>
      </c>
      <c r="BK108" s="181">
        <f t="shared" si="70"/>
        <v>0</v>
      </c>
      <c r="BL108" s="181">
        <f t="shared" si="70"/>
        <v>0</v>
      </c>
      <c r="BM108" s="181">
        <f t="shared" si="70"/>
        <v>15</v>
      </c>
      <c r="BN108" s="181">
        <f t="shared" si="70"/>
        <v>1</v>
      </c>
      <c r="BO108" s="181">
        <f t="shared" si="70"/>
        <v>2</v>
      </c>
      <c r="BP108" s="181">
        <f t="shared" ref="BP108:DR108" si="71">BP50+BP46+BP75</f>
        <v>0</v>
      </c>
      <c r="BQ108" s="181">
        <f t="shared" si="71"/>
        <v>7</v>
      </c>
      <c r="BR108" s="181">
        <f t="shared" si="71"/>
        <v>0</v>
      </c>
      <c r="BS108" s="181">
        <f t="shared" si="71"/>
        <v>0</v>
      </c>
      <c r="BT108" s="181">
        <f t="shared" si="71"/>
        <v>0</v>
      </c>
      <c r="BU108" s="181">
        <f t="shared" si="71"/>
        <v>1</v>
      </c>
      <c r="BV108" s="181">
        <f t="shared" si="71"/>
        <v>0</v>
      </c>
      <c r="BW108" s="181">
        <f t="shared" si="71"/>
        <v>0</v>
      </c>
      <c r="BX108" s="181">
        <f t="shared" si="71"/>
        <v>4</v>
      </c>
      <c r="BY108" s="181">
        <f t="shared" si="71"/>
        <v>2</v>
      </c>
      <c r="BZ108" s="181">
        <f t="shared" si="71"/>
        <v>0</v>
      </c>
      <c r="CA108" s="181">
        <f t="shared" si="71"/>
        <v>0</v>
      </c>
      <c r="CB108" s="181">
        <f t="shared" si="71"/>
        <v>26</v>
      </c>
      <c r="CC108" s="181">
        <f t="shared" si="71"/>
        <v>1</v>
      </c>
      <c r="CD108" s="181">
        <f t="shared" si="71"/>
        <v>1</v>
      </c>
      <c r="CE108" s="181">
        <f t="shared" si="71"/>
        <v>1</v>
      </c>
      <c r="CF108" s="181">
        <f t="shared" si="71"/>
        <v>10</v>
      </c>
      <c r="CG108" s="181">
        <f t="shared" si="71"/>
        <v>1</v>
      </c>
      <c r="CH108" s="181">
        <f t="shared" si="71"/>
        <v>1</v>
      </c>
      <c r="CI108" s="181">
        <f t="shared" si="71"/>
        <v>0</v>
      </c>
      <c r="CJ108" s="181">
        <f t="shared" si="71"/>
        <v>0</v>
      </c>
      <c r="CK108" s="181">
        <f t="shared" si="71"/>
        <v>1</v>
      </c>
      <c r="CL108" s="181">
        <f t="shared" si="71"/>
        <v>2</v>
      </c>
      <c r="CM108" s="181">
        <f t="shared" si="71"/>
        <v>3</v>
      </c>
      <c r="CN108" s="181">
        <f t="shared" si="71"/>
        <v>3</v>
      </c>
      <c r="CO108" s="181">
        <f t="shared" si="71"/>
        <v>0</v>
      </c>
      <c r="CP108" s="181">
        <f t="shared" si="71"/>
        <v>0</v>
      </c>
      <c r="CQ108" s="181">
        <f t="shared" si="71"/>
        <v>34</v>
      </c>
      <c r="CR108" s="181">
        <f t="shared" si="71"/>
        <v>5</v>
      </c>
      <c r="CS108" s="181">
        <f t="shared" si="71"/>
        <v>2</v>
      </c>
      <c r="CT108" s="181">
        <f t="shared" si="71"/>
        <v>4</v>
      </c>
      <c r="CU108" s="181">
        <f t="shared" si="71"/>
        <v>16</v>
      </c>
      <c r="CV108" s="181">
        <f t="shared" si="71"/>
        <v>1</v>
      </c>
      <c r="CW108" s="181">
        <f t="shared" si="71"/>
        <v>3</v>
      </c>
      <c r="CX108" s="181">
        <f t="shared" si="71"/>
        <v>1</v>
      </c>
      <c r="CY108" s="181">
        <f t="shared" si="71"/>
        <v>0</v>
      </c>
      <c r="CZ108" s="181">
        <f t="shared" si="71"/>
        <v>0</v>
      </c>
      <c r="DA108" s="181">
        <f t="shared" si="71"/>
        <v>9</v>
      </c>
      <c r="DB108" s="181">
        <f t="shared" si="71"/>
        <v>0</v>
      </c>
      <c r="DC108" s="181">
        <f t="shared" si="71"/>
        <v>4</v>
      </c>
      <c r="DD108" s="181">
        <f t="shared" si="71"/>
        <v>21</v>
      </c>
      <c r="DE108" s="181">
        <f t="shared" si="71"/>
        <v>6</v>
      </c>
      <c r="DF108" s="181">
        <f t="shared" si="71"/>
        <v>63</v>
      </c>
      <c r="DG108" s="181">
        <f t="shared" si="71"/>
        <v>27</v>
      </c>
      <c r="DH108" s="181">
        <f t="shared" si="71"/>
        <v>2</v>
      </c>
      <c r="DI108" s="181">
        <f t="shared" si="71"/>
        <v>19</v>
      </c>
      <c r="DJ108" s="181">
        <f t="shared" si="71"/>
        <v>128</v>
      </c>
      <c r="DK108" s="181">
        <f t="shared" si="71"/>
        <v>13</v>
      </c>
      <c r="DL108" s="181">
        <f t="shared" si="71"/>
        <v>9</v>
      </c>
      <c r="DM108" s="181">
        <f t="shared" si="71"/>
        <v>9</v>
      </c>
      <c r="DN108" s="181">
        <f t="shared" si="71"/>
        <v>7</v>
      </c>
      <c r="DO108" s="181">
        <f t="shared" si="71"/>
        <v>3</v>
      </c>
      <c r="DP108" s="181">
        <f t="shared" si="71"/>
        <v>35</v>
      </c>
      <c r="DQ108" s="181">
        <f t="shared" si="71"/>
        <v>1</v>
      </c>
      <c r="DR108" s="181">
        <f t="shared" si="71"/>
        <v>16</v>
      </c>
      <c r="DS108" s="195">
        <f t="shared" si="22"/>
        <v>143</v>
      </c>
      <c r="DT108" s="195">
        <f t="shared" si="23"/>
        <v>161</v>
      </c>
      <c r="DU108" s="195">
        <f t="shared" si="24"/>
        <v>36</v>
      </c>
      <c r="DV108" s="195">
        <f t="shared" si="25"/>
        <v>34</v>
      </c>
      <c r="DW108" s="195">
        <f t="shared" si="26"/>
        <v>46</v>
      </c>
      <c r="DX108" s="195">
        <f t="shared" si="27"/>
        <v>21</v>
      </c>
      <c r="DY108" s="195">
        <f t="shared" si="28"/>
        <v>24</v>
      </c>
      <c r="DZ108" s="195">
        <f t="shared" si="29"/>
        <v>8</v>
      </c>
      <c r="EA108" s="195">
        <f t="shared" si="30"/>
        <v>13</v>
      </c>
      <c r="EB108" s="195">
        <f t="shared" si="31"/>
        <v>13</v>
      </c>
      <c r="EC108" s="14">
        <f t="shared" si="32"/>
        <v>8</v>
      </c>
      <c r="ED108" s="14">
        <f t="shared" si="33"/>
        <v>4</v>
      </c>
      <c r="EE108" s="14">
        <f t="shared" si="34"/>
        <v>46</v>
      </c>
      <c r="EF108" s="14">
        <f t="shared" si="35"/>
        <v>13</v>
      </c>
      <c r="EG108" s="14">
        <f t="shared" si="36"/>
        <v>36</v>
      </c>
    </row>
    <row r="109" spans="1:137" ht="15">
      <c r="A109" s="180" t="s">
        <v>347</v>
      </c>
      <c r="B109" s="45" t="s">
        <v>253</v>
      </c>
      <c r="C109" s="181">
        <f t="shared" ref="C109:BN109" si="72">C47+C57+C63</f>
        <v>0</v>
      </c>
      <c r="D109" s="181">
        <f t="shared" si="72"/>
        <v>0</v>
      </c>
      <c r="E109" s="181">
        <f t="shared" si="72"/>
        <v>0</v>
      </c>
      <c r="F109" s="181">
        <f t="shared" si="72"/>
        <v>0</v>
      </c>
      <c r="G109" s="181">
        <f t="shared" si="72"/>
        <v>0</v>
      </c>
      <c r="H109" s="181">
        <f t="shared" si="72"/>
        <v>0</v>
      </c>
      <c r="I109" s="181">
        <f t="shared" si="72"/>
        <v>0</v>
      </c>
      <c r="J109" s="181">
        <f t="shared" si="72"/>
        <v>0</v>
      </c>
      <c r="K109" s="181">
        <f t="shared" si="72"/>
        <v>0</v>
      </c>
      <c r="L109" s="181">
        <f t="shared" si="72"/>
        <v>0</v>
      </c>
      <c r="M109" s="181">
        <f t="shared" si="72"/>
        <v>1</v>
      </c>
      <c r="N109" s="181">
        <f t="shared" si="72"/>
        <v>0</v>
      </c>
      <c r="O109" s="181">
        <f t="shared" si="72"/>
        <v>0</v>
      </c>
      <c r="P109" s="181">
        <f t="shared" si="72"/>
        <v>0</v>
      </c>
      <c r="Q109" s="181">
        <f t="shared" si="72"/>
        <v>0</v>
      </c>
      <c r="R109" s="181">
        <f t="shared" si="72"/>
        <v>0</v>
      </c>
      <c r="S109" s="181">
        <f t="shared" si="72"/>
        <v>0</v>
      </c>
      <c r="T109" s="181">
        <f t="shared" si="72"/>
        <v>0</v>
      </c>
      <c r="U109" s="181">
        <f t="shared" si="72"/>
        <v>0</v>
      </c>
      <c r="V109" s="181">
        <f t="shared" si="72"/>
        <v>0</v>
      </c>
      <c r="W109" s="181">
        <f t="shared" si="72"/>
        <v>0</v>
      </c>
      <c r="X109" s="181">
        <f t="shared" si="72"/>
        <v>0</v>
      </c>
      <c r="Y109" s="181">
        <f t="shared" si="72"/>
        <v>0</v>
      </c>
      <c r="Z109" s="181">
        <f t="shared" si="72"/>
        <v>0</v>
      </c>
      <c r="AA109" s="181">
        <f t="shared" si="72"/>
        <v>0</v>
      </c>
      <c r="AB109" s="181">
        <f t="shared" si="72"/>
        <v>0</v>
      </c>
      <c r="AC109" s="181">
        <f t="shared" si="72"/>
        <v>0</v>
      </c>
      <c r="AD109" s="181">
        <f t="shared" si="72"/>
        <v>0</v>
      </c>
      <c r="AE109" s="181">
        <f t="shared" si="72"/>
        <v>0</v>
      </c>
      <c r="AF109" s="181">
        <f t="shared" si="72"/>
        <v>0</v>
      </c>
      <c r="AG109" s="181">
        <f t="shared" si="72"/>
        <v>0</v>
      </c>
      <c r="AH109" s="181">
        <f t="shared" si="72"/>
        <v>0</v>
      </c>
      <c r="AI109" s="181">
        <f t="shared" si="72"/>
        <v>0</v>
      </c>
      <c r="AJ109" s="181">
        <f t="shared" si="72"/>
        <v>0</v>
      </c>
      <c r="AK109" s="181">
        <f t="shared" si="72"/>
        <v>0</v>
      </c>
      <c r="AL109" s="181">
        <f t="shared" si="72"/>
        <v>0</v>
      </c>
      <c r="AM109" s="181">
        <f t="shared" si="72"/>
        <v>1</v>
      </c>
      <c r="AN109" s="181">
        <f t="shared" si="72"/>
        <v>0</v>
      </c>
      <c r="AO109" s="181">
        <f t="shared" si="72"/>
        <v>0</v>
      </c>
      <c r="AP109" s="181">
        <f t="shared" si="72"/>
        <v>0</v>
      </c>
      <c r="AQ109" s="181">
        <f t="shared" si="72"/>
        <v>0</v>
      </c>
      <c r="AR109" s="181">
        <f t="shared" si="72"/>
        <v>0</v>
      </c>
      <c r="AS109" s="181">
        <f t="shared" si="72"/>
        <v>0</v>
      </c>
      <c r="AT109" s="181">
        <f t="shared" si="72"/>
        <v>0</v>
      </c>
      <c r="AU109" s="181">
        <f t="shared" si="72"/>
        <v>3</v>
      </c>
      <c r="AV109" s="181">
        <f t="shared" si="72"/>
        <v>0</v>
      </c>
      <c r="AW109" s="181">
        <f t="shared" si="72"/>
        <v>0</v>
      </c>
      <c r="AX109" s="181">
        <f t="shared" si="72"/>
        <v>1</v>
      </c>
      <c r="AY109" s="181">
        <f t="shared" si="72"/>
        <v>0</v>
      </c>
      <c r="AZ109" s="181">
        <f t="shared" si="72"/>
        <v>1</v>
      </c>
      <c r="BA109" s="181">
        <f t="shared" si="72"/>
        <v>0</v>
      </c>
      <c r="BB109" s="181">
        <f t="shared" si="72"/>
        <v>0</v>
      </c>
      <c r="BC109" s="181">
        <f t="shared" si="72"/>
        <v>0</v>
      </c>
      <c r="BD109" s="181">
        <f t="shared" si="72"/>
        <v>0</v>
      </c>
      <c r="BE109" s="181">
        <f t="shared" si="72"/>
        <v>0</v>
      </c>
      <c r="BF109" s="181">
        <f t="shared" si="72"/>
        <v>0</v>
      </c>
      <c r="BG109" s="181">
        <f t="shared" si="72"/>
        <v>0</v>
      </c>
      <c r="BH109" s="181">
        <f t="shared" si="72"/>
        <v>0</v>
      </c>
      <c r="BI109" s="181">
        <f t="shared" si="72"/>
        <v>5</v>
      </c>
      <c r="BJ109" s="181">
        <f t="shared" si="72"/>
        <v>9</v>
      </c>
      <c r="BK109" s="181">
        <f t="shared" si="72"/>
        <v>0</v>
      </c>
      <c r="BL109" s="181">
        <f t="shared" si="72"/>
        <v>0</v>
      </c>
      <c r="BM109" s="181">
        <f t="shared" si="72"/>
        <v>6</v>
      </c>
      <c r="BN109" s="181">
        <f t="shared" si="72"/>
        <v>0</v>
      </c>
      <c r="BO109" s="181">
        <f t="shared" ref="BO109:DR109" si="73">BO47+BO57+BO63</f>
        <v>0</v>
      </c>
      <c r="BP109" s="181">
        <f t="shared" si="73"/>
        <v>5</v>
      </c>
      <c r="BQ109" s="181">
        <f t="shared" si="73"/>
        <v>6</v>
      </c>
      <c r="BR109" s="181">
        <f t="shared" si="73"/>
        <v>0</v>
      </c>
      <c r="BS109" s="181">
        <f t="shared" si="73"/>
        <v>0</v>
      </c>
      <c r="BT109" s="181">
        <f t="shared" si="73"/>
        <v>0</v>
      </c>
      <c r="BU109" s="181">
        <f t="shared" si="73"/>
        <v>1</v>
      </c>
      <c r="BV109" s="181">
        <f t="shared" si="73"/>
        <v>0</v>
      </c>
      <c r="BW109" s="181">
        <f t="shared" si="73"/>
        <v>1</v>
      </c>
      <c r="BX109" s="181">
        <f t="shared" si="73"/>
        <v>1</v>
      </c>
      <c r="BY109" s="181">
        <f t="shared" si="73"/>
        <v>4</v>
      </c>
      <c r="BZ109" s="181">
        <f t="shared" si="73"/>
        <v>0</v>
      </c>
      <c r="CA109" s="181">
        <f t="shared" si="73"/>
        <v>0</v>
      </c>
      <c r="CB109" s="181">
        <f t="shared" si="73"/>
        <v>17</v>
      </c>
      <c r="CC109" s="181">
        <f t="shared" si="73"/>
        <v>0</v>
      </c>
      <c r="CD109" s="181">
        <f t="shared" si="73"/>
        <v>0</v>
      </c>
      <c r="CE109" s="181">
        <f t="shared" si="73"/>
        <v>3</v>
      </c>
      <c r="CF109" s="181">
        <f t="shared" si="73"/>
        <v>10</v>
      </c>
      <c r="CG109" s="181">
        <f t="shared" si="73"/>
        <v>0</v>
      </c>
      <c r="CH109" s="181">
        <f t="shared" si="73"/>
        <v>0</v>
      </c>
      <c r="CI109" s="181">
        <f t="shared" si="73"/>
        <v>0</v>
      </c>
      <c r="CJ109" s="181">
        <f t="shared" si="73"/>
        <v>1</v>
      </c>
      <c r="CK109" s="181">
        <f t="shared" si="73"/>
        <v>2</v>
      </c>
      <c r="CL109" s="181">
        <f t="shared" si="73"/>
        <v>1</v>
      </c>
      <c r="CM109" s="181">
        <f t="shared" si="73"/>
        <v>1</v>
      </c>
      <c r="CN109" s="181">
        <f t="shared" si="73"/>
        <v>3</v>
      </c>
      <c r="CO109" s="181">
        <f t="shared" si="73"/>
        <v>1</v>
      </c>
      <c r="CP109" s="181">
        <f t="shared" si="73"/>
        <v>1</v>
      </c>
      <c r="CQ109" s="181">
        <f t="shared" si="73"/>
        <v>23</v>
      </c>
      <c r="CR109" s="181">
        <f t="shared" si="73"/>
        <v>8</v>
      </c>
      <c r="CS109" s="181">
        <f t="shared" si="73"/>
        <v>2</v>
      </c>
      <c r="CT109" s="181">
        <f t="shared" si="73"/>
        <v>3</v>
      </c>
      <c r="CU109" s="181">
        <f t="shared" si="73"/>
        <v>17</v>
      </c>
      <c r="CV109" s="181">
        <f t="shared" si="73"/>
        <v>0</v>
      </c>
      <c r="CW109" s="181">
        <f t="shared" si="73"/>
        <v>1</v>
      </c>
      <c r="CX109" s="181">
        <f t="shared" si="73"/>
        <v>1</v>
      </c>
      <c r="CY109" s="181">
        <f t="shared" si="73"/>
        <v>1</v>
      </c>
      <c r="CZ109" s="181">
        <f t="shared" si="73"/>
        <v>1</v>
      </c>
      <c r="DA109" s="181">
        <f t="shared" si="73"/>
        <v>2</v>
      </c>
      <c r="DB109" s="181">
        <f t="shared" si="73"/>
        <v>0</v>
      </c>
      <c r="DC109" s="181">
        <f t="shared" si="73"/>
        <v>2</v>
      </c>
      <c r="DD109" s="181">
        <f t="shared" si="73"/>
        <v>31</v>
      </c>
      <c r="DE109" s="181">
        <f t="shared" si="73"/>
        <v>1</v>
      </c>
      <c r="DF109" s="181">
        <f t="shared" si="73"/>
        <v>39</v>
      </c>
      <c r="DG109" s="181">
        <f t="shared" si="73"/>
        <v>15</v>
      </c>
      <c r="DH109" s="181">
        <f t="shared" si="73"/>
        <v>1</v>
      </c>
      <c r="DI109" s="181">
        <f t="shared" si="73"/>
        <v>15</v>
      </c>
      <c r="DJ109" s="181">
        <f t="shared" si="73"/>
        <v>69</v>
      </c>
      <c r="DK109" s="181">
        <f t="shared" si="73"/>
        <v>3</v>
      </c>
      <c r="DL109" s="181">
        <f t="shared" si="73"/>
        <v>3</v>
      </c>
      <c r="DM109" s="181">
        <f t="shared" si="73"/>
        <v>6</v>
      </c>
      <c r="DN109" s="181">
        <f t="shared" si="73"/>
        <v>11</v>
      </c>
      <c r="DO109" s="181">
        <f t="shared" si="73"/>
        <v>3</v>
      </c>
      <c r="DP109" s="181">
        <f t="shared" si="73"/>
        <v>16</v>
      </c>
      <c r="DQ109" s="181">
        <f t="shared" si="73"/>
        <v>0</v>
      </c>
      <c r="DR109" s="181">
        <f t="shared" si="73"/>
        <v>10</v>
      </c>
      <c r="DS109" s="195">
        <f t="shared" si="22"/>
        <v>86</v>
      </c>
      <c r="DT109" s="195">
        <f t="shared" si="23"/>
        <v>103</v>
      </c>
      <c r="DU109" s="195">
        <f t="shared" si="24"/>
        <v>31</v>
      </c>
      <c r="DV109" s="195">
        <f t="shared" si="25"/>
        <v>23</v>
      </c>
      <c r="DW109" s="195">
        <f t="shared" si="26"/>
        <v>20</v>
      </c>
      <c r="DX109" s="195">
        <f t="shared" si="27"/>
        <v>32</v>
      </c>
      <c r="DY109" s="195">
        <f t="shared" si="28"/>
        <v>26</v>
      </c>
      <c r="DZ109" s="195">
        <f t="shared" si="29"/>
        <v>15</v>
      </c>
      <c r="EA109" s="195">
        <f t="shared" si="30"/>
        <v>7</v>
      </c>
      <c r="EB109" s="195">
        <f t="shared" si="31"/>
        <v>4</v>
      </c>
      <c r="EC109" s="14">
        <f t="shared" si="32"/>
        <v>15</v>
      </c>
      <c r="ED109" s="14">
        <f t="shared" si="33"/>
        <v>6</v>
      </c>
      <c r="EE109" s="14">
        <f t="shared" si="34"/>
        <v>20</v>
      </c>
      <c r="EF109" s="14">
        <f t="shared" si="35"/>
        <v>7</v>
      </c>
      <c r="EG109" s="14">
        <f t="shared" si="36"/>
        <v>31</v>
      </c>
    </row>
    <row r="110" spans="1:137" ht="15">
      <c r="A110" s="180" t="s">
        <v>348</v>
      </c>
      <c r="B110" s="45" t="s">
        <v>254</v>
      </c>
      <c r="C110" s="181">
        <f>C52+C80+C83</f>
        <v>0</v>
      </c>
      <c r="D110" s="181">
        <f t="shared" ref="D110:BO110" si="74">D52+D80+D83</f>
        <v>0</v>
      </c>
      <c r="E110" s="181">
        <f t="shared" si="74"/>
        <v>0</v>
      </c>
      <c r="F110" s="181">
        <f t="shared" si="74"/>
        <v>0</v>
      </c>
      <c r="G110" s="181">
        <f t="shared" si="74"/>
        <v>0</v>
      </c>
      <c r="H110" s="181">
        <f t="shared" si="74"/>
        <v>0</v>
      </c>
      <c r="I110" s="181">
        <f t="shared" si="74"/>
        <v>0</v>
      </c>
      <c r="J110" s="181">
        <f t="shared" si="74"/>
        <v>0</v>
      </c>
      <c r="K110" s="181">
        <f t="shared" si="74"/>
        <v>0</v>
      </c>
      <c r="L110" s="181">
        <f t="shared" si="74"/>
        <v>0</v>
      </c>
      <c r="M110" s="181">
        <f t="shared" si="74"/>
        <v>0</v>
      </c>
      <c r="N110" s="181">
        <f t="shared" si="74"/>
        <v>0</v>
      </c>
      <c r="O110" s="181">
        <f t="shared" si="74"/>
        <v>0</v>
      </c>
      <c r="P110" s="181">
        <f t="shared" si="74"/>
        <v>0</v>
      </c>
      <c r="Q110" s="181">
        <f t="shared" si="74"/>
        <v>0</v>
      </c>
      <c r="R110" s="181">
        <f t="shared" si="74"/>
        <v>0</v>
      </c>
      <c r="S110" s="181">
        <f t="shared" si="74"/>
        <v>0</v>
      </c>
      <c r="T110" s="181">
        <f t="shared" si="74"/>
        <v>0</v>
      </c>
      <c r="U110" s="181">
        <f t="shared" si="74"/>
        <v>0</v>
      </c>
      <c r="V110" s="181">
        <f t="shared" si="74"/>
        <v>0</v>
      </c>
      <c r="W110" s="181">
        <f t="shared" si="74"/>
        <v>0</v>
      </c>
      <c r="X110" s="181">
        <f t="shared" si="74"/>
        <v>0</v>
      </c>
      <c r="Y110" s="181">
        <f t="shared" si="74"/>
        <v>0</v>
      </c>
      <c r="Z110" s="181">
        <f t="shared" si="74"/>
        <v>0</v>
      </c>
      <c r="AA110" s="181">
        <f t="shared" si="74"/>
        <v>0</v>
      </c>
      <c r="AB110" s="181">
        <f t="shared" si="74"/>
        <v>0</v>
      </c>
      <c r="AC110" s="181">
        <f t="shared" si="74"/>
        <v>0</v>
      </c>
      <c r="AD110" s="181">
        <f t="shared" si="74"/>
        <v>0</v>
      </c>
      <c r="AE110" s="181">
        <f t="shared" si="74"/>
        <v>0</v>
      </c>
      <c r="AF110" s="181">
        <f t="shared" si="74"/>
        <v>0</v>
      </c>
      <c r="AG110" s="181">
        <f t="shared" si="74"/>
        <v>0</v>
      </c>
      <c r="AH110" s="181">
        <f t="shared" si="74"/>
        <v>0</v>
      </c>
      <c r="AI110" s="181">
        <f t="shared" si="74"/>
        <v>0</v>
      </c>
      <c r="AJ110" s="181">
        <f t="shared" si="74"/>
        <v>0</v>
      </c>
      <c r="AK110" s="181">
        <f t="shared" si="74"/>
        <v>0</v>
      </c>
      <c r="AL110" s="181">
        <f t="shared" si="74"/>
        <v>0</v>
      </c>
      <c r="AM110" s="181">
        <f t="shared" si="74"/>
        <v>0</v>
      </c>
      <c r="AN110" s="181">
        <f t="shared" si="74"/>
        <v>0</v>
      </c>
      <c r="AO110" s="181">
        <f t="shared" si="74"/>
        <v>0</v>
      </c>
      <c r="AP110" s="181">
        <f t="shared" si="74"/>
        <v>0</v>
      </c>
      <c r="AQ110" s="181">
        <f t="shared" si="74"/>
        <v>1</v>
      </c>
      <c r="AR110" s="181">
        <f t="shared" si="74"/>
        <v>0</v>
      </c>
      <c r="AS110" s="181">
        <f t="shared" si="74"/>
        <v>0</v>
      </c>
      <c r="AT110" s="181">
        <f t="shared" si="74"/>
        <v>3</v>
      </c>
      <c r="AU110" s="181">
        <f t="shared" si="74"/>
        <v>5</v>
      </c>
      <c r="AV110" s="181">
        <f t="shared" si="74"/>
        <v>0</v>
      </c>
      <c r="AW110" s="181">
        <f t="shared" si="74"/>
        <v>0</v>
      </c>
      <c r="AX110" s="181">
        <f t="shared" si="74"/>
        <v>2</v>
      </c>
      <c r="AY110" s="181">
        <f t="shared" si="74"/>
        <v>1</v>
      </c>
      <c r="AZ110" s="181">
        <f t="shared" si="74"/>
        <v>0</v>
      </c>
      <c r="BA110" s="181">
        <f t="shared" si="74"/>
        <v>0</v>
      </c>
      <c r="BB110" s="181">
        <f t="shared" si="74"/>
        <v>5</v>
      </c>
      <c r="BC110" s="181">
        <f t="shared" si="74"/>
        <v>0</v>
      </c>
      <c r="BD110" s="181">
        <f t="shared" si="74"/>
        <v>0</v>
      </c>
      <c r="BE110" s="181">
        <f t="shared" si="74"/>
        <v>0</v>
      </c>
      <c r="BF110" s="181">
        <f t="shared" si="74"/>
        <v>0</v>
      </c>
      <c r="BG110" s="181">
        <f t="shared" si="74"/>
        <v>0</v>
      </c>
      <c r="BH110" s="181">
        <f t="shared" si="74"/>
        <v>0</v>
      </c>
      <c r="BI110" s="181">
        <f t="shared" si="74"/>
        <v>1</v>
      </c>
      <c r="BJ110" s="181">
        <f t="shared" si="74"/>
        <v>4</v>
      </c>
      <c r="BK110" s="181">
        <f t="shared" si="74"/>
        <v>0</v>
      </c>
      <c r="BL110" s="181">
        <f t="shared" si="74"/>
        <v>0</v>
      </c>
      <c r="BM110" s="181">
        <f t="shared" si="74"/>
        <v>8</v>
      </c>
      <c r="BN110" s="181">
        <f t="shared" si="74"/>
        <v>0</v>
      </c>
      <c r="BO110" s="181">
        <f t="shared" si="74"/>
        <v>1</v>
      </c>
      <c r="BP110" s="181">
        <f t="shared" ref="BP110:DR110" si="75">BP52+BP80+BP83</f>
        <v>0</v>
      </c>
      <c r="BQ110" s="181">
        <f t="shared" si="75"/>
        <v>10</v>
      </c>
      <c r="BR110" s="181">
        <f t="shared" si="75"/>
        <v>0</v>
      </c>
      <c r="BS110" s="181">
        <f t="shared" si="75"/>
        <v>0</v>
      </c>
      <c r="BT110" s="181">
        <f t="shared" si="75"/>
        <v>0</v>
      </c>
      <c r="BU110" s="181">
        <f t="shared" si="75"/>
        <v>2</v>
      </c>
      <c r="BV110" s="181">
        <f t="shared" si="75"/>
        <v>1</v>
      </c>
      <c r="BW110" s="181">
        <f t="shared" si="75"/>
        <v>0</v>
      </c>
      <c r="BX110" s="181">
        <f t="shared" si="75"/>
        <v>0</v>
      </c>
      <c r="BY110" s="181">
        <f t="shared" si="75"/>
        <v>7</v>
      </c>
      <c r="BZ110" s="181">
        <f t="shared" si="75"/>
        <v>1</v>
      </c>
      <c r="CA110" s="181">
        <f t="shared" si="75"/>
        <v>0</v>
      </c>
      <c r="CB110" s="181">
        <f t="shared" si="75"/>
        <v>21</v>
      </c>
      <c r="CC110" s="181">
        <f t="shared" si="75"/>
        <v>8</v>
      </c>
      <c r="CD110" s="181">
        <f t="shared" si="75"/>
        <v>2</v>
      </c>
      <c r="CE110" s="181">
        <f t="shared" si="75"/>
        <v>4</v>
      </c>
      <c r="CF110" s="181">
        <f t="shared" si="75"/>
        <v>11</v>
      </c>
      <c r="CG110" s="181">
        <f t="shared" si="75"/>
        <v>1</v>
      </c>
      <c r="CH110" s="181">
        <f t="shared" si="75"/>
        <v>0</v>
      </c>
      <c r="CI110" s="181">
        <f t="shared" si="75"/>
        <v>0</v>
      </c>
      <c r="CJ110" s="181">
        <f t="shared" si="75"/>
        <v>0</v>
      </c>
      <c r="CK110" s="181">
        <f t="shared" si="75"/>
        <v>1</v>
      </c>
      <c r="CL110" s="181">
        <f t="shared" si="75"/>
        <v>3</v>
      </c>
      <c r="CM110" s="181">
        <f t="shared" si="75"/>
        <v>3</v>
      </c>
      <c r="CN110" s="181">
        <f t="shared" si="75"/>
        <v>3</v>
      </c>
      <c r="CO110" s="181">
        <f t="shared" si="75"/>
        <v>1</v>
      </c>
      <c r="CP110" s="181">
        <f t="shared" si="75"/>
        <v>1</v>
      </c>
      <c r="CQ110" s="181">
        <f t="shared" si="75"/>
        <v>36</v>
      </c>
      <c r="CR110" s="181">
        <f t="shared" si="75"/>
        <v>7</v>
      </c>
      <c r="CS110" s="181">
        <f t="shared" si="75"/>
        <v>1</v>
      </c>
      <c r="CT110" s="181">
        <f t="shared" si="75"/>
        <v>6</v>
      </c>
      <c r="CU110" s="181">
        <f t="shared" si="75"/>
        <v>24</v>
      </c>
      <c r="CV110" s="181">
        <f t="shared" si="75"/>
        <v>1</v>
      </c>
      <c r="CW110" s="181">
        <f t="shared" si="75"/>
        <v>2</v>
      </c>
      <c r="CX110" s="181">
        <f t="shared" si="75"/>
        <v>0</v>
      </c>
      <c r="CY110" s="181">
        <f t="shared" si="75"/>
        <v>1</v>
      </c>
      <c r="CZ110" s="181">
        <f t="shared" si="75"/>
        <v>1</v>
      </c>
      <c r="DA110" s="181">
        <f t="shared" si="75"/>
        <v>4</v>
      </c>
      <c r="DB110" s="181">
        <f t="shared" si="75"/>
        <v>1</v>
      </c>
      <c r="DC110" s="181">
        <f t="shared" si="75"/>
        <v>5</v>
      </c>
      <c r="DD110" s="181">
        <f t="shared" si="75"/>
        <v>31</v>
      </c>
      <c r="DE110" s="181">
        <f t="shared" si="75"/>
        <v>4</v>
      </c>
      <c r="DF110" s="181">
        <f t="shared" si="75"/>
        <v>84</v>
      </c>
      <c r="DG110" s="181">
        <f t="shared" si="75"/>
        <v>28</v>
      </c>
      <c r="DH110" s="181">
        <f t="shared" si="75"/>
        <v>1</v>
      </c>
      <c r="DI110" s="181">
        <f t="shared" si="75"/>
        <v>17</v>
      </c>
      <c r="DJ110" s="181">
        <f t="shared" si="75"/>
        <v>111</v>
      </c>
      <c r="DK110" s="181">
        <f t="shared" si="75"/>
        <v>13</v>
      </c>
      <c r="DL110" s="181">
        <f t="shared" si="75"/>
        <v>13</v>
      </c>
      <c r="DM110" s="181">
        <f t="shared" si="75"/>
        <v>6</v>
      </c>
      <c r="DN110" s="181">
        <f t="shared" si="75"/>
        <v>7</v>
      </c>
      <c r="DO110" s="181">
        <f t="shared" si="75"/>
        <v>5</v>
      </c>
      <c r="DP110" s="181">
        <f t="shared" si="75"/>
        <v>35</v>
      </c>
      <c r="DQ110" s="181">
        <f t="shared" si="75"/>
        <v>0</v>
      </c>
      <c r="DR110" s="181">
        <f t="shared" si="75"/>
        <v>21</v>
      </c>
      <c r="DS110" s="195">
        <f t="shared" si="22"/>
        <v>151</v>
      </c>
      <c r="DT110" s="195">
        <f t="shared" si="23"/>
        <v>161</v>
      </c>
      <c r="DU110" s="195">
        <f t="shared" si="24"/>
        <v>45</v>
      </c>
      <c r="DV110" s="195">
        <f t="shared" si="25"/>
        <v>44</v>
      </c>
      <c r="DW110" s="195">
        <f t="shared" si="26"/>
        <v>42</v>
      </c>
      <c r="DX110" s="195">
        <f t="shared" si="27"/>
        <v>33</v>
      </c>
      <c r="DY110" s="195">
        <f t="shared" si="28"/>
        <v>27</v>
      </c>
      <c r="DZ110" s="195">
        <f t="shared" si="29"/>
        <v>11</v>
      </c>
      <c r="EA110" s="195">
        <f t="shared" si="30"/>
        <v>8</v>
      </c>
      <c r="EB110" s="195">
        <f t="shared" si="31"/>
        <v>15</v>
      </c>
      <c r="EC110" s="14">
        <f t="shared" si="32"/>
        <v>11</v>
      </c>
      <c r="ED110" s="14">
        <f t="shared" si="33"/>
        <v>8</v>
      </c>
      <c r="EE110" s="14">
        <f t="shared" si="34"/>
        <v>42</v>
      </c>
      <c r="EF110" s="14">
        <f t="shared" si="35"/>
        <v>8</v>
      </c>
      <c r="EG110" s="14">
        <f t="shared" si="36"/>
        <v>45</v>
      </c>
    </row>
    <row r="111" spans="1:137">
      <c r="B111" s="23"/>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4"/>
      <c r="DI111" s="24"/>
      <c r="DJ111" s="24"/>
      <c r="DK111" s="24"/>
      <c r="DL111" s="24"/>
      <c r="DM111" s="24"/>
      <c r="DN111" s="24"/>
      <c r="DO111" s="24"/>
      <c r="DP111" s="24"/>
      <c r="DQ111" s="24"/>
      <c r="DR111" s="24"/>
      <c r="DS111" s="24"/>
      <c r="DT111" s="24"/>
      <c r="DU111" s="24"/>
      <c r="DV111" s="24"/>
      <c r="DW111" s="24"/>
      <c r="DX111" s="24"/>
      <c r="DY111" s="24"/>
      <c r="DZ111" s="24"/>
      <c r="EA111" s="24"/>
      <c r="EB111" s="24"/>
      <c r="EC111" s="24"/>
      <c r="ED111" s="24"/>
      <c r="EE111" s="24"/>
      <c r="EF111" s="24"/>
      <c r="EG111" s="24"/>
    </row>
  </sheetData>
  <mergeCells count="4">
    <mergeCell ref="EX1:FA1"/>
    <mergeCell ref="ES1:EW1"/>
    <mergeCell ref="EI1:EM1"/>
    <mergeCell ref="EN1:ER1"/>
  </mergeCells>
  <phoneticPr fontId="0" type="noConversion"/>
  <hyperlinks>
    <hyperlink ref="DO1:DP1" location="TeenCont" display="TeenCont"/>
  </hyperlinks>
  <pageMargins left="0.75" right="0.75" top="1" bottom="1" header="0.5" footer="0.5"/>
  <pageSetup orientation="portrait" r:id="rId1"/>
  <headerFooter alignWithMargins="0">
    <oddHeader>&amp;LDemographics</oddHeader>
    <oddFooter>&amp;L&amp;8Center for Health Statistics
Minnesota Department of Health&amp;R&amp;8&amp;P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AP111"/>
  <sheetViews>
    <sheetView topLeftCell="T72" workbookViewId="0">
      <selection activeCell="AJ3" sqref="AJ3:AJ90"/>
    </sheetView>
  </sheetViews>
  <sheetFormatPr defaultRowHeight="12.75"/>
  <cols>
    <col min="2" max="2" width="64.33203125" customWidth="1"/>
    <col min="3" max="3" width="9.5" customWidth="1"/>
    <col min="4" max="4" width="9.5" bestFit="1" customWidth="1"/>
    <col min="5" max="17" width="9.5" customWidth="1"/>
  </cols>
  <sheetData>
    <row r="1" spans="1:42" ht="18.75">
      <c r="A1" s="20"/>
      <c r="B1" s="20"/>
      <c r="C1" s="22" t="s">
        <v>8</v>
      </c>
      <c r="D1" s="22"/>
      <c r="E1" s="22" t="s">
        <v>291</v>
      </c>
      <c r="F1" s="22"/>
      <c r="G1" s="22" t="s">
        <v>350</v>
      </c>
      <c r="H1" s="22"/>
      <c r="I1" s="22" t="s">
        <v>10</v>
      </c>
      <c r="J1" s="22"/>
      <c r="K1" s="22" t="s">
        <v>11</v>
      </c>
      <c r="L1" s="22"/>
      <c r="M1" s="22" t="s">
        <v>12</v>
      </c>
      <c r="N1" s="22"/>
      <c r="O1" s="22" t="s">
        <v>292</v>
      </c>
      <c r="P1" s="22"/>
      <c r="Q1" s="22" t="s">
        <v>14</v>
      </c>
      <c r="R1" s="64"/>
      <c r="S1" s="64" t="s">
        <v>15</v>
      </c>
      <c r="T1" s="64"/>
      <c r="U1" s="64" t="s">
        <v>293</v>
      </c>
      <c r="V1" s="64"/>
      <c r="W1" s="177" t="s">
        <v>325</v>
      </c>
      <c r="X1" s="175"/>
      <c r="Y1" s="175"/>
      <c r="Z1" s="175"/>
      <c r="AA1" s="175"/>
      <c r="AB1" s="175"/>
      <c r="AC1" s="175"/>
      <c r="AD1" s="175"/>
      <c r="AE1" s="175"/>
      <c r="AF1" s="175"/>
      <c r="AG1" s="176"/>
      <c r="AH1" s="176"/>
      <c r="AI1" s="176"/>
      <c r="AJ1" s="176"/>
      <c r="AK1" s="176"/>
      <c r="AL1" s="176"/>
      <c r="AM1" s="176"/>
      <c r="AN1" s="176"/>
      <c r="AO1" s="176"/>
      <c r="AP1" s="176"/>
    </row>
    <row r="2" spans="1:42" ht="14.25">
      <c r="A2" s="19" t="s">
        <v>133</v>
      </c>
      <c r="B2" s="20" t="s">
        <v>193</v>
      </c>
      <c r="C2" s="103" t="s">
        <v>289</v>
      </c>
      <c r="D2" s="103" t="s">
        <v>290</v>
      </c>
      <c r="E2" s="103" t="s">
        <v>289</v>
      </c>
      <c r="F2" s="103" t="s">
        <v>290</v>
      </c>
      <c r="G2" s="103" t="s">
        <v>289</v>
      </c>
      <c r="H2" s="103" t="s">
        <v>290</v>
      </c>
      <c r="I2" s="103" t="s">
        <v>289</v>
      </c>
      <c r="J2" s="103" t="s">
        <v>290</v>
      </c>
      <c r="K2" s="103" t="s">
        <v>289</v>
      </c>
      <c r="L2" s="103" t="s">
        <v>290</v>
      </c>
      <c r="M2" s="103" t="s">
        <v>289</v>
      </c>
      <c r="N2" s="103" t="s">
        <v>290</v>
      </c>
      <c r="O2" s="103" t="s">
        <v>289</v>
      </c>
      <c r="P2" s="103" t="s">
        <v>290</v>
      </c>
      <c r="Q2" s="103" t="s">
        <v>289</v>
      </c>
      <c r="R2" s="103" t="s">
        <v>290</v>
      </c>
      <c r="S2" s="103" t="s">
        <v>289</v>
      </c>
      <c r="T2" s="103" t="s">
        <v>290</v>
      </c>
      <c r="U2" s="103" t="s">
        <v>289</v>
      </c>
      <c r="V2" s="103" t="s">
        <v>290</v>
      </c>
      <c r="W2" s="95" t="s">
        <v>270</v>
      </c>
      <c r="X2" s="96" t="s">
        <v>271</v>
      </c>
      <c r="Y2" s="95" t="s">
        <v>272</v>
      </c>
      <c r="Z2" s="96" t="s">
        <v>273</v>
      </c>
      <c r="AA2" s="95" t="s">
        <v>377</v>
      </c>
      <c r="AB2" s="96" t="s">
        <v>378</v>
      </c>
      <c r="AC2" s="95" t="s">
        <v>274</v>
      </c>
      <c r="AD2" s="96" t="s">
        <v>275</v>
      </c>
      <c r="AE2" s="95" t="s">
        <v>276</v>
      </c>
      <c r="AF2" s="96" t="s">
        <v>277</v>
      </c>
      <c r="AG2" s="95" t="s">
        <v>278</v>
      </c>
      <c r="AH2" s="96" t="s">
        <v>279</v>
      </c>
      <c r="AI2" s="95" t="s">
        <v>280</v>
      </c>
      <c r="AJ2" s="96" t="s">
        <v>281</v>
      </c>
      <c r="AK2" s="95" t="s">
        <v>282</v>
      </c>
      <c r="AL2" s="96" t="s">
        <v>283</v>
      </c>
      <c r="AM2" s="95" t="s">
        <v>284</v>
      </c>
      <c r="AN2" s="96" t="s">
        <v>285</v>
      </c>
      <c r="AO2" s="95" t="s">
        <v>286</v>
      </c>
      <c r="AP2" s="96" t="s">
        <v>287</v>
      </c>
    </row>
    <row r="3" spans="1:42" ht="14.25">
      <c r="A3">
        <v>0</v>
      </c>
      <c r="B3" s="8" t="s">
        <v>135</v>
      </c>
      <c r="C3" s="97">
        <v>47729</v>
      </c>
      <c r="D3" s="98">
        <v>158.083</v>
      </c>
      <c r="E3" s="97">
        <v>2354</v>
      </c>
      <c r="F3" s="98">
        <v>7.7129999999999992</v>
      </c>
      <c r="G3" s="197">
        <v>10851</v>
      </c>
      <c r="H3" s="197">
        <v>36.094000000000001</v>
      </c>
      <c r="I3" s="97">
        <v>5727</v>
      </c>
      <c r="J3" s="98">
        <v>18.826999999999998</v>
      </c>
      <c r="K3" s="97">
        <v>37090</v>
      </c>
      <c r="L3" s="98">
        <v>117.637</v>
      </c>
      <c r="M3" s="97">
        <v>3594</v>
      </c>
      <c r="N3" s="98">
        <v>11.532999999999999</v>
      </c>
      <c r="O3" s="97">
        <v>3312</v>
      </c>
      <c r="P3" s="98">
        <v>10.397</v>
      </c>
      <c r="Q3" s="97">
        <v>10586</v>
      </c>
      <c r="R3" s="98">
        <v>33.671999999999997</v>
      </c>
      <c r="S3" s="97">
        <v>3309</v>
      </c>
      <c r="T3" s="98">
        <v>12.006</v>
      </c>
      <c r="U3" s="97">
        <v>11725</v>
      </c>
      <c r="V3" s="98">
        <v>39.74</v>
      </c>
      <c r="W3">
        <v>24865</v>
      </c>
      <c r="X3" s="196">
        <v>78.777000000000001</v>
      </c>
      <c r="Y3">
        <v>1988</v>
      </c>
      <c r="Z3" s="196">
        <v>6.3849999999999998</v>
      </c>
      <c r="AA3">
        <v>3534</v>
      </c>
      <c r="AB3" s="183">
        <v>11.301</v>
      </c>
      <c r="AC3">
        <v>2403</v>
      </c>
      <c r="AD3" s="196">
        <v>7.6920000000000002</v>
      </c>
      <c r="AE3">
        <v>10778</v>
      </c>
      <c r="AF3" s="183">
        <v>34.613</v>
      </c>
      <c r="AG3">
        <v>845</v>
      </c>
      <c r="AH3" s="183">
        <v>2.7269999999999999</v>
      </c>
      <c r="AI3">
        <v>763</v>
      </c>
      <c r="AJ3" s="183">
        <v>2.5369999999999999</v>
      </c>
      <c r="AK3">
        <v>2304</v>
      </c>
      <c r="AL3" s="183">
        <v>7.4580000000000002</v>
      </c>
      <c r="AM3">
        <v>3114</v>
      </c>
      <c r="AN3" s="183">
        <v>11.308999999999999</v>
      </c>
      <c r="AO3">
        <v>6617</v>
      </c>
      <c r="AP3" s="183">
        <v>23.641999999999999</v>
      </c>
    </row>
    <row r="4" spans="1:42" ht="14.25">
      <c r="A4">
        <v>1</v>
      </c>
      <c r="B4" s="8" t="s">
        <v>139</v>
      </c>
      <c r="C4" s="99">
        <v>272</v>
      </c>
      <c r="D4" s="196">
        <v>176.131</v>
      </c>
      <c r="E4">
        <v>17</v>
      </c>
      <c r="F4" s="100" t="s">
        <v>256</v>
      </c>
      <c r="G4">
        <v>60</v>
      </c>
      <c r="H4" s="196">
        <v>38.371000000000002</v>
      </c>
      <c r="I4">
        <v>30</v>
      </c>
      <c r="J4" s="196">
        <v>19.236000000000001</v>
      </c>
      <c r="K4">
        <v>202</v>
      </c>
      <c r="L4" s="196">
        <v>130.911</v>
      </c>
      <c r="M4">
        <v>22</v>
      </c>
      <c r="N4" s="196">
        <v>13.677</v>
      </c>
      <c r="O4">
        <v>12</v>
      </c>
      <c r="P4" s="100" t="s">
        <v>256</v>
      </c>
      <c r="Q4">
        <v>51</v>
      </c>
      <c r="R4" s="196">
        <v>34.119999999999997</v>
      </c>
      <c r="S4">
        <v>11</v>
      </c>
      <c r="T4" s="100" t="s">
        <v>256</v>
      </c>
      <c r="U4">
        <v>68</v>
      </c>
      <c r="V4" s="100">
        <v>62.712000000000003</v>
      </c>
      <c r="W4">
        <v>142</v>
      </c>
      <c r="X4" s="196">
        <v>89.837000000000003</v>
      </c>
      <c r="Y4">
        <v>12</v>
      </c>
      <c r="Z4" s="100" t="s">
        <v>256</v>
      </c>
      <c r="AA4">
        <v>30</v>
      </c>
      <c r="AB4" s="183">
        <v>18.611000000000001</v>
      </c>
      <c r="AC4">
        <v>13</v>
      </c>
      <c r="AD4" s="100" t="s">
        <v>256</v>
      </c>
      <c r="AE4">
        <v>56</v>
      </c>
      <c r="AF4" s="183">
        <v>35.889000000000003</v>
      </c>
      <c r="AG4">
        <v>4</v>
      </c>
      <c r="AH4" s="100" t="s">
        <v>256</v>
      </c>
      <c r="AI4">
        <v>3</v>
      </c>
      <c r="AJ4" s="100" t="s">
        <v>256</v>
      </c>
      <c r="AK4">
        <v>14</v>
      </c>
      <c r="AL4" s="100" t="s">
        <v>256</v>
      </c>
      <c r="AM4">
        <v>9</v>
      </c>
      <c r="AN4" s="100" t="s">
        <v>256</v>
      </c>
      <c r="AO4">
        <v>41</v>
      </c>
      <c r="AP4" s="183">
        <v>45.209000000000003</v>
      </c>
    </row>
    <row r="5" spans="1:42" ht="14.25">
      <c r="A5">
        <v>2</v>
      </c>
      <c r="B5" s="8" t="s">
        <v>140</v>
      </c>
      <c r="C5" s="99">
        <v>2557</v>
      </c>
      <c r="D5" s="196">
        <v>165.172</v>
      </c>
      <c r="E5">
        <v>111</v>
      </c>
      <c r="F5" s="196">
        <v>6.3719999999999999</v>
      </c>
      <c r="G5">
        <v>557</v>
      </c>
      <c r="H5" s="196">
        <v>39.923000000000002</v>
      </c>
      <c r="I5">
        <v>239</v>
      </c>
      <c r="J5" s="196">
        <v>16.117000000000001</v>
      </c>
      <c r="K5">
        <v>1398</v>
      </c>
      <c r="L5" s="196">
        <v>102.29300000000001</v>
      </c>
      <c r="M5">
        <v>157</v>
      </c>
      <c r="N5" s="196">
        <v>11.914</v>
      </c>
      <c r="O5">
        <v>100</v>
      </c>
      <c r="P5" s="196">
        <v>7.16</v>
      </c>
      <c r="Q5">
        <v>361</v>
      </c>
      <c r="R5" s="196">
        <v>27.206</v>
      </c>
      <c r="S5">
        <v>238</v>
      </c>
      <c r="T5" s="196">
        <v>13.670999999999999</v>
      </c>
      <c r="U5">
        <v>576</v>
      </c>
      <c r="V5" s="100">
        <v>38.000999999999998</v>
      </c>
      <c r="W5">
        <v>1610</v>
      </c>
      <c r="X5" s="196">
        <v>83.888999999999996</v>
      </c>
      <c r="Y5">
        <v>91</v>
      </c>
      <c r="Z5" s="196">
        <v>4.6500000000000004</v>
      </c>
      <c r="AA5">
        <v>251</v>
      </c>
      <c r="AB5" s="183">
        <v>13.699</v>
      </c>
      <c r="AC5">
        <v>134</v>
      </c>
      <c r="AD5" s="196">
        <v>7.1059999999999999</v>
      </c>
      <c r="AE5">
        <v>517</v>
      </c>
      <c r="AF5" s="183">
        <v>27.132000000000001</v>
      </c>
      <c r="AG5">
        <v>48</v>
      </c>
      <c r="AH5" s="183">
        <v>2.6030000000000002</v>
      </c>
      <c r="AI5">
        <v>43</v>
      </c>
      <c r="AJ5" s="183">
        <v>2.3050000000000002</v>
      </c>
      <c r="AK5">
        <v>114</v>
      </c>
      <c r="AL5" s="183">
        <v>6.117</v>
      </c>
      <c r="AM5">
        <v>231</v>
      </c>
      <c r="AN5" s="183">
        <v>13.069000000000001</v>
      </c>
      <c r="AO5">
        <v>398</v>
      </c>
      <c r="AP5" s="183">
        <v>22.826000000000001</v>
      </c>
    </row>
    <row r="6" spans="1:42" ht="14.25">
      <c r="A6">
        <v>3</v>
      </c>
      <c r="B6" s="8" t="s">
        <v>141</v>
      </c>
      <c r="C6" s="99">
        <v>408</v>
      </c>
      <c r="D6" s="196">
        <v>177.35499999999999</v>
      </c>
      <c r="E6">
        <v>14</v>
      </c>
      <c r="F6" s="100" t="s">
        <v>256</v>
      </c>
      <c r="G6">
        <v>102</v>
      </c>
      <c r="H6" s="196">
        <v>44.218000000000004</v>
      </c>
      <c r="I6">
        <v>59</v>
      </c>
      <c r="J6" s="196">
        <v>25.103000000000002</v>
      </c>
      <c r="K6">
        <v>315</v>
      </c>
      <c r="L6" s="196">
        <v>139.59299999999999</v>
      </c>
      <c r="M6">
        <v>28</v>
      </c>
      <c r="N6" s="196">
        <v>12.603999999999999</v>
      </c>
      <c r="O6">
        <v>30</v>
      </c>
      <c r="P6" s="196">
        <v>13.510999999999999</v>
      </c>
      <c r="Q6">
        <v>84</v>
      </c>
      <c r="R6" s="196">
        <v>36.726999999999997</v>
      </c>
      <c r="S6">
        <v>23</v>
      </c>
      <c r="T6" s="196">
        <v>15.156000000000001</v>
      </c>
      <c r="U6">
        <v>71</v>
      </c>
      <c r="V6" s="100">
        <v>40.006999999999998</v>
      </c>
      <c r="W6">
        <v>209</v>
      </c>
      <c r="X6" s="196">
        <v>87.807000000000002</v>
      </c>
      <c r="Y6">
        <v>14</v>
      </c>
      <c r="Z6" s="100" t="s">
        <v>256</v>
      </c>
      <c r="AA6">
        <v>34</v>
      </c>
      <c r="AB6" s="183">
        <v>13.929</v>
      </c>
      <c r="AC6">
        <v>18</v>
      </c>
      <c r="AD6" s="100" t="s">
        <v>256</v>
      </c>
      <c r="AE6">
        <v>110</v>
      </c>
      <c r="AF6" s="183">
        <v>49.881999999999998</v>
      </c>
      <c r="AG6">
        <v>7</v>
      </c>
      <c r="AH6" s="100" t="s">
        <v>256</v>
      </c>
      <c r="AI6">
        <v>13</v>
      </c>
      <c r="AJ6" s="100" t="s">
        <v>256</v>
      </c>
      <c r="AK6">
        <v>23</v>
      </c>
      <c r="AL6" s="183">
        <v>10.271000000000001</v>
      </c>
      <c r="AM6">
        <v>22</v>
      </c>
      <c r="AN6" s="183">
        <v>14.683</v>
      </c>
      <c r="AO6">
        <v>46</v>
      </c>
      <c r="AP6" s="183">
        <v>29.117000000000001</v>
      </c>
    </row>
    <row r="7" spans="1:42" ht="14.25">
      <c r="A7">
        <v>4</v>
      </c>
      <c r="B7" s="8" t="s">
        <v>142</v>
      </c>
      <c r="C7" s="99">
        <v>413</v>
      </c>
      <c r="D7" s="196">
        <v>165.946</v>
      </c>
      <c r="E7">
        <v>30</v>
      </c>
      <c r="F7" s="196">
        <v>11.987</v>
      </c>
      <c r="G7">
        <v>115</v>
      </c>
      <c r="H7" s="196">
        <v>45.802999999999997</v>
      </c>
      <c r="I7">
        <v>77</v>
      </c>
      <c r="J7" s="196">
        <v>30.234999999999999</v>
      </c>
      <c r="K7">
        <v>335</v>
      </c>
      <c r="L7" s="196">
        <v>130.678</v>
      </c>
      <c r="M7">
        <v>30</v>
      </c>
      <c r="N7" s="196">
        <v>11.569000000000001</v>
      </c>
      <c r="O7">
        <v>43</v>
      </c>
      <c r="P7" s="196">
        <v>16.806000000000001</v>
      </c>
      <c r="Q7">
        <v>85</v>
      </c>
      <c r="R7" s="196">
        <v>33.110999999999997</v>
      </c>
      <c r="S7">
        <v>44</v>
      </c>
      <c r="T7" s="196">
        <v>20.013000000000002</v>
      </c>
      <c r="U7">
        <v>125</v>
      </c>
      <c r="V7" s="100">
        <v>56.732999999999997</v>
      </c>
      <c r="W7">
        <v>237</v>
      </c>
      <c r="X7" s="196">
        <v>92.569000000000003</v>
      </c>
      <c r="Y7">
        <v>28</v>
      </c>
      <c r="Z7" s="196">
        <v>11.048999999999999</v>
      </c>
      <c r="AA7">
        <v>46</v>
      </c>
      <c r="AB7" s="183">
        <v>17.472000000000001</v>
      </c>
      <c r="AC7">
        <v>45</v>
      </c>
      <c r="AD7" s="196">
        <v>18.151</v>
      </c>
      <c r="AE7">
        <v>104</v>
      </c>
      <c r="AF7" s="183">
        <v>42.246000000000002</v>
      </c>
      <c r="AG7">
        <v>7</v>
      </c>
      <c r="AH7" s="100" t="s">
        <v>256</v>
      </c>
      <c r="AI7">
        <v>14</v>
      </c>
      <c r="AJ7" s="100" t="s">
        <v>256</v>
      </c>
      <c r="AK7">
        <v>21</v>
      </c>
      <c r="AL7" s="183">
        <v>8.5229999999999997</v>
      </c>
      <c r="AM7">
        <v>43</v>
      </c>
      <c r="AN7" s="183">
        <v>19.544</v>
      </c>
      <c r="AO7">
        <v>101</v>
      </c>
      <c r="AP7" s="183">
        <v>47.984000000000002</v>
      </c>
    </row>
    <row r="8" spans="1:42" ht="14.25">
      <c r="A8">
        <v>5</v>
      </c>
      <c r="B8" s="8" t="s">
        <v>143</v>
      </c>
      <c r="C8" s="99">
        <v>317</v>
      </c>
      <c r="D8" s="196">
        <v>151.84</v>
      </c>
      <c r="E8">
        <v>19</v>
      </c>
      <c r="F8" s="196">
        <v>8.5220000000000002</v>
      </c>
      <c r="G8">
        <v>63</v>
      </c>
      <c r="H8" s="196">
        <v>27.991</v>
      </c>
      <c r="I8">
        <v>60</v>
      </c>
      <c r="J8" s="196">
        <v>26.155999999999999</v>
      </c>
      <c r="K8">
        <v>317</v>
      </c>
      <c r="L8" s="196">
        <v>136.584</v>
      </c>
      <c r="M8">
        <v>18</v>
      </c>
      <c r="N8" s="100" t="s">
        <v>256</v>
      </c>
      <c r="O8">
        <v>34</v>
      </c>
      <c r="P8" s="196">
        <v>13.742000000000001</v>
      </c>
      <c r="Q8">
        <v>97</v>
      </c>
      <c r="R8" s="196">
        <v>43.671999999999997</v>
      </c>
      <c r="S8">
        <v>26</v>
      </c>
      <c r="T8" s="196">
        <v>13.48</v>
      </c>
      <c r="U8">
        <v>71</v>
      </c>
      <c r="V8" s="100">
        <v>33.19</v>
      </c>
      <c r="W8">
        <v>150</v>
      </c>
      <c r="X8" s="196">
        <v>73.542000000000002</v>
      </c>
      <c r="Y8">
        <v>14</v>
      </c>
      <c r="Z8" s="100" t="s">
        <v>256</v>
      </c>
      <c r="AA8">
        <v>21</v>
      </c>
      <c r="AB8" s="183">
        <v>10.295</v>
      </c>
      <c r="AC8">
        <v>19</v>
      </c>
      <c r="AD8" s="100" t="s">
        <v>256</v>
      </c>
      <c r="AE8">
        <v>70</v>
      </c>
      <c r="AF8" s="183">
        <v>33.386000000000003</v>
      </c>
      <c r="AG8">
        <v>4</v>
      </c>
      <c r="AH8" s="100" t="s">
        <v>256</v>
      </c>
      <c r="AI8">
        <v>10</v>
      </c>
      <c r="AJ8" s="100" t="s">
        <v>256</v>
      </c>
      <c r="AK8">
        <v>26</v>
      </c>
      <c r="AL8" s="183">
        <v>12.773</v>
      </c>
      <c r="AM8">
        <v>26</v>
      </c>
      <c r="AN8" s="183">
        <v>13.48</v>
      </c>
      <c r="AO8">
        <v>42</v>
      </c>
      <c r="AP8" s="183">
        <v>22.42</v>
      </c>
    </row>
    <row r="9" spans="1:42" ht="14.25">
      <c r="A9">
        <v>6</v>
      </c>
      <c r="B9" s="8" t="s">
        <v>144</v>
      </c>
      <c r="C9" s="99">
        <v>87</v>
      </c>
      <c r="D9" s="196">
        <v>167.505</v>
      </c>
      <c r="E9">
        <v>0</v>
      </c>
      <c r="F9" s="100" t="s">
        <v>256</v>
      </c>
      <c r="G9">
        <v>22</v>
      </c>
      <c r="H9" s="196">
        <v>39.776000000000003</v>
      </c>
      <c r="I9">
        <v>10</v>
      </c>
      <c r="J9" s="100" t="s">
        <v>256</v>
      </c>
      <c r="K9">
        <v>97</v>
      </c>
      <c r="L9" s="196">
        <v>157.70699999999999</v>
      </c>
      <c r="M9">
        <v>15</v>
      </c>
      <c r="N9" s="100" t="s">
        <v>256</v>
      </c>
      <c r="O9">
        <v>6</v>
      </c>
      <c r="P9" s="100" t="s">
        <v>256</v>
      </c>
      <c r="Q9">
        <v>29</v>
      </c>
      <c r="R9" s="196">
        <v>44.548999999999999</v>
      </c>
      <c r="S9">
        <v>2</v>
      </c>
      <c r="T9" s="100" t="s">
        <v>256</v>
      </c>
      <c r="U9">
        <v>17</v>
      </c>
      <c r="V9" s="100" t="s">
        <v>256</v>
      </c>
      <c r="W9">
        <v>26</v>
      </c>
      <c r="X9" s="196">
        <v>69.712999999999994</v>
      </c>
      <c r="Y9">
        <v>0</v>
      </c>
      <c r="Z9" s="100" t="s">
        <v>256</v>
      </c>
      <c r="AA9">
        <v>10</v>
      </c>
      <c r="AB9" s="100" t="s">
        <v>256</v>
      </c>
      <c r="AC9">
        <v>2</v>
      </c>
      <c r="AD9" s="100" t="s">
        <v>256</v>
      </c>
      <c r="AE9">
        <v>20</v>
      </c>
      <c r="AF9" s="183">
        <v>45.195999999999998</v>
      </c>
      <c r="AG9">
        <v>2</v>
      </c>
      <c r="AH9" s="100" t="s">
        <v>256</v>
      </c>
      <c r="AI9">
        <v>0</v>
      </c>
      <c r="AJ9" s="100" t="s">
        <v>256</v>
      </c>
      <c r="AK9">
        <v>5</v>
      </c>
      <c r="AL9" s="100" t="s">
        <v>256</v>
      </c>
      <c r="AM9">
        <v>1</v>
      </c>
      <c r="AN9" s="100" t="s">
        <v>256</v>
      </c>
      <c r="AO9">
        <v>8</v>
      </c>
      <c r="AP9" s="100" t="s">
        <v>256</v>
      </c>
    </row>
    <row r="10" spans="1:42" ht="14.25">
      <c r="A10">
        <v>7</v>
      </c>
      <c r="B10" s="8" t="s">
        <v>145</v>
      </c>
      <c r="C10" s="99">
        <v>497</v>
      </c>
      <c r="D10" s="196">
        <v>149.74600000000001</v>
      </c>
      <c r="E10">
        <v>21</v>
      </c>
      <c r="F10" s="196">
        <v>6.2329999999999997</v>
      </c>
      <c r="G10">
        <v>134</v>
      </c>
      <c r="H10" s="196">
        <v>39.475999999999999</v>
      </c>
      <c r="I10">
        <v>70</v>
      </c>
      <c r="J10" s="196">
        <v>19.986999999999998</v>
      </c>
      <c r="K10">
        <v>443</v>
      </c>
      <c r="L10" s="196">
        <v>120.161</v>
      </c>
      <c r="M10">
        <v>51</v>
      </c>
      <c r="N10" s="196">
        <v>14.611000000000001</v>
      </c>
      <c r="O10">
        <v>35</v>
      </c>
      <c r="P10" s="196">
        <v>9.2050000000000001</v>
      </c>
      <c r="Q10">
        <v>116</v>
      </c>
      <c r="R10" s="196">
        <v>30.963000000000001</v>
      </c>
      <c r="S10">
        <v>38</v>
      </c>
      <c r="T10" s="196">
        <v>12.518000000000001</v>
      </c>
      <c r="U10">
        <v>86</v>
      </c>
      <c r="V10" s="100">
        <v>25.030999999999999</v>
      </c>
      <c r="W10">
        <v>241</v>
      </c>
      <c r="X10" s="196">
        <v>75.213999999999999</v>
      </c>
      <c r="Y10">
        <v>15</v>
      </c>
      <c r="Z10" s="100" t="s">
        <v>256</v>
      </c>
      <c r="AA10">
        <v>41</v>
      </c>
      <c r="AB10" s="183">
        <v>13.769</v>
      </c>
      <c r="AC10">
        <v>24</v>
      </c>
      <c r="AD10" s="196">
        <v>7.641</v>
      </c>
      <c r="AE10">
        <v>113</v>
      </c>
      <c r="AF10" s="183">
        <v>36.119999999999997</v>
      </c>
      <c r="AG10">
        <v>12</v>
      </c>
      <c r="AH10" s="100" t="s">
        <v>256</v>
      </c>
      <c r="AI10">
        <v>7</v>
      </c>
      <c r="AJ10" s="100" t="s">
        <v>256</v>
      </c>
      <c r="AK10">
        <v>22</v>
      </c>
      <c r="AL10" s="183">
        <v>6.9</v>
      </c>
      <c r="AM10">
        <v>38</v>
      </c>
      <c r="AN10" s="183">
        <v>12.518000000000001</v>
      </c>
      <c r="AO10">
        <v>51</v>
      </c>
      <c r="AP10" s="183">
        <v>15.198</v>
      </c>
    </row>
    <row r="11" spans="1:42" ht="14.25">
      <c r="A11">
        <v>8</v>
      </c>
      <c r="B11" s="8" t="s">
        <v>146</v>
      </c>
      <c r="C11" s="99">
        <v>319</v>
      </c>
      <c r="D11" s="196">
        <v>155.11699999999999</v>
      </c>
      <c r="E11">
        <v>12</v>
      </c>
      <c r="F11" s="100" t="s">
        <v>256</v>
      </c>
      <c r="G11">
        <v>78</v>
      </c>
      <c r="H11" s="196">
        <v>36.048999999999999</v>
      </c>
      <c r="I11">
        <v>63</v>
      </c>
      <c r="J11" s="196">
        <v>28.443999999999999</v>
      </c>
      <c r="K11">
        <v>320</v>
      </c>
      <c r="L11" s="196">
        <v>132.619</v>
      </c>
      <c r="M11">
        <v>30</v>
      </c>
      <c r="N11" s="196">
        <v>12.22</v>
      </c>
      <c r="O11">
        <v>30</v>
      </c>
      <c r="P11" s="196">
        <v>12.195</v>
      </c>
      <c r="Q11">
        <v>87</v>
      </c>
      <c r="R11" s="196">
        <v>33.325000000000003</v>
      </c>
      <c r="S11">
        <v>16</v>
      </c>
      <c r="T11" s="100" t="s">
        <v>256</v>
      </c>
      <c r="U11">
        <v>61</v>
      </c>
      <c r="V11" s="100">
        <v>35.631999999999998</v>
      </c>
      <c r="W11">
        <v>136</v>
      </c>
      <c r="X11" s="196">
        <v>79.503</v>
      </c>
      <c r="Y11">
        <v>8</v>
      </c>
      <c r="Z11" s="100" t="s">
        <v>256</v>
      </c>
      <c r="AA11">
        <v>15</v>
      </c>
      <c r="AB11" s="100" t="s">
        <v>256</v>
      </c>
      <c r="AC11">
        <v>16</v>
      </c>
      <c r="AD11" s="100" t="s">
        <v>256</v>
      </c>
      <c r="AE11">
        <v>55</v>
      </c>
      <c r="AF11" s="183">
        <v>34.362000000000002</v>
      </c>
      <c r="AG11">
        <v>4</v>
      </c>
      <c r="AH11" s="100" t="s">
        <v>256</v>
      </c>
      <c r="AI11">
        <v>5</v>
      </c>
      <c r="AJ11" s="100" t="s">
        <v>256</v>
      </c>
      <c r="AK11">
        <v>8</v>
      </c>
      <c r="AL11" s="100" t="s">
        <v>256</v>
      </c>
      <c r="AM11">
        <v>15</v>
      </c>
      <c r="AN11" s="100" t="s">
        <v>256</v>
      </c>
      <c r="AO11">
        <v>35</v>
      </c>
      <c r="AP11" s="183">
        <v>25.39</v>
      </c>
    </row>
    <row r="12" spans="1:42" ht="14.25">
      <c r="A12">
        <v>9</v>
      </c>
      <c r="B12" s="8" t="s">
        <v>147</v>
      </c>
      <c r="C12" s="99">
        <v>429</v>
      </c>
      <c r="D12" s="196">
        <v>191.56200000000001</v>
      </c>
      <c r="E12">
        <v>19</v>
      </c>
      <c r="F12" s="100" t="s">
        <v>256</v>
      </c>
      <c r="G12">
        <v>94</v>
      </c>
      <c r="H12" s="196">
        <v>41.715000000000003</v>
      </c>
      <c r="I12">
        <v>76</v>
      </c>
      <c r="J12" s="196">
        <v>33.457000000000001</v>
      </c>
      <c r="K12">
        <v>384</v>
      </c>
      <c r="L12" s="196">
        <v>164.227</v>
      </c>
      <c r="M12">
        <v>29</v>
      </c>
      <c r="N12" s="196">
        <v>12.499000000000001</v>
      </c>
      <c r="O12">
        <v>30</v>
      </c>
      <c r="P12" s="196">
        <v>13.441000000000001</v>
      </c>
      <c r="Q12">
        <v>101</v>
      </c>
      <c r="R12" s="196">
        <v>43.170999999999999</v>
      </c>
      <c r="S12">
        <v>34</v>
      </c>
      <c r="T12" s="196">
        <v>18.236999999999998</v>
      </c>
      <c r="U12">
        <v>98</v>
      </c>
      <c r="V12" s="100">
        <v>49.701000000000001</v>
      </c>
      <c r="W12">
        <v>201</v>
      </c>
      <c r="X12" s="196">
        <v>88.24</v>
      </c>
      <c r="Y12">
        <v>18</v>
      </c>
      <c r="Z12" s="100" t="s">
        <v>256</v>
      </c>
      <c r="AA12">
        <v>29</v>
      </c>
      <c r="AB12" s="183">
        <v>12.3</v>
      </c>
      <c r="AC12">
        <v>40</v>
      </c>
      <c r="AD12" s="196">
        <v>16.989999999999998</v>
      </c>
      <c r="AE12">
        <v>109</v>
      </c>
      <c r="AF12" s="183">
        <v>47.177</v>
      </c>
      <c r="AG12">
        <v>9</v>
      </c>
      <c r="AH12" s="100" t="s">
        <v>256</v>
      </c>
      <c r="AI12">
        <v>9</v>
      </c>
      <c r="AJ12" s="100" t="s">
        <v>256</v>
      </c>
      <c r="AK12">
        <v>25</v>
      </c>
      <c r="AL12" s="183">
        <v>11.137</v>
      </c>
      <c r="AM12">
        <v>30</v>
      </c>
      <c r="AN12" s="183">
        <v>16.46</v>
      </c>
      <c r="AO12">
        <v>64</v>
      </c>
      <c r="AP12" s="183">
        <v>35.286999999999999</v>
      </c>
    </row>
    <row r="13" spans="1:42" ht="14.25">
      <c r="A13">
        <v>10</v>
      </c>
      <c r="B13" s="21" t="s">
        <v>148</v>
      </c>
      <c r="C13" s="99">
        <v>552</v>
      </c>
      <c r="D13" s="196">
        <v>143.107</v>
      </c>
      <c r="E13">
        <v>21</v>
      </c>
      <c r="F13" s="196">
        <v>4.319</v>
      </c>
      <c r="G13">
        <v>121</v>
      </c>
      <c r="H13" s="196">
        <v>33.747</v>
      </c>
      <c r="I13">
        <v>44</v>
      </c>
      <c r="J13" s="196">
        <v>12.743</v>
      </c>
      <c r="K13">
        <v>393</v>
      </c>
      <c r="L13" s="196">
        <v>105.10299999999999</v>
      </c>
      <c r="M13">
        <v>33</v>
      </c>
      <c r="N13" s="196">
        <v>8.9459999999999997</v>
      </c>
      <c r="O13">
        <v>39</v>
      </c>
      <c r="P13" s="196">
        <v>10.472</v>
      </c>
      <c r="Q13">
        <v>95</v>
      </c>
      <c r="R13" s="196">
        <v>26.036000000000001</v>
      </c>
      <c r="S13">
        <v>51</v>
      </c>
      <c r="T13" s="196">
        <v>11.134</v>
      </c>
      <c r="U13">
        <v>140</v>
      </c>
      <c r="V13" s="100">
        <v>36.164999999999999</v>
      </c>
      <c r="W13">
        <v>294</v>
      </c>
      <c r="X13" s="196">
        <v>63.445999999999998</v>
      </c>
      <c r="Y13">
        <v>19</v>
      </c>
      <c r="Z13" s="100" t="s">
        <v>256</v>
      </c>
      <c r="AA13">
        <v>39</v>
      </c>
      <c r="AB13" s="183">
        <v>9.3870000000000005</v>
      </c>
      <c r="AC13">
        <v>9</v>
      </c>
      <c r="AD13" s="100" t="s">
        <v>256</v>
      </c>
      <c r="AE13">
        <v>114</v>
      </c>
      <c r="AF13" s="183">
        <v>24.501000000000001</v>
      </c>
      <c r="AG13">
        <v>8</v>
      </c>
      <c r="AH13" s="100" t="s">
        <v>256</v>
      </c>
      <c r="AI13">
        <v>7</v>
      </c>
      <c r="AJ13" s="100" t="s">
        <v>256</v>
      </c>
      <c r="AK13">
        <v>22</v>
      </c>
      <c r="AL13" s="183">
        <v>5.2359999999999998</v>
      </c>
      <c r="AM13">
        <v>46</v>
      </c>
      <c r="AN13" s="183">
        <v>9.5869999999999997</v>
      </c>
      <c r="AO13">
        <v>65</v>
      </c>
      <c r="AP13" s="183">
        <v>14.855</v>
      </c>
    </row>
    <row r="14" spans="1:42" ht="14.25">
      <c r="A14">
        <v>11</v>
      </c>
      <c r="B14" s="8" t="s">
        <v>149</v>
      </c>
      <c r="C14" s="99">
        <v>398</v>
      </c>
      <c r="D14" s="196">
        <v>175.03</v>
      </c>
      <c r="E14">
        <v>26</v>
      </c>
      <c r="F14" s="196">
        <v>14.44</v>
      </c>
      <c r="G14">
        <v>76</v>
      </c>
      <c r="H14" s="196">
        <v>33.948999999999998</v>
      </c>
      <c r="I14">
        <v>47</v>
      </c>
      <c r="J14" s="196">
        <v>20.853000000000002</v>
      </c>
      <c r="K14">
        <v>285</v>
      </c>
      <c r="L14" s="196">
        <v>133.982</v>
      </c>
      <c r="M14">
        <v>30</v>
      </c>
      <c r="N14" s="196">
        <v>13.433</v>
      </c>
      <c r="O14">
        <v>19</v>
      </c>
      <c r="P14" s="100" t="s">
        <v>256</v>
      </c>
      <c r="Q14">
        <v>84</v>
      </c>
      <c r="R14" s="196">
        <v>38.633000000000003</v>
      </c>
      <c r="S14">
        <v>19</v>
      </c>
      <c r="T14" s="100" t="s">
        <v>256</v>
      </c>
      <c r="U14">
        <v>101</v>
      </c>
      <c r="V14" s="100">
        <v>62.884999999999998</v>
      </c>
      <c r="W14">
        <v>221</v>
      </c>
      <c r="X14" s="196">
        <v>88.29</v>
      </c>
      <c r="Y14">
        <v>21</v>
      </c>
      <c r="Z14" s="196">
        <v>11.98</v>
      </c>
      <c r="AA14">
        <v>24</v>
      </c>
      <c r="AB14" s="183">
        <v>8.4770000000000003</v>
      </c>
      <c r="AC14">
        <v>28</v>
      </c>
      <c r="AD14" s="196">
        <v>11.545999999999999</v>
      </c>
      <c r="AE14">
        <v>127</v>
      </c>
      <c r="AF14" s="183">
        <v>56.77</v>
      </c>
      <c r="AG14">
        <v>9</v>
      </c>
      <c r="AH14" s="100" t="s">
        <v>256</v>
      </c>
      <c r="AI14">
        <v>8</v>
      </c>
      <c r="AJ14" s="100" t="s">
        <v>256</v>
      </c>
      <c r="AK14">
        <v>26</v>
      </c>
      <c r="AL14" s="183">
        <v>10.250999999999999</v>
      </c>
      <c r="AM14">
        <v>19</v>
      </c>
      <c r="AN14" s="100" t="s">
        <v>256</v>
      </c>
      <c r="AO14">
        <v>77</v>
      </c>
      <c r="AP14" s="183">
        <v>51.158999999999999</v>
      </c>
    </row>
    <row r="15" spans="1:42" ht="14.25">
      <c r="A15">
        <v>12</v>
      </c>
      <c r="B15" s="8" t="s">
        <v>150</v>
      </c>
      <c r="C15" s="99">
        <v>180</v>
      </c>
      <c r="D15" s="196">
        <v>186.85900000000001</v>
      </c>
      <c r="E15">
        <v>8</v>
      </c>
      <c r="F15" s="100" t="s">
        <v>256</v>
      </c>
      <c r="G15">
        <v>49</v>
      </c>
      <c r="H15" s="196">
        <v>42.228999999999999</v>
      </c>
      <c r="I15">
        <v>10</v>
      </c>
      <c r="J15" s="100" t="s">
        <v>256</v>
      </c>
      <c r="K15">
        <v>140</v>
      </c>
      <c r="L15" s="196">
        <v>127.157</v>
      </c>
      <c r="M15">
        <v>12</v>
      </c>
      <c r="N15" s="100" t="s">
        <v>256</v>
      </c>
      <c r="O15">
        <v>12</v>
      </c>
      <c r="P15" s="100" t="s">
        <v>256</v>
      </c>
      <c r="Q15">
        <v>45</v>
      </c>
      <c r="R15" s="196">
        <v>37.655000000000001</v>
      </c>
      <c r="S15">
        <v>7</v>
      </c>
      <c r="T15" s="100" t="s">
        <v>256</v>
      </c>
      <c r="U15">
        <v>44</v>
      </c>
      <c r="V15" s="100">
        <v>58.215000000000003</v>
      </c>
      <c r="W15">
        <v>77</v>
      </c>
      <c r="X15" s="196">
        <v>96.352000000000004</v>
      </c>
      <c r="Y15">
        <v>5</v>
      </c>
      <c r="Z15" s="100" t="s">
        <v>256</v>
      </c>
      <c r="AA15">
        <v>11</v>
      </c>
      <c r="AB15" s="100" t="s">
        <v>256</v>
      </c>
      <c r="AC15">
        <v>1</v>
      </c>
      <c r="AD15" s="100" t="s">
        <v>256</v>
      </c>
      <c r="AE15">
        <v>36</v>
      </c>
      <c r="AF15" s="183">
        <v>44.075000000000003</v>
      </c>
      <c r="AG15">
        <v>4</v>
      </c>
      <c r="AH15" s="100" t="s">
        <v>256</v>
      </c>
      <c r="AI15">
        <v>1</v>
      </c>
      <c r="AJ15" s="100" t="s">
        <v>256</v>
      </c>
      <c r="AK15">
        <v>9</v>
      </c>
      <c r="AL15" s="100" t="s">
        <v>256</v>
      </c>
      <c r="AM15">
        <v>7</v>
      </c>
      <c r="AN15" s="100" t="s">
        <v>256</v>
      </c>
      <c r="AO15">
        <v>21</v>
      </c>
      <c r="AP15" s="183">
        <v>39.872999999999998</v>
      </c>
    </row>
    <row r="16" spans="1:42" ht="14.25">
      <c r="A16">
        <v>13</v>
      </c>
      <c r="B16" s="8" t="s">
        <v>151</v>
      </c>
      <c r="C16" s="99">
        <v>437</v>
      </c>
      <c r="D16" s="196">
        <v>153.49299999999999</v>
      </c>
      <c r="E16">
        <v>18</v>
      </c>
      <c r="F16" s="100" t="s">
        <v>256</v>
      </c>
      <c r="G16">
        <v>97</v>
      </c>
      <c r="H16" s="196">
        <v>35.941000000000003</v>
      </c>
      <c r="I16">
        <v>58</v>
      </c>
      <c r="J16" s="196">
        <v>20.384</v>
      </c>
      <c r="K16">
        <v>316</v>
      </c>
      <c r="L16" s="196">
        <v>112.901</v>
      </c>
      <c r="M16">
        <v>27</v>
      </c>
      <c r="N16" s="196">
        <v>9.24</v>
      </c>
      <c r="O16">
        <v>33</v>
      </c>
      <c r="P16" s="196">
        <v>11.428000000000001</v>
      </c>
      <c r="Q16">
        <v>97</v>
      </c>
      <c r="R16" s="196">
        <v>35.527000000000001</v>
      </c>
      <c r="S16">
        <v>32</v>
      </c>
      <c r="T16" s="196">
        <v>11.557</v>
      </c>
      <c r="U16">
        <v>153</v>
      </c>
      <c r="V16" s="100">
        <v>56.073999999999998</v>
      </c>
      <c r="W16">
        <v>248</v>
      </c>
      <c r="X16" s="196">
        <v>75.680999999999997</v>
      </c>
      <c r="Y16">
        <v>15</v>
      </c>
      <c r="Z16" s="100" t="s">
        <v>256</v>
      </c>
      <c r="AA16">
        <v>36</v>
      </c>
      <c r="AB16" s="183">
        <v>11.297000000000001</v>
      </c>
      <c r="AC16">
        <v>29</v>
      </c>
      <c r="AD16" s="196">
        <v>9.4369999999999994</v>
      </c>
      <c r="AE16">
        <v>96</v>
      </c>
      <c r="AF16" s="183">
        <v>30.074000000000002</v>
      </c>
      <c r="AG16">
        <v>9</v>
      </c>
      <c r="AH16" s="100" t="s">
        <v>256</v>
      </c>
      <c r="AI16">
        <v>12</v>
      </c>
      <c r="AJ16" s="100" t="s">
        <v>256</v>
      </c>
      <c r="AK16">
        <v>26</v>
      </c>
      <c r="AL16" s="183">
        <v>8.6669999999999998</v>
      </c>
      <c r="AM16">
        <v>29</v>
      </c>
      <c r="AN16" s="183">
        <v>10.196999999999999</v>
      </c>
      <c r="AO16">
        <v>94</v>
      </c>
      <c r="AP16" s="183">
        <v>33.380000000000003</v>
      </c>
    </row>
    <row r="17" spans="1:42" ht="14.25">
      <c r="A17">
        <v>14</v>
      </c>
      <c r="B17" s="8" t="s">
        <v>152</v>
      </c>
      <c r="C17" s="99">
        <v>495</v>
      </c>
      <c r="D17" s="196">
        <v>160.86000000000001</v>
      </c>
      <c r="E17">
        <v>33</v>
      </c>
      <c r="F17" s="196">
        <v>11.195</v>
      </c>
      <c r="G17">
        <v>107</v>
      </c>
      <c r="H17" s="196">
        <v>35.42</v>
      </c>
      <c r="I17">
        <v>42</v>
      </c>
      <c r="J17" s="196">
        <v>13.637</v>
      </c>
      <c r="K17">
        <v>429</v>
      </c>
      <c r="L17" s="196">
        <v>130.898</v>
      </c>
      <c r="M17">
        <v>63</v>
      </c>
      <c r="N17" s="196">
        <v>19.808</v>
      </c>
      <c r="O17">
        <v>50</v>
      </c>
      <c r="P17" s="196">
        <v>14.881</v>
      </c>
      <c r="Q17">
        <v>115</v>
      </c>
      <c r="R17" s="196">
        <v>34.393999999999998</v>
      </c>
      <c r="S17">
        <v>36</v>
      </c>
      <c r="T17" s="196">
        <v>12.56</v>
      </c>
      <c r="U17">
        <v>112</v>
      </c>
      <c r="V17" s="100">
        <v>35.542999999999999</v>
      </c>
      <c r="W17">
        <v>254</v>
      </c>
      <c r="X17" s="196">
        <v>85.099000000000004</v>
      </c>
      <c r="Y17">
        <v>25</v>
      </c>
      <c r="Z17" s="196">
        <v>8.5269999999999992</v>
      </c>
      <c r="AA17">
        <v>42</v>
      </c>
      <c r="AB17" s="183">
        <v>14.58</v>
      </c>
      <c r="AC17">
        <v>22</v>
      </c>
      <c r="AD17" s="196">
        <v>7.5060000000000002</v>
      </c>
      <c r="AE17">
        <v>137</v>
      </c>
      <c r="AF17" s="183">
        <v>46.87</v>
      </c>
      <c r="AG17">
        <v>14</v>
      </c>
      <c r="AH17" s="100" t="s">
        <v>256</v>
      </c>
      <c r="AI17">
        <v>13</v>
      </c>
      <c r="AJ17" s="100" t="s">
        <v>256</v>
      </c>
      <c r="AK17">
        <v>15</v>
      </c>
      <c r="AL17" s="100" t="s">
        <v>256</v>
      </c>
      <c r="AM17">
        <v>34</v>
      </c>
      <c r="AN17" s="183">
        <v>11.839</v>
      </c>
      <c r="AO17">
        <v>75</v>
      </c>
      <c r="AP17" s="183">
        <v>25.114999999999998</v>
      </c>
    </row>
    <row r="18" spans="1:42" ht="14.25">
      <c r="A18">
        <v>15</v>
      </c>
      <c r="B18" s="8" t="s">
        <v>153</v>
      </c>
      <c r="C18" s="99">
        <v>120</v>
      </c>
      <c r="D18" s="196">
        <v>189.13</v>
      </c>
      <c r="E18">
        <v>8</v>
      </c>
      <c r="F18" s="100" t="s">
        <v>256</v>
      </c>
      <c r="G18">
        <v>28</v>
      </c>
      <c r="H18" s="196">
        <v>42.19</v>
      </c>
      <c r="I18">
        <v>19</v>
      </c>
      <c r="J18" s="100" t="s">
        <v>256</v>
      </c>
      <c r="K18">
        <v>109</v>
      </c>
      <c r="L18" s="196">
        <v>170.346</v>
      </c>
      <c r="M18">
        <v>6</v>
      </c>
      <c r="N18" s="100" t="s">
        <v>256</v>
      </c>
      <c r="O18">
        <v>13</v>
      </c>
      <c r="P18" s="100" t="s">
        <v>256</v>
      </c>
      <c r="Q18">
        <v>33</v>
      </c>
      <c r="R18" s="196">
        <v>48.165999999999997</v>
      </c>
      <c r="S18">
        <v>6</v>
      </c>
      <c r="T18" s="100" t="s">
        <v>256</v>
      </c>
      <c r="U18">
        <v>30</v>
      </c>
      <c r="V18" s="100">
        <v>58.14</v>
      </c>
      <c r="W18">
        <v>70</v>
      </c>
      <c r="X18" s="196">
        <v>108.625</v>
      </c>
      <c r="Y18">
        <v>8</v>
      </c>
      <c r="Z18" s="100" t="s">
        <v>256</v>
      </c>
      <c r="AA18">
        <v>9</v>
      </c>
      <c r="AB18" s="100" t="s">
        <v>256</v>
      </c>
      <c r="AC18">
        <v>6</v>
      </c>
      <c r="AD18" s="100" t="s">
        <v>256</v>
      </c>
      <c r="AE18">
        <v>42</v>
      </c>
      <c r="AF18" s="183">
        <v>74.063000000000002</v>
      </c>
      <c r="AG18">
        <v>4</v>
      </c>
      <c r="AH18" s="100" t="s">
        <v>256</v>
      </c>
      <c r="AI18">
        <v>4</v>
      </c>
      <c r="AJ18" s="100" t="s">
        <v>256</v>
      </c>
      <c r="AK18">
        <v>5</v>
      </c>
      <c r="AL18" s="100" t="s">
        <v>256</v>
      </c>
      <c r="AM18">
        <v>5</v>
      </c>
      <c r="AN18" s="100" t="s">
        <v>256</v>
      </c>
      <c r="AO18">
        <v>20</v>
      </c>
      <c r="AP18" s="183">
        <v>44.57</v>
      </c>
    </row>
    <row r="19" spans="1:42">
      <c r="A19">
        <v>16</v>
      </c>
      <c r="B19" s="8" t="s">
        <v>154</v>
      </c>
      <c r="C19" s="99">
        <v>53</v>
      </c>
      <c r="D19" s="196">
        <v>125.38200000000001</v>
      </c>
      <c r="E19">
        <v>7</v>
      </c>
      <c r="F19" s="100" t="s">
        <v>256</v>
      </c>
      <c r="G19">
        <v>10</v>
      </c>
      <c r="H19" s="100" t="s">
        <v>256</v>
      </c>
      <c r="I19">
        <v>8</v>
      </c>
      <c r="J19" s="100" t="s">
        <v>256</v>
      </c>
      <c r="K19">
        <v>59</v>
      </c>
      <c r="L19" s="196">
        <v>142.102</v>
      </c>
      <c r="M19">
        <v>2</v>
      </c>
      <c r="N19" s="100" t="s">
        <v>256</v>
      </c>
      <c r="O19">
        <v>5</v>
      </c>
      <c r="P19" s="100" t="s">
        <v>256</v>
      </c>
      <c r="Q19">
        <v>8</v>
      </c>
      <c r="R19" s="100" t="s">
        <v>256</v>
      </c>
      <c r="S19">
        <v>2</v>
      </c>
      <c r="T19" s="100" t="s">
        <v>256</v>
      </c>
      <c r="U19">
        <v>16</v>
      </c>
      <c r="V19" s="100" t="s">
        <v>256</v>
      </c>
      <c r="W19">
        <v>24</v>
      </c>
      <c r="X19" s="196">
        <v>53.234999999999999</v>
      </c>
      <c r="Y19">
        <v>4</v>
      </c>
      <c r="Z19" s="100" t="s">
        <v>256</v>
      </c>
      <c r="AA19">
        <v>3</v>
      </c>
      <c r="AB19" s="100" t="s">
        <v>256</v>
      </c>
      <c r="AC19">
        <v>3</v>
      </c>
      <c r="AD19" s="100" t="s">
        <v>256</v>
      </c>
      <c r="AE19">
        <v>12</v>
      </c>
      <c r="AF19" s="100" t="s">
        <v>256</v>
      </c>
      <c r="AG19">
        <v>1</v>
      </c>
      <c r="AH19" s="100" t="s">
        <v>256</v>
      </c>
      <c r="AI19">
        <v>1</v>
      </c>
      <c r="AJ19" s="100" t="s">
        <v>256</v>
      </c>
      <c r="AK19">
        <v>1</v>
      </c>
      <c r="AL19" s="100" t="s">
        <v>256</v>
      </c>
      <c r="AM19">
        <v>2</v>
      </c>
      <c r="AN19" s="100" t="s">
        <v>256</v>
      </c>
      <c r="AO19">
        <v>9</v>
      </c>
      <c r="AP19" s="100" t="s">
        <v>256</v>
      </c>
    </row>
    <row r="20" spans="1:42" ht="14.25">
      <c r="A20">
        <v>17</v>
      </c>
      <c r="B20" s="8" t="s">
        <v>155</v>
      </c>
      <c r="C20" s="99">
        <v>141</v>
      </c>
      <c r="D20" s="196">
        <v>144.874</v>
      </c>
      <c r="E20">
        <v>10</v>
      </c>
      <c r="F20" s="100" t="s">
        <v>256</v>
      </c>
      <c r="G20">
        <v>25</v>
      </c>
      <c r="H20" s="196">
        <v>23.106999999999999</v>
      </c>
      <c r="I20">
        <v>24</v>
      </c>
      <c r="J20" s="196">
        <v>21.811</v>
      </c>
      <c r="K20">
        <v>194</v>
      </c>
      <c r="L20" s="196">
        <v>159.47</v>
      </c>
      <c r="M20">
        <v>14</v>
      </c>
      <c r="N20" s="100" t="s">
        <v>256</v>
      </c>
      <c r="O20">
        <v>19</v>
      </c>
      <c r="P20" s="100" t="s">
        <v>256</v>
      </c>
      <c r="Q20">
        <v>38</v>
      </c>
      <c r="R20" s="196">
        <v>29.94</v>
      </c>
      <c r="S20">
        <v>11</v>
      </c>
      <c r="T20" s="100" t="s">
        <v>256</v>
      </c>
      <c r="U20">
        <v>31</v>
      </c>
      <c r="V20" s="100">
        <v>40.101999999999997</v>
      </c>
      <c r="W20">
        <v>63</v>
      </c>
      <c r="X20" s="196">
        <v>79.144000000000005</v>
      </c>
      <c r="Y20">
        <v>7</v>
      </c>
      <c r="Z20" s="100" t="s">
        <v>256</v>
      </c>
      <c r="AA20">
        <v>8</v>
      </c>
      <c r="AB20" s="100" t="s">
        <v>256</v>
      </c>
      <c r="AC20">
        <v>6</v>
      </c>
      <c r="AD20" s="100" t="s">
        <v>256</v>
      </c>
      <c r="AE20">
        <v>32</v>
      </c>
      <c r="AF20" s="183">
        <v>40.055999999999997</v>
      </c>
      <c r="AG20">
        <v>0</v>
      </c>
      <c r="AH20" s="100" t="s">
        <v>256</v>
      </c>
      <c r="AI20">
        <v>4</v>
      </c>
      <c r="AJ20" s="100" t="s">
        <v>256</v>
      </c>
      <c r="AK20">
        <v>5</v>
      </c>
      <c r="AL20" s="100" t="s">
        <v>256</v>
      </c>
      <c r="AM20">
        <v>11</v>
      </c>
      <c r="AN20" s="100" t="s">
        <v>256</v>
      </c>
      <c r="AO20">
        <v>17</v>
      </c>
      <c r="AP20" s="100" t="s">
        <v>256</v>
      </c>
    </row>
    <row r="21" spans="1:42" ht="14.25">
      <c r="A21">
        <v>18</v>
      </c>
      <c r="B21" s="8" t="s">
        <v>156</v>
      </c>
      <c r="C21" s="99">
        <v>783</v>
      </c>
      <c r="D21" s="196">
        <v>171.06299999999999</v>
      </c>
      <c r="E21">
        <v>38</v>
      </c>
      <c r="F21" s="196">
        <v>10.038</v>
      </c>
      <c r="G21">
        <v>167</v>
      </c>
      <c r="H21" s="196">
        <v>35.552999999999997</v>
      </c>
      <c r="I21">
        <v>79</v>
      </c>
      <c r="J21" s="196">
        <v>17.317</v>
      </c>
      <c r="K21">
        <v>588</v>
      </c>
      <c r="L21" s="196">
        <v>125.23</v>
      </c>
      <c r="M21">
        <v>55</v>
      </c>
      <c r="N21" s="196">
        <v>11.5</v>
      </c>
      <c r="O21">
        <v>36</v>
      </c>
      <c r="P21" s="196">
        <v>8.1319999999999997</v>
      </c>
      <c r="Q21">
        <v>154</v>
      </c>
      <c r="R21" s="196">
        <v>32.488999999999997</v>
      </c>
      <c r="S21">
        <v>41</v>
      </c>
      <c r="T21" s="196">
        <v>12.755000000000001</v>
      </c>
      <c r="U21">
        <v>164</v>
      </c>
      <c r="V21" s="100">
        <v>42.362000000000002</v>
      </c>
      <c r="W21">
        <v>421</v>
      </c>
      <c r="X21" s="196">
        <v>90.44</v>
      </c>
      <c r="Y21">
        <v>33</v>
      </c>
      <c r="Z21" s="196">
        <v>8.8539999999999992</v>
      </c>
      <c r="AA21">
        <v>50</v>
      </c>
      <c r="AB21" s="183">
        <v>9.9949999999999992</v>
      </c>
      <c r="AC21">
        <v>34</v>
      </c>
      <c r="AD21" s="196">
        <v>7.431</v>
      </c>
      <c r="AE21">
        <v>190</v>
      </c>
      <c r="AF21" s="183">
        <v>41.451999999999998</v>
      </c>
      <c r="AG21">
        <v>10</v>
      </c>
      <c r="AH21" s="100" t="s">
        <v>256</v>
      </c>
      <c r="AI21">
        <v>11</v>
      </c>
      <c r="AJ21" s="100" t="s">
        <v>256</v>
      </c>
      <c r="AK21">
        <v>43</v>
      </c>
      <c r="AL21" s="183">
        <v>8.8409999999999993</v>
      </c>
      <c r="AM21">
        <v>39</v>
      </c>
      <c r="AN21" s="183">
        <v>12.321999999999999</v>
      </c>
      <c r="AO21">
        <v>97</v>
      </c>
      <c r="AP21" s="183">
        <v>28.119</v>
      </c>
    </row>
    <row r="22" spans="1:42" ht="14.25">
      <c r="A22">
        <v>19</v>
      </c>
      <c r="B22" s="8" t="s">
        <v>157</v>
      </c>
      <c r="C22" s="99">
        <v>2925</v>
      </c>
      <c r="D22" s="196">
        <v>152.11000000000001</v>
      </c>
      <c r="E22">
        <v>132</v>
      </c>
      <c r="F22" s="196">
        <v>6.2030000000000003</v>
      </c>
      <c r="G22">
        <v>561</v>
      </c>
      <c r="H22" s="196">
        <v>32.008000000000003</v>
      </c>
      <c r="I22">
        <v>328</v>
      </c>
      <c r="J22" s="196">
        <v>17.407</v>
      </c>
      <c r="K22">
        <v>1833</v>
      </c>
      <c r="L22" s="196">
        <v>98.751000000000005</v>
      </c>
      <c r="M22">
        <v>197</v>
      </c>
      <c r="N22" s="196">
        <v>11</v>
      </c>
      <c r="O22">
        <v>133</v>
      </c>
      <c r="P22" s="196">
        <v>7.4109999999999996</v>
      </c>
      <c r="Q22">
        <v>581</v>
      </c>
      <c r="R22" s="196">
        <v>32.183999999999997</v>
      </c>
      <c r="S22">
        <v>243</v>
      </c>
      <c r="T22" s="196">
        <v>11.875999999999999</v>
      </c>
      <c r="U22">
        <v>761</v>
      </c>
      <c r="V22" s="100">
        <v>40.043999999999997</v>
      </c>
      <c r="W22">
        <v>1694</v>
      </c>
      <c r="X22" s="196">
        <v>74.991</v>
      </c>
      <c r="Y22">
        <v>109</v>
      </c>
      <c r="Z22" s="196">
        <v>4.7240000000000002</v>
      </c>
      <c r="AA22">
        <v>172</v>
      </c>
      <c r="AB22" s="183">
        <v>7.9329999999999998</v>
      </c>
      <c r="AC22">
        <v>161</v>
      </c>
      <c r="AD22" s="196">
        <v>7.2160000000000002</v>
      </c>
      <c r="AE22">
        <v>590</v>
      </c>
      <c r="AF22" s="183">
        <v>26.082000000000001</v>
      </c>
      <c r="AG22">
        <v>57</v>
      </c>
      <c r="AH22" s="183">
        <v>2.5920000000000001</v>
      </c>
      <c r="AI22">
        <v>35</v>
      </c>
      <c r="AJ22" s="183">
        <v>1.643</v>
      </c>
      <c r="AK22">
        <v>137</v>
      </c>
      <c r="AL22" s="183">
        <v>6.2130000000000001</v>
      </c>
      <c r="AM22">
        <v>233</v>
      </c>
      <c r="AN22" s="183">
        <v>11.209</v>
      </c>
      <c r="AO22">
        <v>389</v>
      </c>
      <c r="AP22" s="183">
        <v>18.715</v>
      </c>
    </row>
    <row r="23" spans="1:42" ht="14.25">
      <c r="A23">
        <v>20</v>
      </c>
      <c r="B23" s="8" t="s">
        <v>158</v>
      </c>
      <c r="C23" s="99">
        <v>172</v>
      </c>
      <c r="D23" s="196">
        <v>161.62700000000001</v>
      </c>
      <c r="E23">
        <v>3</v>
      </c>
      <c r="F23" s="100" t="s">
        <v>256</v>
      </c>
      <c r="G23">
        <v>40</v>
      </c>
      <c r="H23" s="196">
        <v>37.603000000000002</v>
      </c>
      <c r="I23">
        <v>10</v>
      </c>
      <c r="J23" s="100" t="s">
        <v>256</v>
      </c>
      <c r="K23">
        <v>180</v>
      </c>
      <c r="L23" s="196">
        <v>160.482</v>
      </c>
      <c r="M23">
        <v>6</v>
      </c>
      <c r="N23" s="100" t="s">
        <v>256</v>
      </c>
      <c r="O23">
        <v>11</v>
      </c>
      <c r="P23" s="100" t="s">
        <v>256</v>
      </c>
      <c r="Q23">
        <v>24</v>
      </c>
      <c r="R23" s="196">
        <v>21.190999999999999</v>
      </c>
      <c r="S23">
        <v>19</v>
      </c>
      <c r="T23" s="100" t="s">
        <v>256</v>
      </c>
      <c r="U23">
        <v>41</v>
      </c>
      <c r="V23" s="100">
        <v>37.293999999999997</v>
      </c>
      <c r="W23">
        <v>90</v>
      </c>
      <c r="X23" s="196">
        <v>80.870999999999995</v>
      </c>
      <c r="Y23">
        <v>3</v>
      </c>
      <c r="Z23" s="100" t="s">
        <v>256</v>
      </c>
      <c r="AA23">
        <v>9</v>
      </c>
      <c r="AB23" s="100" t="s">
        <v>256</v>
      </c>
      <c r="AC23">
        <v>2</v>
      </c>
      <c r="AD23" s="100" t="s">
        <v>256</v>
      </c>
      <c r="AE23">
        <v>44</v>
      </c>
      <c r="AF23" s="183">
        <v>40.484000000000002</v>
      </c>
      <c r="AG23">
        <v>1</v>
      </c>
      <c r="AH23" s="100" t="s">
        <v>256</v>
      </c>
      <c r="AI23">
        <v>4</v>
      </c>
      <c r="AJ23" s="100" t="s">
        <v>256</v>
      </c>
      <c r="AK23">
        <v>2</v>
      </c>
      <c r="AL23" s="100" t="s">
        <v>256</v>
      </c>
      <c r="AM23">
        <v>19</v>
      </c>
      <c r="AN23" s="100" t="s">
        <v>256</v>
      </c>
      <c r="AO23">
        <v>22</v>
      </c>
      <c r="AP23" s="183">
        <v>21.468</v>
      </c>
    </row>
    <row r="24" spans="1:42" ht="14.25">
      <c r="A24">
        <v>21</v>
      </c>
      <c r="B24" s="8" t="s">
        <v>159</v>
      </c>
      <c r="C24" s="99">
        <v>467</v>
      </c>
      <c r="D24" s="196">
        <v>161.59200000000001</v>
      </c>
      <c r="E24">
        <v>19</v>
      </c>
      <c r="F24" s="100" t="s">
        <v>256</v>
      </c>
      <c r="G24">
        <v>89</v>
      </c>
      <c r="H24" s="196">
        <v>29.536999999999999</v>
      </c>
      <c r="I24">
        <v>50</v>
      </c>
      <c r="J24" s="196">
        <v>16.001999999999999</v>
      </c>
      <c r="K24">
        <v>435</v>
      </c>
      <c r="L24" s="196">
        <v>137.74600000000001</v>
      </c>
      <c r="M24">
        <v>17</v>
      </c>
      <c r="N24" s="100" t="s">
        <v>256</v>
      </c>
      <c r="O24">
        <v>45</v>
      </c>
      <c r="P24" s="196">
        <v>13.611000000000001</v>
      </c>
      <c r="Q24">
        <v>138</v>
      </c>
      <c r="R24" s="196">
        <v>41.274000000000001</v>
      </c>
      <c r="S24">
        <v>20</v>
      </c>
      <c r="T24" s="196">
        <v>9.9649999999999999</v>
      </c>
      <c r="U24">
        <v>76</v>
      </c>
      <c r="V24" s="100">
        <v>34.26</v>
      </c>
      <c r="W24">
        <v>218</v>
      </c>
      <c r="X24" s="196">
        <v>80.53</v>
      </c>
      <c r="Y24">
        <v>15</v>
      </c>
      <c r="Z24" s="100" t="s">
        <v>256</v>
      </c>
      <c r="AA24">
        <v>24</v>
      </c>
      <c r="AB24" s="183">
        <v>8.4139999999999997</v>
      </c>
      <c r="AC24">
        <v>7</v>
      </c>
      <c r="AD24" s="100" t="s">
        <v>256</v>
      </c>
      <c r="AE24">
        <v>115</v>
      </c>
      <c r="AF24" s="183">
        <v>43.491999999999997</v>
      </c>
      <c r="AG24">
        <v>4</v>
      </c>
      <c r="AH24" s="100" t="s">
        <v>256</v>
      </c>
      <c r="AI24">
        <v>7</v>
      </c>
      <c r="AJ24" s="100" t="s">
        <v>256</v>
      </c>
      <c r="AK24">
        <v>14</v>
      </c>
      <c r="AL24" s="100" t="s">
        <v>256</v>
      </c>
      <c r="AM24">
        <v>18</v>
      </c>
      <c r="AN24" s="100" t="s">
        <v>256</v>
      </c>
      <c r="AO24">
        <v>45</v>
      </c>
      <c r="AP24" s="183">
        <v>24.882000000000001</v>
      </c>
    </row>
    <row r="25" spans="1:42" ht="14.25">
      <c r="A25">
        <v>22</v>
      </c>
      <c r="B25" s="8" t="s">
        <v>160</v>
      </c>
      <c r="C25" s="99">
        <v>192</v>
      </c>
      <c r="D25" s="196">
        <v>159.11199999999999</v>
      </c>
      <c r="E25">
        <v>7</v>
      </c>
      <c r="F25" s="100" t="s">
        <v>256</v>
      </c>
      <c r="G25">
        <v>71</v>
      </c>
      <c r="H25" s="196">
        <v>49.003999999999998</v>
      </c>
      <c r="I25">
        <v>34</v>
      </c>
      <c r="J25" s="196">
        <v>26.195</v>
      </c>
      <c r="K25">
        <v>214</v>
      </c>
      <c r="L25" s="196">
        <v>147.048</v>
      </c>
      <c r="M25">
        <v>33</v>
      </c>
      <c r="N25" s="196">
        <v>21.611000000000001</v>
      </c>
      <c r="O25">
        <v>18</v>
      </c>
      <c r="P25" s="100" t="s">
        <v>256</v>
      </c>
      <c r="Q25">
        <v>54</v>
      </c>
      <c r="R25" s="196">
        <v>35.938000000000002</v>
      </c>
      <c r="S25">
        <v>9</v>
      </c>
      <c r="T25" s="100" t="s">
        <v>256</v>
      </c>
      <c r="U25">
        <v>43</v>
      </c>
      <c r="V25" s="100">
        <v>45.018999999999998</v>
      </c>
      <c r="W25">
        <v>88</v>
      </c>
      <c r="X25" s="196">
        <v>86.606999999999999</v>
      </c>
      <c r="Y25">
        <v>4</v>
      </c>
      <c r="Z25" s="100" t="s">
        <v>256</v>
      </c>
      <c r="AA25">
        <v>10</v>
      </c>
      <c r="AB25" s="100" t="s">
        <v>256</v>
      </c>
      <c r="AC25">
        <v>12</v>
      </c>
      <c r="AD25" s="100" t="s">
        <v>256</v>
      </c>
      <c r="AE25">
        <v>45</v>
      </c>
      <c r="AF25" s="183">
        <v>42.99</v>
      </c>
      <c r="AG25">
        <v>5</v>
      </c>
      <c r="AH25" s="100" t="s">
        <v>256</v>
      </c>
      <c r="AI25">
        <v>2</v>
      </c>
      <c r="AJ25" s="100" t="s">
        <v>256</v>
      </c>
      <c r="AK25">
        <v>8</v>
      </c>
      <c r="AL25" s="100" t="s">
        <v>256</v>
      </c>
      <c r="AM25">
        <v>9</v>
      </c>
      <c r="AN25" s="100" t="s">
        <v>256</v>
      </c>
      <c r="AO25">
        <v>27</v>
      </c>
      <c r="AP25" s="183">
        <v>35.171999999999997</v>
      </c>
    </row>
    <row r="26" spans="1:42" ht="14.25">
      <c r="A26">
        <v>23</v>
      </c>
      <c r="B26" s="8" t="s">
        <v>161</v>
      </c>
      <c r="C26" s="99">
        <v>232</v>
      </c>
      <c r="D26" s="196">
        <v>143.29599999999999</v>
      </c>
      <c r="E26">
        <v>8</v>
      </c>
      <c r="F26" s="100" t="s">
        <v>256</v>
      </c>
      <c r="G26">
        <v>52</v>
      </c>
      <c r="H26" s="196">
        <v>29.701000000000001</v>
      </c>
      <c r="I26">
        <v>21</v>
      </c>
      <c r="J26" s="196">
        <v>11.699</v>
      </c>
      <c r="K26">
        <v>290</v>
      </c>
      <c r="L26" s="196">
        <v>148.55199999999999</v>
      </c>
      <c r="M26">
        <v>19</v>
      </c>
      <c r="N26" s="100" t="s">
        <v>256</v>
      </c>
      <c r="O26">
        <v>21</v>
      </c>
      <c r="P26" s="196">
        <v>10.666</v>
      </c>
      <c r="Q26">
        <v>79</v>
      </c>
      <c r="R26" s="196">
        <v>37.454000000000001</v>
      </c>
      <c r="S26">
        <v>10</v>
      </c>
      <c r="T26" s="100" t="s">
        <v>256</v>
      </c>
      <c r="U26">
        <v>71</v>
      </c>
      <c r="V26" s="100">
        <v>44.262</v>
      </c>
      <c r="W26">
        <v>100</v>
      </c>
      <c r="X26" s="196">
        <v>70.406999999999996</v>
      </c>
      <c r="Y26">
        <v>7</v>
      </c>
      <c r="Z26" s="100" t="s">
        <v>256</v>
      </c>
      <c r="AA26">
        <v>14</v>
      </c>
      <c r="AB26" s="100" t="s">
        <v>256</v>
      </c>
      <c r="AC26">
        <v>5</v>
      </c>
      <c r="AD26" s="100" t="s">
        <v>256</v>
      </c>
      <c r="AE26">
        <v>41</v>
      </c>
      <c r="AF26" s="183">
        <v>30.361999999999998</v>
      </c>
      <c r="AG26">
        <v>1</v>
      </c>
      <c r="AH26" s="100" t="s">
        <v>256</v>
      </c>
      <c r="AI26">
        <v>3</v>
      </c>
      <c r="AJ26" s="100" t="s">
        <v>256</v>
      </c>
      <c r="AK26">
        <v>9</v>
      </c>
      <c r="AL26" s="100" t="s">
        <v>256</v>
      </c>
      <c r="AM26">
        <v>10</v>
      </c>
      <c r="AN26" s="100" t="s">
        <v>256</v>
      </c>
      <c r="AO26">
        <v>27</v>
      </c>
      <c r="AP26" s="183">
        <v>24.875</v>
      </c>
    </row>
    <row r="27" spans="1:42" ht="14.25">
      <c r="A27">
        <v>24</v>
      </c>
      <c r="B27" s="8" t="s">
        <v>194</v>
      </c>
      <c r="C27" s="99">
        <v>410</v>
      </c>
      <c r="D27" s="196">
        <v>163.83699999999999</v>
      </c>
      <c r="E27">
        <v>11</v>
      </c>
      <c r="F27" s="100" t="s">
        <v>256</v>
      </c>
      <c r="G27">
        <v>96</v>
      </c>
      <c r="H27" s="196">
        <v>36.363999999999997</v>
      </c>
      <c r="I27">
        <v>43</v>
      </c>
      <c r="J27" s="196">
        <v>18.018000000000001</v>
      </c>
      <c r="K27">
        <v>384</v>
      </c>
      <c r="L27" s="196">
        <v>133.55699999999999</v>
      </c>
      <c r="M27">
        <v>28</v>
      </c>
      <c r="N27" s="196">
        <v>9.8819999999999997</v>
      </c>
      <c r="O27">
        <v>35</v>
      </c>
      <c r="P27" s="196">
        <v>11.83</v>
      </c>
      <c r="Q27">
        <v>96</v>
      </c>
      <c r="R27" s="196">
        <v>33.695</v>
      </c>
      <c r="S27">
        <v>16</v>
      </c>
      <c r="T27" s="100" t="s">
        <v>256</v>
      </c>
      <c r="U27">
        <v>88</v>
      </c>
      <c r="V27" s="100">
        <v>39.65</v>
      </c>
      <c r="W27">
        <v>197</v>
      </c>
      <c r="X27" s="196">
        <v>87.346000000000004</v>
      </c>
      <c r="Y27">
        <v>9</v>
      </c>
      <c r="Z27" s="100" t="s">
        <v>256</v>
      </c>
      <c r="AA27">
        <v>26</v>
      </c>
      <c r="AB27" s="183">
        <v>11.545999999999999</v>
      </c>
      <c r="AC27">
        <v>22</v>
      </c>
      <c r="AD27" s="196">
        <v>10.285</v>
      </c>
      <c r="AE27">
        <v>72</v>
      </c>
      <c r="AF27" s="183">
        <v>32.261000000000003</v>
      </c>
      <c r="AG27">
        <v>6</v>
      </c>
      <c r="AH27" s="100" t="s">
        <v>256</v>
      </c>
      <c r="AI27">
        <v>7</v>
      </c>
      <c r="AJ27" s="100" t="s">
        <v>256</v>
      </c>
      <c r="AK27">
        <v>17</v>
      </c>
      <c r="AL27" s="100" t="s">
        <v>256</v>
      </c>
      <c r="AM27">
        <v>15</v>
      </c>
      <c r="AN27" s="100" t="s">
        <v>256</v>
      </c>
      <c r="AO27">
        <v>37</v>
      </c>
      <c r="AP27" s="183">
        <v>23.423999999999999</v>
      </c>
    </row>
    <row r="28" spans="1:42" ht="14.25">
      <c r="A28">
        <v>25</v>
      </c>
      <c r="B28" s="8" t="s">
        <v>195</v>
      </c>
      <c r="C28" s="99">
        <v>526</v>
      </c>
      <c r="D28" s="196">
        <v>156.80099999999999</v>
      </c>
      <c r="E28">
        <v>20</v>
      </c>
      <c r="F28" s="196">
        <v>6.5380000000000003</v>
      </c>
      <c r="G28">
        <v>128</v>
      </c>
      <c r="H28" s="196">
        <v>36.92</v>
      </c>
      <c r="I28">
        <v>63</v>
      </c>
      <c r="J28" s="196">
        <v>17.945</v>
      </c>
      <c r="K28">
        <v>503</v>
      </c>
      <c r="L28" s="196">
        <v>132.85</v>
      </c>
      <c r="M28">
        <v>33</v>
      </c>
      <c r="N28" s="196">
        <v>8.8059999999999992</v>
      </c>
      <c r="O28">
        <v>45</v>
      </c>
      <c r="P28" s="196">
        <v>11.454000000000001</v>
      </c>
      <c r="Q28">
        <v>145</v>
      </c>
      <c r="R28" s="196">
        <v>39.090000000000003</v>
      </c>
      <c r="S28">
        <v>32</v>
      </c>
      <c r="T28" s="196">
        <v>12.782</v>
      </c>
      <c r="U28">
        <v>193</v>
      </c>
      <c r="V28" s="100">
        <v>59.368000000000002</v>
      </c>
      <c r="W28">
        <v>222</v>
      </c>
      <c r="X28" s="196">
        <v>70.799000000000007</v>
      </c>
      <c r="Y28">
        <v>16</v>
      </c>
      <c r="Z28" s="100" t="s">
        <v>256</v>
      </c>
      <c r="AA28">
        <v>50</v>
      </c>
      <c r="AB28" s="183">
        <v>15.500999999999999</v>
      </c>
      <c r="AC28">
        <v>29</v>
      </c>
      <c r="AD28" s="196">
        <v>8.7789999999999999</v>
      </c>
      <c r="AE28">
        <v>114</v>
      </c>
      <c r="AF28" s="183">
        <v>36.68</v>
      </c>
      <c r="AG28">
        <v>4</v>
      </c>
      <c r="AH28" s="100" t="s">
        <v>256</v>
      </c>
      <c r="AI28">
        <v>2</v>
      </c>
      <c r="AJ28" s="100" t="s">
        <v>256</v>
      </c>
      <c r="AK28">
        <v>25</v>
      </c>
      <c r="AL28" s="183">
        <v>7.6079999999999997</v>
      </c>
      <c r="AM28">
        <v>30</v>
      </c>
      <c r="AN28" s="183">
        <v>12.083</v>
      </c>
      <c r="AO28">
        <v>66</v>
      </c>
      <c r="AP28" s="183">
        <v>27.204000000000001</v>
      </c>
    </row>
    <row r="29" spans="1:42" ht="14.25">
      <c r="A29">
        <v>26</v>
      </c>
      <c r="B29" s="8" t="s">
        <v>196</v>
      </c>
      <c r="C29" s="99">
        <v>82</v>
      </c>
      <c r="D29" s="196">
        <v>161.667</v>
      </c>
      <c r="E29">
        <v>2</v>
      </c>
      <c r="F29" s="100" t="s">
        <v>256</v>
      </c>
      <c r="G29">
        <v>24</v>
      </c>
      <c r="H29" s="196">
        <v>43.235999999999997</v>
      </c>
      <c r="I29">
        <v>16</v>
      </c>
      <c r="J29" s="100" t="s">
        <v>256</v>
      </c>
      <c r="K29">
        <v>94</v>
      </c>
      <c r="L29" s="196">
        <v>154.77600000000001</v>
      </c>
      <c r="M29">
        <v>5</v>
      </c>
      <c r="N29" s="100" t="s">
        <v>256</v>
      </c>
      <c r="O29">
        <v>9</v>
      </c>
      <c r="P29" s="100" t="s">
        <v>256</v>
      </c>
      <c r="Q29">
        <v>19</v>
      </c>
      <c r="R29" s="100" t="s">
        <v>256</v>
      </c>
      <c r="S29">
        <v>4</v>
      </c>
      <c r="T29" s="100" t="s">
        <v>256</v>
      </c>
      <c r="U29">
        <v>11</v>
      </c>
      <c r="V29" s="100" t="s">
        <v>256</v>
      </c>
      <c r="W29">
        <v>37</v>
      </c>
      <c r="X29" s="196">
        <v>85.613</v>
      </c>
      <c r="Y29">
        <v>2</v>
      </c>
      <c r="Z29" s="100" t="s">
        <v>256</v>
      </c>
      <c r="AA29">
        <v>11</v>
      </c>
      <c r="AB29" s="100" t="s">
        <v>256</v>
      </c>
      <c r="AC29">
        <v>6</v>
      </c>
      <c r="AD29" s="100" t="s">
        <v>256</v>
      </c>
      <c r="AE29">
        <v>24</v>
      </c>
      <c r="AF29" s="183">
        <v>55.987000000000002</v>
      </c>
      <c r="AG29">
        <v>1</v>
      </c>
      <c r="AH29" s="100" t="s">
        <v>256</v>
      </c>
      <c r="AI29">
        <v>2</v>
      </c>
      <c r="AJ29" s="100" t="s">
        <v>256</v>
      </c>
      <c r="AK29">
        <v>2</v>
      </c>
      <c r="AL29" s="100" t="s">
        <v>256</v>
      </c>
      <c r="AM29">
        <v>4</v>
      </c>
      <c r="AN29" s="100" t="s">
        <v>256</v>
      </c>
      <c r="AO29">
        <v>5</v>
      </c>
      <c r="AP29" s="100" t="s">
        <v>256</v>
      </c>
    </row>
    <row r="30" spans="1:42" ht="14.25">
      <c r="A30">
        <v>27</v>
      </c>
      <c r="B30" s="8" t="s">
        <v>197</v>
      </c>
      <c r="C30" s="99">
        <v>9262</v>
      </c>
      <c r="D30" s="196">
        <v>153.61600000000001</v>
      </c>
      <c r="E30">
        <v>549</v>
      </c>
      <c r="F30" s="196">
        <v>8.5559999999999992</v>
      </c>
      <c r="G30">
        <v>2000</v>
      </c>
      <c r="H30" s="196">
        <v>33.351999999999997</v>
      </c>
      <c r="I30">
        <v>1041</v>
      </c>
      <c r="J30" s="196">
        <v>17.152000000000001</v>
      </c>
      <c r="K30">
        <v>6164</v>
      </c>
      <c r="L30" s="196">
        <v>96.721999999999994</v>
      </c>
      <c r="M30">
        <v>746</v>
      </c>
      <c r="N30" s="196">
        <v>11.904</v>
      </c>
      <c r="O30">
        <v>562</v>
      </c>
      <c r="P30" s="196">
        <v>8.5679999999999996</v>
      </c>
      <c r="Q30">
        <v>2074</v>
      </c>
      <c r="R30" s="196">
        <v>32.741999999999997</v>
      </c>
      <c r="S30">
        <v>627</v>
      </c>
      <c r="T30" s="196">
        <v>10.119</v>
      </c>
      <c r="U30">
        <v>2595</v>
      </c>
      <c r="V30" s="100">
        <v>41.331000000000003</v>
      </c>
      <c r="W30">
        <v>4942</v>
      </c>
      <c r="X30" s="196">
        <v>76.528999999999996</v>
      </c>
      <c r="Y30">
        <v>488</v>
      </c>
      <c r="Z30" s="196">
        <v>7.38</v>
      </c>
      <c r="AA30">
        <v>659</v>
      </c>
      <c r="AB30" s="183">
        <v>10.506</v>
      </c>
      <c r="AC30">
        <v>535</v>
      </c>
      <c r="AD30" s="196">
        <v>8.35</v>
      </c>
      <c r="AE30">
        <v>1954</v>
      </c>
      <c r="AF30" s="183">
        <v>30.35</v>
      </c>
      <c r="AG30">
        <v>208</v>
      </c>
      <c r="AH30" s="183">
        <v>3.3210000000000002</v>
      </c>
      <c r="AI30">
        <v>131</v>
      </c>
      <c r="AJ30" s="183">
        <v>2.0979999999999999</v>
      </c>
      <c r="AK30">
        <v>540</v>
      </c>
      <c r="AL30" s="183">
        <v>8.5500000000000007</v>
      </c>
      <c r="AM30">
        <v>591</v>
      </c>
      <c r="AN30" s="183">
        <v>9.49</v>
      </c>
      <c r="AO30">
        <v>1352</v>
      </c>
      <c r="AP30" s="183">
        <v>21.748999999999999</v>
      </c>
    </row>
    <row r="31" spans="1:42" ht="14.25">
      <c r="A31">
        <v>28</v>
      </c>
      <c r="B31" s="8" t="s">
        <v>198</v>
      </c>
      <c r="C31" s="99">
        <v>202</v>
      </c>
      <c r="D31" s="196">
        <v>143.416</v>
      </c>
      <c r="E31">
        <v>6</v>
      </c>
      <c r="F31" s="100" t="s">
        <v>256</v>
      </c>
      <c r="G31">
        <v>43</v>
      </c>
      <c r="H31" s="196">
        <v>29.532</v>
      </c>
      <c r="I31">
        <v>17</v>
      </c>
      <c r="J31" s="100" t="s">
        <v>256</v>
      </c>
      <c r="K31">
        <v>159</v>
      </c>
      <c r="L31" s="196">
        <v>99.948999999999998</v>
      </c>
      <c r="M31">
        <v>12</v>
      </c>
      <c r="N31" s="100" t="s">
        <v>256</v>
      </c>
      <c r="O31">
        <v>21</v>
      </c>
      <c r="P31" s="196">
        <v>12.433999999999999</v>
      </c>
      <c r="Q31">
        <v>55</v>
      </c>
      <c r="R31" s="196">
        <v>33.64</v>
      </c>
      <c r="S31">
        <v>13</v>
      </c>
      <c r="T31" s="100" t="s">
        <v>256</v>
      </c>
      <c r="U31">
        <v>57</v>
      </c>
      <c r="V31" s="100">
        <v>43.982999999999997</v>
      </c>
      <c r="W31">
        <v>84</v>
      </c>
      <c r="X31" s="196">
        <v>65.510000000000005</v>
      </c>
      <c r="Y31">
        <v>5</v>
      </c>
      <c r="Z31" s="100" t="s">
        <v>256</v>
      </c>
      <c r="AA31">
        <v>6</v>
      </c>
      <c r="AB31" s="100" t="s">
        <v>256</v>
      </c>
      <c r="AC31">
        <v>7</v>
      </c>
      <c r="AD31" s="100" t="s">
        <v>256</v>
      </c>
      <c r="AE31">
        <v>33</v>
      </c>
      <c r="AF31" s="183">
        <v>25.573</v>
      </c>
      <c r="AG31">
        <v>1</v>
      </c>
      <c r="AH31" s="100" t="s">
        <v>256</v>
      </c>
      <c r="AI31">
        <v>3</v>
      </c>
      <c r="AJ31" s="100" t="s">
        <v>256</v>
      </c>
      <c r="AK31">
        <v>7</v>
      </c>
      <c r="AL31" s="100" t="s">
        <v>256</v>
      </c>
      <c r="AM31">
        <v>12</v>
      </c>
      <c r="AN31" s="100" t="s">
        <v>256</v>
      </c>
      <c r="AO31">
        <v>24</v>
      </c>
      <c r="AP31" s="183">
        <v>23.841999999999999</v>
      </c>
    </row>
    <row r="32" spans="1:42" ht="14.25">
      <c r="A32">
        <v>29</v>
      </c>
      <c r="B32" s="8" t="s">
        <v>199</v>
      </c>
      <c r="C32" s="99">
        <v>270</v>
      </c>
      <c r="D32" s="196">
        <v>162.27600000000001</v>
      </c>
      <c r="E32">
        <v>17</v>
      </c>
      <c r="F32" s="100" t="s">
        <v>256</v>
      </c>
      <c r="G32">
        <v>71</v>
      </c>
      <c r="H32" s="196">
        <v>43.600999999999999</v>
      </c>
      <c r="I32">
        <v>27</v>
      </c>
      <c r="J32" s="196">
        <v>16.739999999999998</v>
      </c>
      <c r="K32">
        <v>180</v>
      </c>
      <c r="L32" s="196">
        <v>114.753</v>
      </c>
      <c r="M32">
        <v>21</v>
      </c>
      <c r="N32" s="196">
        <v>13.391</v>
      </c>
      <c r="O32">
        <v>20</v>
      </c>
      <c r="P32" s="196">
        <v>13.013999999999999</v>
      </c>
      <c r="Q32">
        <v>56</v>
      </c>
      <c r="R32" s="196">
        <v>35.283000000000001</v>
      </c>
      <c r="S32">
        <v>18</v>
      </c>
      <c r="T32" s="100" t="s">
        <v>256</v>
      </c>
      <c r="U32">
        <v>56</v>
      </c>
      <c r="V32" s="100">
        <v>45.664999999999999</v>
      </c>
      <c r="W32">
        <v>149</v>
      </c>
      <c r="X32" s="196">
        <v>85.337000000000003</v>
      </c>
      <c r="Y32">
        <v>16</v>
      </c>
      <c r="Z32" s="100" t="s">
        <v>256</v>
      </c>
      <c r="AA32">
        <v>26</v>
      </c>
      <c r="AB32" s="183">
        <v>14.904999999999999</v>
      </c>
      <c r="AC32">
        <v>10</v>
      </c>
      <c r="AD32" s="100" t="s">
        <v>256</v>
      </c>
      <c r="AE32">
        <v>56</v>
      </c>
      <c r="AF32" s="183">
        <v>35.131999999999998</v>
      </c>
      <c r="AG32">
        <v>4</v>
      </c>
      <c r="AH32" s="100" t="s">
        <v>256</v>
      </c>
      <c r="AI32">
        <v>5</v>
      </c>
      <c r="AJ32" s="100" t="s">
        <v>256</v>
      </c>
      <c r="AK32">
        <v>12</v>
      </c>
      <c r="AL32" s="100" t="s">
        <v>256</v>
      </c>
      <c r="AM32">
        <v>16</v>
      </c>
      <c r="AN32" s="100" t="s">
        <v>256</v>
      </c>
      <c r="AO32">
        <v>28</v>
      </c>
      <c r="AP32" s="183">
        <v>27.5</v>
      </c>
    </row>
    <row r="33" spans="1:42" ht="14.25">
      <c r="A33">
        <v>30</v>
      </c>
      <c r="B33" s="8" t="s">
        <v>200</v>
      </c>
      <c r="C33" s="99">
        <v>370</v>
      </c>
      <c r="D33" s="196">
        <v>175.11699999999999</v>
      </c>
      <c r="E33">
        <v>15</v>
      </c>
      <c r="F33" s="100" t="s">
        <v>256</v>
      </c>
      <c r="G33">
        <v>91</v>
      </c>
      <c r="H33" s="196">
        <v>43.823999999999998</v>
      </c>
      <c r="I33">
        <v>27</v>
      </c>
      <c r="J33" s="196">
        <v>13.108000000000001</v>
      </c>
      <c r="K33">
        <v>231</v>
      </c>
      <c r="L33" s="196">
        <v>109.61</v>
      </c>
      <c r="M33">
        <v>32</v>
      </c>
      <c r="N33" s="196">
        <v>15.151</v>
      </c>
      <c r="O33">
        <v>30</v>
      </c>
      <c r="P33" s="196">
        <v>14.414</v>
      </c>
      <c r="Q33">
        <v>77</v>
      </c>
      <c r="R33" s="196">
        <v>37.497</v>
      </c>
      <c r="S33">
        <v>16</v>
      </c>
      <c r="T33" s="100" t="s">
        <v>256</v>
      </c>
      <c r="U33">
        <v>94</v>
      </c>
      <c r="V33" s="100">
        <v>46.878</v>
      </c>
      <c r="W33">
        <v>221</v>
      </c>
      <c r="X33" s="196">
        <v>94.441999999999993</v>
      </c>
      <c r="Y33">
        <v>14</v>
      </c>
      <c r="Z33" s="100" t="s">
        <v>256</v>
      </c>
      <c r="AA33">
        <v>39</v>
      </c>
      <c r="AB33" s="183">
        <v>16.474</v>
      </c>
      <c r="AC33">
        <v>17</v>
      </c>
      <c r="AD33" s="100" t="s">
        <v>256</v>
      </c>
      <c r="AE33">
        <v>69</v>
      </c>
      <c r="AF33" s="183">
        <v>29.677</v>
      </c>
      <c r="AG33">
        <v>13</v>
      </c>
      <c r="AH33" s="100" t="s">
        <v>256</v>
      </c>
      <c r="AI33">
        <v>6</v>
      </c>
      <c r="AJ33" s="100" t="s">
        <v>256</v>
      </c>
      <c r="AK33">
        <v>19</v>
      </c>
      <c r="AL33" s="100" t="s">
        <v>256</v>
      </c>
      <c r="AM33">
        <v>16</v>
      </c>
      <c r="AN33" s="100" t="s">
        <v>256</v>
      </c>
      <c r="AO33">
        <v>57</v>
      </c>
      <c r="AP33" s="183">
        <v>28.506</v>
      </c>
    </row>
    <row r="34" spans="1:42" ht="14.25">
      <c r="A34">
        <v>31</v>
      </c>
      <c r="B34" s="8" t="s">
        <v>201</v>
      </c>
      <c r="C34" s="99">
        <v>621</v>
      </c>
      <c r="D34" s="196">
        <v>178.96100000000001</v>
      </c>
      <c r="E34">
        <v>25</v>
      </c>
      <c r="F34" s="196">
        <v>7.6740000000000004</v>
      </c>
      <c r="G34">
        <v>159</v>
      </c>
      <c r="H34" s="196">
        <v>45.34</v>
      </c>
      <c r="I34">
        <v>62</v>
      </c>
      <c r="J34" s="196">
        <v>19.149000000000001</v>
      </c>
      <c r="K34">
        <v>521</v>
      </c>
      <c r="L34" s="196">
        <v>149.94300000000001</v>
      </c>
      <c r="M34">
        <v>44</v>
      </c>
      <c r="N34" s="196">
        <v>12.51</v>
      </c>
      <c r="O34">
        <v>64</v>
      </c>
      <c r="P34" s="196">
        <v>18.166</v>
      </c>
      <c r="Q34">
        <v>150</v>
      </c>
      <c r="R34" s="196">
        <v>42.947000000000003</v>
      </c>
      <c r="S34">
        <v>42</v>
      </c>
      <c r="T34" s="196">
        <v>17.873000000000001</v>
      </c>
      <c r="U34">
        <v>171</v>
      </c>
      <c r="V34" s="100">
        <v>62.177999999999997</v>
      </c>
      <c r="W34">
        <v>333</v>
      </c>
      <c r="X34" s="196">
        <v>95.257999999999996</v>
      </c>
      <c r="Y34">
        <v>20</v>
      </c>
      <c r="Z34" s="196">
        <v>6.14</v>
      </c>
      <c r="AA34">
        <v>47</v>
      </c>
      <c r="AB34" s="183">
        <v>12.43</v>
      </c>
      <c r="AC34">
        <v>29</v>
      </c>
      <c r="AD34" s="196">
        <v>9.7579999999999991</v>
      </c>
      <c r="AE34">
        <v>205</v>
      </c>
      <c r="AF34" s="183">
        <v>60.575000000000003</v>
      </c>
      <c r="AG34">
        <v>10</v>
      </c>
      <c r="AH34" s="100" t="s">
        <v>256</v>
      </c>
      <c r="AI34">
        <v>9</v>
      </c>
      <c r="AJ34" s="100" t="s">
        <v>256</v>
      </c>
      <c r="AK34">
        <v>34</v>
      </c>
      <c r="AL34" s="183">
        <v>10.821</v>
      </c>
      <c r="AM34">
        <v>42</v>
      </c>
      <c r="AN34" s="183">
        <v>17.873000000000001</v>
      </c>
      <c r="AO34">
        <v>106</v>
      </c>
      <c r="AP34" s="183">
        <v>44.167000000000002</v>
      </c>
    </row>
    <row r="35" spans="1:42" ht="14.25">
      <c r="A35">
        <v>32</v>
      </c>
      <c r="B35" s="8" t="s">
        <v>202</v>
      </c>
      <c r="C35" s="99">
        <v>126</v>
      </c>
      <c r="D35" s="196">
        <v>153.10499999999999</v>
      </c>
      <c r="E35">
        <v>2</v>
      </c>
      <c r="F35" s="100" t="s">
        <v>256</v>
      </c>
      <c r="G35">
        <v>31</v>
      </c>
      <c r="H35" s="196">
        <v>35.058</v>
      </c>
      <c r="I35">
        <v>12</v>
      </c>
      <c r="J35" s="100" t="s">
        <v>256</v>
      </c>
      <c r="K35">
        <v>140</v>
      </c>
      <c r="L35" s="196">
        <v>140.59700000000001</v>
      </c>
      <c r="M35">
        <v>7</v>
      </c>
      <c r="N35" s="100" t="s">
        <v>256</v>
      </c>
      <c r="O35">
        <v>12</v>
      </c>
      <c r="P35" s="100" t="s">
        <v>256</v>
      </c>
      <c r="Q35">
        <v>22</v>
      </c>
      <c r="R35" s="196">
        <v>21.53</v>
      </c>
      <c r="S35">
        <v>9</v>
      </c>
      <c r="T35" s="100" t="s">
        <v>256</v>
      </c>
      <c r="U35">
        <v>27</v>
      </c>
      <c r="V35" s="100">
        <v>41.628</v>
      </c>
      <c r="W35">
        <v>54</v>
      </c>
      <c r="X35" s="196">
        <v>78.915999999999997</v>
      </c>
      <c r="Y35">
        <v>1</v>
      </c>
      <c r="Z35" s="100" t="s">
        <v>256</v>
      </c>
      <c r="AA35">
        <v>9</v>
      </c>
      <c r="AB35" s="100" t="s">
        <v>256</v>
      </c>
      <c r="AC35">
        <v>6</v>
      </c>
      <c r="AD35" s="100" t="s">
        <v>256</v>
      </c>
      <c r="AE35">
        <v>32</v>
      </c>
      <c r="AF35" s="183">
        <v>45.133000000000003</v>
      </c>
      <c r="AG35">
        <v>0</v>
      </c>
      <c r="AH35" s="100" t="s">
        <v>256</v>
      </c>
      <c r="AI35">
        <v>0</v>
      </c>
      <c r="AJ35" s="100" t="s">
        <v>256</v>
      </c>
      <c r="AK35">
        <v>2</v>
      </c>
      <c r="AL35" s="100" t="s">
        <v>256</v>
      </c>
      <c r="AM35">
        <v>8</v>
      </c>
      <c r="AN35" s="100" t="s">
        <v>256</v>
      </c>
      <c r="AO35">
        <v>15</v>
      </c>
      <c r="AP35" s="100" t="s">
        <v>256</v>
      </c>
    </row>
    <row r="36" spans="1:42" ht="14.25">
      <c r="A36">
        <v>33</v>
      </c>
      <c r="B36" s="8" t="s">
        <v>203</v>
      </c>
      <c r="C36" s="99">
        <v>174</v>
      </c>
      <c r="D36" s="196">
        <v>160.666</v>
      </c>
      <c r="E36">
        <v>6</v>
      </c>
      <c r="F36" s="100" t="s">
        <v>256</v>
      </c>
      <c r="G36">
        <v>46</v>
      </c>
      <c r="H36" s="196">
        <v>43.46</v>
      </c>
      <c r="I36">
        <v>11</v>
      </c>
      <c r="J36" s="100" t="s">
        <v>256</v>
      </c>
      <c r="K36">
        <v>137</v>
      </c>
      <c r="L36" s="196">
        <v>132.221</v>
      </c>
      <c r="M36">
        <v>22</v>
      </c>
      <c r="N36" s="196">
        <v>21.683</v>
      </c>
      <c r="O36">
        <v>19</v>
      </c>
      <c r="P36" s="100" t="s">
        <v>256</v>
      </c>
      <c r="Q36">
        <v>47</v>
      </c>
      <c r="R36" s="196">
        <v>45.348999999999997</v>
      </c>
      <c r="S36">
        <v>11</v>
      </c>
      <c r="T36" s="100" t="s">
        <v>256</v>
      </c>
      <c r="U36">
        <v>45</v>
      </c>
      <c r="V36" s="100">
        <v>50.997</v>
      </c>
      <c r="W36">
        <v>91</v>
      </c>
      <c r="X36" s="196">
        <v>76.509</v>
      </c>
      <c r="Y36">
        <v>5</v>
      </c>
      <c r="Z36" s="100" t="s">
        <v>256</v>
      </c>
      <c r="AA36">
        <v>20</v>
      </c>
      <c r="AB36" s="183">
        <v>17.131</v>
      </c>
      <c r="AC36">
        <v>8</v>
      </c>
      <c r="AD36" s="100" t="s">
        <v>256</v>
      </c>
      <c r="AE36">
        <v>45</v>
      </c>
      <c r="AF36" s="183">
        <v>39.274999999999999</v>
      </c>
      <c r="AG36">
        <v>4</v>
      </c>
      <c r="AH36" s="100" t="s">
        <v>256</v>
      </c>
      <c r="AI36">
        <v>5</v>
      </c>
      <c r="AJ36" s="100" t="s">
        <v>256</v>
      </c>
      <c r="AK36">
        <v>12</v>
      </c>
      <c r="AL36" s="100" t="s">
        <v>256</v>
      </c>
      <c r="AM36">
        <v>10</v>
      </c>
      <c r="AN36" s="100" t="s">
        <v>256</v>
      </c>
      <c r="AO36">
        <v>26</v>
      </c>
      <c r="AP36" s="183">
        <v>31.741</v>
      </c>
    </row>
    <row r="37" spans="1:42" ht="14.25">
      <c r="A37">
        <v>34</v>
      </c>
      <c r="B37" s="8" t="s">
        <v>204</v>
      </c>
      <c r="C37" s="99">
        <v>436</v>
      </c>
      <c r="D37" s="196">
        <v>151.62700000000001</v>
      </c>
      <c r="E37">
        <v>29</v>
      </c>
      <c r="F37" s="196">
        <v>10.282999999999999</v>
      </c>
      <c r="G37">
        <v>93</v>
      </c>
      <c r="H37" s="196">
        <v>30.542000000000002</v>
      </c>
      <c r="I37">
        <v>50</v>
      </c>
      <c r="J37" s="196">
        <v>17.41</v>
      </c>
      <c r="K37">
        <v>395</v>
      </c>
      <c r="L37" s="196">
        <v>119.39100000000001</v>
      </c>
      <c r="M37">
        <v>47</v>
      </c>
      <c r="N37" s="196">
        <v>13.938000000000001</v>
      </c>
      <c r="O37">
        <v>47</v>
      </c>
      <c r="P37" s="196">
        <v>15.103</v>
      </c>
      <c r="Q37">
        <v>114</v>
      </c>
      <c r="R37" s="196">
        <v>33.566000000000003</v>
      </c>
      <c r="S37">
        <v>24</v>
      </c>
      <c r="T37" s="196">
        <v>11.503</v>
      </c>
      <c r="U37">
        <v>114</v>
      </c>
      <c r="V37" s="100">
        <v>44.57</v>
      </c>
      <c r="W37">
        <v>187</v>
      </c>
      <c r="X37" s="196">
        <v>69.45</v>
      </c>
      <c r="Y37">
        <v>23</v>
      </c>
      <c r="Z37" s="196">
        <v>8.0549999999999997</v>
      </c>
      <c r="AA37">
        <v>27</v>
      </c>
      <c r="AB37" s="183">
        <v>9.6460000000000008</v>
      </c>
      <c r="AC37">
        <v>18</v>
      </c>
      <c r="AD37" s="100" t="s">
        <v>256</v>
      </c>
      <c r="AE37">
        <v>89</v>
      </c>
      <c r="AF37" s="183">
        <v>34.036000000000001</v>
      </c>
      <c r="AG37">
        <v>6</v>
      </c>
      <c r="AH37" s="100" t="s">
        <v>256</v>
      </c>
      <c r="AI37">
        <v>7</v>
      </c>
      <c r="AJ37" s="100" t="s">
        <v>256</v>
      </c>
      <c r="AK37">
        <v>15</v>
      </c>
      <c r="AL37" s="100" t="s">
        <v>256</v>
      </c>
      <c r="AM37">
        <v>22</v>
      </c>
      <c r="AN37" s="183">
        <v>10.707000000000001</v>
      </c>
      <c r="AO37">
        <v>61</v>
      </c>
      <c r="AP37" s="183">
        <v>28.841999999999999</v>
      </c>
    </row>
    <row r="38" spans="1:42">
      <c r="A38">
        <v>35</v>
      </c>
      <c r="B38" s="8" t="s">
        <v>205</v>
      </c>
      <c r="C38" s="99">
        <v>63</v>
      </c>
      <c r="D38" s="196">
        <v>156.59899999999999</v>
      </c>
      <c r="E38">
        <v>4</v>
      </c>
      <c r="F38" s="100" t="s">
        <v>256</v>
      </c>
      <c r="G38">
        <v>27</v>
      </c>
      <c r="H38" s="196">
        <v>56.536000000000001</v>
      </c>
      <c r="I38">
        <v>17</v>
      </c>
      <c r="J38" s="100" t="s">
        <v>256</v>
      </c>
      <c r="K38">
        <v>69</v>
      </c>
      <c r="L38" s="196">
        <v>146.446</v>
      </c>
      <c r="M38">
        <v>10</v>
      </c>
      <c r="N38" s="100" t="s">
        <v>256</v>
      </c>
      <c r="O38">
        <v>5</v>
      </c>
      <c r="P38" s="100" t="s">
        <v>256</v>
      </c>
      <c r="Q38">
        <v>25</v>
      </c>
      <c r="R38" s="196">
        <v>48.572000000000003</v>
      </c>
      <c r="S38">
        <v>3</v>
      </c>
      <c r="T38" s="100" t="s">
        <v>256</v>
      </c>
      <c r="U38">
        <v>9</v>
      </c>
      <c r="V38" s="100" t="s">
        <v>256</v>
      </c>
      <c r="W38">
        <v>31</v>
      </c>
      <c r="X38" s="196">
        <v>87.513000000000005</v>
      </c>
      <c r="Y38">
        <v>3</v>
      </c>
      <c r="Z38" s="100" t="s">
        <v>256</v>
      </c>
      <c r="AA38">
        <v>3</v>
      </c>
      <c r="AB38" s="100" t="s">
        <v>256</v>
      </c>
      <c r="AC38">
        <v>3</v>
      </c>
      <c r="AD38" s="100" t="s">
        <v>256</v>
      </c>
      <c r="AE38">
        <v>18</v>
      </c>
      <c r="AF38" s="100" t="s">
        <v>256</v>
      </c>
      <c r="AG38">
        <v>3</v>
      </c>
      <c r="AH38" s="100" t="s">
        <v>256</v>
      </c>
      <c r="AI38">
        <v>0</v>
      </c>
      <c r="AJ38" s="100" t="s">
        <v>256</v>
      </c>
      <c r="AK38">
        <v>1</v>
      </c>
      <c r="AL38" s="100" t="s">
        <v>256</v>
      </c>
      <c r="AM38">
        <v>3</v>
      </c>
      <c r="AN38" s="100" t="s">
        <v>256</v>
      </c>
      <c r="AO38">
        <v>7</v>
      </c>
      <c r="AP38" s="100" t="s">
        <v>256</v>
      </c>
    </row>
    <row r="39" spans="1:42" ht="14.25">
      <c r="A39">
        <v>36</v>
      </c>
      <c r="B39" s="8" t="s">
        <v>206</v>
      </c>
      <c r="C39" s="99">
        <v>189</v>
      </c>
      <c r="D39" s="196">
        <v>174.852</v>
      </c>
      <c r="E39">
        <v>10</v>
      </c>
      <c r="F39" s="100" t="s">
        <v>256</v>
      </c>
      <c r="G39">
        <v>49</v>
      </c>
      <c r="H39" s="196">
        <v>45.438000000000002</v>
      </c>
      <c r="I39">
        <v>24</v>
      </c>
      <c r="J39" s="196">
        <v>21.414000000000001</v>
      </c>
      <c r="K39">
        <v>133</v>
      </c>
      <c r="L39" s="196">
        <v>118.26900000000001</v>
      </c>
      <c r="M39">
        <v>27</v>
      </c>
      <c r="N39" s="196">
        <v>24.863</v>
      </c>
      <c r="O39">
        <v>20</v>
      </c>
      <c r="P39" s="196">
        <v>19.11</v>
      </c>
      <c r="Q39">
        <v>43</v>
      </c>
      <c r="R39" s="196">
        <v>38.628</v>
      </c>
      <c r="S39">
        <v>13</v>
      </c>
      <c r="T39" s="100" t="s">
        <v>256</v>
      </c>
      <c r="U39">
        <v>43</v>
      </c>
      <c r="V39" s="100">
        <v>56.884</v>
      </c>
      <c r="W39">
        <v>84</v>
      </c>
      <c r="X39" s="196">
        <v>76.387</v>
      </c>
      <c r="Y39">
        <v>10</v>
      </c>
      <c r="Z39" s="100" t="s">
        <v>256</v>
      </c>
      <c r="AA39">
        <v>16</v>
      </c>
      <c r="AB39" s="100" t="s">
        <v>256</v>
      </c>
      <c r="AC39">
        <v>13</v>
      </c>
      <c r="AD39" s="100" t="s">
        <v>256</v>
      </c>
      <c r="AE39">
        <v>51</v>
      </c>
      <c r="AF39" s="183">
        <v>45.387</v>
      </c>
      <c r="AG39">
        <v>5</v>
      </c>
      <c r="AH39" s="100" t="s">
        <v>256</v>
      </c>
      <c r="AI39">
        <v>2</v>
      </c>
      <c r="AJ39" s="100" t="s">
        <v>256</v>
      </c>
      <c r="AK39">
        <v>11</v>
      </c>
      <c r="AL39" s="100" t="s">
        <v>256</v>
      </c>
      <c r="AM39">
        <v>10</v>
      </c>
      <c r="AN39" s="100" t="s">
        <v>256</v>
      </c>
      <c r="AO39">
        <v>28</v>
      </c>
      <c r="AP39" s="183">
        <v>42.790999999999997</v>
      </c>
    </row>
    <row r="40" spans="1:42" ht="14.25">
      <c r="A40">
        <v>37</v>
      </c>
      <c r="B40" s="8" t="s">
        <v>207</v>
      </c>
      <c r="C40" s="99">
        <v>91</v>
      </c>
      <c r="D40" s="196">
        <v>134.29499999999999</v>
      </c>
      <c r="E40">
        <v>2</v>
      </c>
      <c r="F40" s="100" t="s">
        <v>256</v>
      </c>
      <c r="G40">
        <v>21</v>
      </c>
      <c r="H40" s="196">
        <v>24.645</v>
      </c>
      <c r="I40">
        <v>6</v>
      </c>
      <c r="J40" s="100" t="s">
        <v>256</v>
      </c>
      <c r="K40">
        <v>122</v>
      </c>
      <c r="L40" s="196">
        <v>153.57300000000001</v>
      </c>
      <c r="M40">
        <v>12</v>
      </c>
      <c r="N40" s="100" t="s">
        <v>256</v>
      </c>
      <c r="O40">
        <v>27</v>
      </c>
      <c r="P40" s="196">
        <v>29.414999999999999</v>
      </c>
      <c r="Q40">
        <v>27</v>
      </c>
      <c r="R40" s="196">
        <v>34.348999999999997</v>
      </c>
      <c r="S40">
        <v>4</v>
      </c>
      <c r="T40" s="100" t="s">
        <v>256</v>
      </c>
      <c r="U40">
        <v>34</v>
      </c>
      <c r="V40" s="100">
        <v>67.766999999999996</v>
      </c>
      <c r="W40">
        <v>38</v>
      </c>
      <c r="X40" s="196">
        <v>73.563000000000002</v>
      </c>
      <c r="Y40">
        <v>2</v>
      </c>
      <c r="Z40" s="100" t="s">
        <v>256</v>
      </c>
      <c r="AA40">
        <v>4</v>
      </c>
      <c r="AB40" s="100" t="s">
        <v>256</v>
      </c>
      <c r="AC40">
        <v>0</v>
      </c>
      <c r="AD40" s="100" t="s">
        <v>256</v>
      </c>
      <c r="AE40">
        <v>27</v>
      </c>
      <c r="AF40" s="183">
        <v>51.883000000000003</v>
      </c>
      <c r="AG40">
        <v>1</v>
      </c>
      <c r="AH40" s="100" t="s">
        <v>256</v>
      </c>
      <c r="AI40">
        <v>4</v>
      </c>
      <c r="AJ40" s="100" t="s">
        <v>256</v>
      </c>
      <c r="AK40">
        <v>4</v>
      </c>
      <c r="AL40" s="100" t="s">
        <v>256</v>
      </c>
      <c r="AM40">
        <v>3</v>
      </c>
      <c r="AN40" s="100" t="s">
        <v>256</v>
      </c>
      <c r="AO40">
        <v>16</v>
      </c>
      <c r="AP40" s="100" t="s">
        <v>256</v>
      </c>
    </row>
    <row r="41" spans="1:42" ht="14.25">
      <c r="A41">
        <v>38</v>
      </c>
      <c r="B41" s="8" t="s">
        <v>208</v>
      </c>
      <c r="C41" s="99">
        <v>153</v>
      </c>
      <c r="D41" s="196">
        <v>160.506</v>
      </c>
      <c r="E41">
        <v>11</v>
      </c>
      <c r="F41" s="100" t="s">
        <v>256</v>
      </c>
      <c r="G41">
        <v>39</v>
      </c>
      <c r="H41" s="196">
        <v>36.723999999999997</v>
      </c>
      <c r="I41">
        <v>13</v>
      </c>
      <c r="J41" s="100" t="s">
        <v>256</v>
      </c>
      <c r="K41">
        <v>127</v>
      </c>
      <c r="L41" s="196">
        <v>131.76499999999999</v>
      </c>
      <c r="M41">
        <v>16</v>
      </c>
      <c r="N41" s="100" t="s">
        <v>256</v>
      </c>
      <c r="O41">
        <v>5</v>
      </c>
      <c r="P41" s="100" t="s">
        <v>256</v>
      </c>
      <c r="Q41">
        <v>35</v>
      </c>
      <c r="R41" s="196">
        <v>34.045999999999999</v>
      </c>
      <c r="S41">
        <v>8</v>
      </c>
      <c r="T41" s="100" t="s">
        <v>256</v>
      </c>
      <c r="U41">
        <v>29</v>
      </c>
      <c r="V41" s="100">
        <v>34.499000000000002</v>
      </c>
      <c r="W41">
        <v>71</v>
      </c>
      <c r="X41" s="196">
        <v>83.701999999999998</v>
      </c>
      <c r="Y41">
        <v>5</v>
      </c>
      <c r="Z41" s="100" t="s">
        <v>256</v>
      </c>
      <c r="AA41">
        <v>12</v>
      </c>
      <c r="AB41" s="100" t="s">
        <v>256</v>
      </c>
      <c r="AC41">
        <v>3</v>
      </c>
      <c r="AD41" s="100" t="s">
        <v>256</v>
      </c>
      <c r="AE41">
        <v>39</v>
      </c>
      <c r="AF41" s="183">
        <v>52.276000000000003</v>
      </c>
      <c r="AG41">
        <v>3</v>
      </c>
      <c r="AH41" s="100" t="s">
        <v>256</v>
      </c>
      <c r="AI41">
        <v>2</v>
      </c>
      <c r="AJ41" s="100" t="s">
        <v>256</v>
      </c>
      <c r="AK41">
        <v>8</v>
      </c>
      <c r="AL41" s="100" t="s">
        <v>256</v>
      </c>
      <c r="AM41">
        <v>7</v>
      </c>
      <c r="AN41" s="100" t="s">
        <v>256</v>
      </c>
      <c r="AO41">
        <v>15</v>
      </c>
      <c r="AP41" s="100" t="s">
        <v>256</v>
      </c>
    </row>
    <row r="42" spans="1:42">
      <c r="A42">
        <v>39</v>
      </c>
      <c r="B42" s="8" t="s">
        <v>209</v>
      </c>
      <c r="C42" s="99">
        <v>53</v>
      </c>
      <c r="D42" s="196">
        <v>164.51400000000001</v>
      </c>
      <c r="E42">
        <v>1</v>
      </c>
      <c r="F42" s="100" t="s">
        <v>256</v>
      </c>
      <c r="G42">
        <v>14</v>
      </c>
      <c r="H42" s="100" t="s">
        <v>256</v>
      </c>
      <c r="I42">
        <v>4</v>
      </c>
      <c r="J42" s="100" t="s">
        <v>256</v>
      </c>
      <c r="K42">
        <v>48</v>
      </c>
      <c r="L42" s="196">
        <v>139.62200000000001</v>
      </c>
      <c r="M42">
        <v>8</v>
      </c>
      <c r="N42" s="100" t="s">
        <v>256</v>
      </c>
      <c r="O42">
        <v>8</v>
      </c>
      <c r="P42" s="100" t="s">
        <v>256</v>
      </c>
      <c r="Q42">
        <v>14</v>
      </c>
      <c r="R42" s="100" t="s">
        <v>256</v>
      </c>
      <c r="S42">
        <v>4</v>
      </c>
      <c r="T42" s="100" t="s">
        <v>256</v>
      </c>
      <c r="U42">
        <v>11</v>
      </c>
      <c r="V42" s="100" t="s">
        <v>256</v>
      </c>
      <c r="W42">
        <v>26</v>
      </c>
      <c r="X42" s="196">
        <v>77.27</v>
      </c>
      <c r="Y42">
        <v>1</v>
      </c>
      <c r="Z42" s="100" t="s">
        <v>256</v>
      </c>
      <c r="AA42">
        <v>4</v>
      </c>
      <c r="AB42" s="100" t="s">
        <v>256</v>
      </c>
      <c r="AC42">
        <v>0</v>
      </c>
      <c r="AD42" s="100" t="s">
        <v>256</v>
      </c>
      <c r="AE42">
        <v>12</v>
      </c>
      <c r="AF42" s="100" t="s">
        <v>256</v>
      </c>
      <c r="AG42">
        <v>2</v>
      </c>
      <c r="AH42" s="100" t="s">
        <v>256</v>
      </c>
      <c r="AI42">
        <v>1</v>
      </c>
      <c r="AJ42" s="100" t="s">
        <v>256</v>
      </c>
      <c r="AK42">
        <v>2</v>
      </c>
      <c r="AL42" s="100" t="s">
        <v>256</v>
      </c>
      <c r="AM42">
        <v>3</v>
      </c>
      <c r="AN42" s="100" t="s">
        <v>256</v>
      </c>
      <c r="AO42">
        <v>7</v>
      </c>
      <c r="AP42" s="100" t="s">
        <v>256</v>
      </c>
    </row>
    <row r="43" spans="1:42" ht="14.25">
      <c r="A43">
        <v>40</v>
      </c>
      <c r="B43" s="8" t="s">
        <v>210</v>
      </c>
      <c r="C43" s="99">
        <v>268</v>
      </c>
      <c r="D43" s="196">
        <v>158.18799999999999</v>
      </c>
      <c r="E43">
        <v>11</v>
      </c>
      <c r="F43" s="100" t="s">
        <v>256</v>
      </c>
      <c r="G43">
        <v>47</v>
      </c>
      <c r="H43" s="196">
        <v>27.745999999999999</v>
      </c>
      <c r="I43">
        <v>31</v>
      </c>
      <c r="J43" s="196">
        <v>17.260999999999999</v>
      </c>
      <c r="K43">
        <v>241</v>
      </c>
      <c r="L43" s="196">
        <v>141.77000000000001</v>
      </c>
      <c r="M43">
        <v>23</v>
      </c>
      <c r="N43" s="196">
        <v>13.173</v>
      </c>
      <c r="O43">
        <v>22</v>
      </c>
      <c r="P43" s="196">
        <v>13.105</v>
      </c>
      <c r="Q43">
        <v>47</v>
      </c>
      <c r="R43" s="196">
        <v>26.933</v>
      </c>
      <c r="S43">
        <v>19</v>
      </c>
      <c r="T43" s="100" t="s">
        <v>256</v>
      </c>
      <c r="U43">
        <v>49</v>
      </c>
      <c r="V43" s="100">
        <v>32.161000000000001</v>
      </c>
      <c r="W43">
        <v>134</v>
      </c>
      <c r="X43" s="196">
        <v>74.328999999999994</v>
      </c>
      <c r="Y43">
        <v>9</v>
      </c>
      <c r="Z43" s="100" t="s">
        <v>256</v>
      </c>
      <c r="AA43">
        <v>19</v>
      </c>
      <c r="AB43" s="100" t="s">
        <v>256</v>
      </c>
      <c r="AC43">
        <v>15</v>
      </c>
      <c r="AD43" s="100" t="s">
        <v>256</v>
      </c>
      <c r="AE43">
        <v>65</v>
      </c>
      <c r="AF43" s="183">
        <v>36.908000000000001</v>
      </c>
      <c r="AG43">
        <v>6</v>
      </c>
      <c r="AH43" s="100" t="s">
        <v>256</v>
      </c>
      <c r="AI43">
        <v>2</v>
      </c>
      <c r="AJ43" s="100" t="s">
        <v>256</v>
      </c>
      <c r="AK43">
        <v>4</v>
      </c>
      <c r="AL43" s="100" t="s">
        <v>256</v>
      </c>
      <c r="AM43">
        <v>18</v>
      </c>
      <c r="AN43" s="100" t="s">
        <v>256</v>
      </c>
      <c r="AO43">
        <v>24</v>
      </c>
      <c r="AP43" s="183">
        <v>17.866</v>
      </c>
    </row>
    <row r="44" spans="1:42">
      <c r="A44">
        <v>41</v>
      </c>
      <c r="B44" s="8" t="s">
        <v>211</v>
      </c>
      <c r="C44" s="99">
        <v>84</v>
      </c>
      <c r="D44" s="196">
        <v>145.80199999999999</v>
      </c>
      <c r="E44">
        <v>3</v>
      </c>
      <c r="F44" s="100" t="s">
        <v>256</v>
      </c>
      <c r="G44">
        <v>22</v>
      </c>
      <c r="H44" s="196">
        <v>40.997999999999998</v>
      </c>
      <c r="I44">
        <v>13</v>
      </c>
      <c r="J44" s="100" t="s">
        <v>256</v>
      </c>
      <c r="K44">
        <v>91</v>
      </c>
      <c r="L44" s="196">
        <v>132.99700000000001</v>
      </c>
      <c r="M44">
        <v>5</v>
      </c>
      <c r="N44" s="100" t="s">
        <v>256</v>
      </c>
      <c r="O44">
        <v>5</v>
      </c>
      <c r="P44" s="100" t="s">
        <v>256</v>
      </c>
      <c r="Q44">
        <v>28</v>
      </c>
      <c r="R44" s="196">
        <v>35.368000000000002</v>
      </c>
      <c r="S44">
        <v>4</v>
      </c>
      <c r="T44" s="100" t="s">
        <v>256</v>
      </c>
      <c r="U44">
        <v>15</v>
      </c>
      <c r="V44" s="100" t="s">
        <v>256</v>
      </c>
      <c r="W44">
        <v>30</v>
      </c>
      <c r="X44" s="196">
        <v>71.778000000000006</v>
      </c>
      <c r="Y44">
        <v>3</v>
      </c>
      <c r="Z44" s="100" t="s">
        <v>256</v>
      </c>
      <c r="AA44">
        <v>5</v>
      </c>
      <c r="AB44" s="100" t="s">
        <v>256</v>
      </c>
      <c r="AC44">
        <v>2</v>
      </c>
      <c r="AD44" s="100" t="s">
        <v>256</v>
      </c>
      <c r="AE44">
        <v>19</v>
      </c>
      <c r="AF44" s="100" t="s">
        <v>256</v>
      </c>
      <c r="AG44">
        <v>0</v>
      </c>
      <c r="AH44" s="100" t="s">
        <v>256</v>
      </c>
      <c r="AI44">
        <v>1</v>
      </c>
      <c r="AJ44" s="100" t="s">
        <v>256</v>
      </c>
      <c r="AK44">
        <v>2</v>
      </c>
      <c r="AL44" s="100" t="s">
        <v>256</v>
      </c>
      <c r="AM44">
        <v>4</v>
      </c>
      <c r="AN44" s="100" t="s">
        <v>256</v>
      </c>
      <c r="AO44">
        <v>9</v>
      </c>
      <c r="AP44" s="100" t="s">
        <v>256</v>
      </c>
    </row>
    <row r="45" spans="1:42" ht="14.25">
      <c r="A45">
        <v>42</v>
      </c>
      <c r="B45" s="8" t="s">
        <v>212</v>
      </c>
      <c r="C45" s="99">
        <v>239</v>
      </c>
      <c r="D45" s="196">
        <v>157.422</v>
      </c>
      <c r="E45">
        <v>9</v>
      </c>
      <c r="F45" s="100" t="s">
        <v>256</v>
      </c>
      <c r="G45">
        <v>63</v>
      </c>
      <c r="H45" s="196">
        <v>39.462000000000003</v>
      </c>
      <c r="I45">
        <v>35</v>
      </c>
      <c r="J45" s="196">
        <v>20.861000000000001</v>
      </c>
      <c r="K45">
        <v>227</v>
      </c>
      <c r="L45" s="196">
        <v>131.79400000000001</v>
      </c>
      <c r="M45">
        <v>16</v>
      </c>
      <c r="N45" s="100" t="s">
        <v>256</v>
      </c>
      <c r="O45">
        <v>17</v>
      </c>
      <c r="P45" s="100" t="s">
        <v>256</v>
      </c>
      <c r="Q45">
        <v>50</v>
      </c>
      <c r="R45" s="196">
        <v>30.777999999999999</v>
      </c>
      <c r="S45">
        <v>10</v>
      </c>
      <c r="T45" s="100" t="s">
        <v>256</v>
      </c>
      <c r="U45">
        <v>58</v>
      </c>
      <c r="V45" s="100">
        <v>38.182000000000002</v>
      </c>
      <c r="W45">
        <v>102</v>
      </c>
      <c r="X45" s="196">
        <v>73.314999999999998</v>
      </c>
      <c r="Y45">
        <v>8</v>
      </c>
      <c r="Z45" s="100" t="s">
        <v>256</v>
      </c>
      <c r="AA45">
        <v>15</v>
      </c>
      <c r="AB45" s="100" t="s">
        <v>256</v>
      </c>
      <c r="AC45">
        <v>9</v>
      </c>
      <c r="AD45" s="100" t="s">
        <v>256</v>
      </c>
      <c r="AE45">
        <v>50</v>
      </c>
      <c r="AF45" s="183">
        <v>36.615000000000002</v>
      </c>
      <c r="AG45">
        <v>2</v>
      </c>
      <c r="AH45" s="100" t="s">
        <v>256</v>
      </c>
      <c r="AI45">
        <v>4</v>
      </c>
      <c r="AJ45" s="100" t="s">
        <v>256</v>
      </c>
      <c r="AK45">
        <v>11</v>
      </c>
      <c r="AL45" s="100" t="s">
        <v>256</v>
      </c>
      <c r="AM45">
        <v>9</v>
      </c>
      <c r="AN45" s="100" t="s">
        <v>256</v>
      </c>
      <c r="AO45">
        <v>28</v>
      </c>
      <c r="AP45" s="183">
        <v>22.097999999999999</v>
      </c>
    </row>
    <row r="46" spans="1:42" ht="14.25">
      <c r="A46">
        <v>43</v>
      </c>
      <c r="B46" s="8" t="s">
        <v>213</v>
      </c>
      <c r="C46" s="99">
        <v>384</v>
      </c>
      <c r="D46" s="196">
        <v>163.858</v>
      </c>
      <c r="E46">
        <v>13</v>
      </c>
      <c r="F46" s="100" t="s">
        <v>256</v>
      </c>
      <c r="G46">
        <v>79</v>
      </c>
      <c r="H46" s="196">
        <v>31.667999999999999</v>
      </c>
      <c r="I46">
        <v>58</v>
      </c>
      <c r="J46" s="196">
        <v>21.619</v>
      </c>
      <c r="K46">
        <v>343</v>
      </c>
      <c r="L46" s="196">
        <v>128.52699999999999</v>
      </c>
      <c r="M46">
        <v>31</v>
      </c>
      <c r="N46" s="196">
        <v>11.936</v>
      </c>
      <c r="O46">
        <v>23</v>
      </c>
      <c r="P46" s="196">
        <v>8.1389999999999993</v>
      </c>
      <c r="Q46">
        <v>104</v>
      </c>
      <c r="R46" s="196">
        <v>39.628</v>
      </c>
      <c r="S46">
        <v>24</v>
      </c>
      <c r="T46" s="196">
        <v>13.013999999999999</v>
      </c>
      <c r="U46">
        <v>83</v>
      </c>
      <c r="V46" s="100">
        <v>36.896000000000001</v>
      </c>
      <c r="W46">
        <v>198</v>
      </c>
      <c r="X46" s="196">
        <v>89.147999999999996</v>
      </c>
      <c r="Y46">
        <v>12</v>
      </c>
      <c r="Z46" s="100" t="s">
        <v>256</v>
      </c>
      <c r="AA46">
        <v>17</v>
      </c>
      <c r="AB46" s="100" t="s">
        <v>256</v>
      </c>
      <c r="AC46">
        <v>16</v>
      </c>
      <c r="AD46" s="100" t="s">
        <v>256</v>
      </c>
      <c r="AE46">
        <v>80</v>
      </c>
      <c r="AF46" s="183">
        <v>35.58</v>
      </c>
      <c r="AG46">
        <v>5</v>
      </c>
      <c r="AH46" s="100" t="s">
        <v>256</v>
      </c>
      <c r="AI46">
        <v>3</v>
      </c>
      <c r="AJ46" s="100" t="s">
        <v>256</v>
      </c>
      <c r="AK46">
        <v>23</v>
      </c>
      <c r="AL46" s="183">
        <v>9.9390000000000001</v>
      </c>
      <c r="AM46">
        <v>21</v>
      </c>
      <c r="AN46" s="183">
        <v>11.929</v>
      </c>
      <c r="AO46">
        <v>39</v>
      </c>
      <c r="AP46" s="183">
        <v>21.292000000000002</v>
      </c>
    </row>
    <row r="47" spans="1:42" ht="14.25">
      <c r="A47">
        <v>44</v>
      </c>
      <c r="B47" s="8" t="s">
        <v>214</v>
      </c>
      <c r="C47" s="99">
        <v>79</v>
      </c>
      <c r="D47" s="196">
        <v>221.417</v>
      </c>
      <c r="E47">
        <v>5</v>
      </c>
      <c r="F47" s="100" t="s">
        <v>256</v>
      </c>
      <c r="G47">
        <v>17</v>
      </c>
      <c r="H47" s="100" t="s">
        <v>256</v>
      </c>
      <c r="I47">
        <v>11</v>
      </c>
      <c r="J47" s="100" t="s">
        <v>256</v>
      </c>
      <c r="K47">
        <v>65</v>
      </c>
      <c r="L47" s="196">
        <v>183.47300000000001</v>
      </c>
      <c r="M47">
        <v>5</v>
      </c>
      <c r="N47" s="100" t="s">
        <v>256</v>
      </c>
      <c r="O47">
        <v>4</v>
      </c>
      <c r="P47" s="100" t="s">
        <v>256</v>
      </c>
      <c r="Q47">
        <v>11</v>
      </c>
      <c r="R47" s="100" t="s">
        <v>256</v>
      </c>
      <c r="S47">
        <v>3</v>
      </c>
      <c r="T47" s="100" t="s">
        <v>256</v>
      </c>
      <c r="U47">
        <v>20</v>
      </c>
      <c r="V47" s="100">
        <v>81.11</v>
      </c>
      <c r="W47">
        <v>47</v>
      </c>
      <c r="X47" s="196">
        <v>129.4</v>
      </c>
      <c r="Y47">
        <v>5</v>
      </c>
      <c r="Z47" s="100" t="s">
        <v>256</v>
      </c>
      <c r="AA47">
        <v>11</v>
      </c>
      <c r="AB47" s="100" t="s">
        <v>256</v>
      </c>
      <c r="AC47">
        <v>5</v>
      </c>
      <c r="AD47" s="100" t="s">
        <v>256</v>
      </c>
      <c r="AE47">
        <v>25</v>
      </c>
      <c r="AF47" s="183">
        <v>75.597999999999999</v>
      </c>
      <c r="AG47">
        <v>0</v>
      </c>
      <c r="AH47" s="100" t="s">
        <v>256</v>
      </c>
      <c r="AI47">
        <v>3</v>
      </c>
      <c r="AJ47" s="100" t="s">
        <v>256</v>
      </c>
      <c r="AK47">
        <v>2</v>
      </c>
      <c r="AL47" s="100" t="s">
        <v>256</v>
      </c>
      <c r="AM47">
        <v>3</v>
      </c>
      <c r="AN47" s="100" t="s">
        <v>256</v>
      </c>
      <c r="AO47">
        <v>16</v>
      </c>
      <c r="AP47" s="100" t="s">
        <v>256</v>
      </c>
    </row>
    <row r="48" spans="1:42">
      <c r="A48">
        <v>45</v>
      </c>
      <c r="B48" s="8" t="s">
        <v>215</v>
      </c>
      <c r="C48" s="99">
        <v>104</v>
      </c>
      <c r="D48" s="196">
        <v>140.96299999999999</v>
      </c>
      <c r="E48">
        <v>8</v>
      </c>
      <c r="F48" s="100" t="s">
        <v>256</v>
      </c>
      <c r="G48">
        <v>20</v>
      </c>
      <c r="H48" s="196">
        <v>26.518999999999998</v>
      </c>
      <c r="I48">
        <v>16</v>
      </c>
      <c r="J48" s="100" t="s">
        <v>256</v>
      </c>
      <c r="K48">
        <v>97</v>
      </c>
      <c r="L48" s="196">
        <v>118.773</v>
      </c>
      <c r="M48">
        <v>8</v>
      </c>
      <c r="N48" s="100" t="s">
        <v>256</v>
      </c>
      <c r="O48">
        <v>7</v>
      </c>
      <c r="P48" s="100" t="s">
        <v>256</v>
      </c>
      <c r="Q48">
        <v>19</v>
      </c>
      <c r="R48" s="100" t="s">
        <v>256</v>
      </c>
      <c r="S48">
        <v>2</v>
      </c>
      <c r="T48" s="100" t="s">
        <v>256</v>
      </c>
      <c r="U48">
        <v>22</v>
      </c>
      <c r="V48" s="100">
        <v>37.750999999999998</v>
      </c>
      <c r="W48">
        <v>46</v>
      </c>
      <c r="X48" s="196">
        <v>68.608999999999995</v>
      </c>
      <c r="Y48">
        <v>7</v>
      </c>
      <c r="Z48" s="100" t="s">
        <v>256</v>
      </c>
      <c r="AA48">
        <v>11</v>
      </c>
      <c r="AB48" s="100" t="s">
        <v>256</v>
      </c>
      <c r="AC48">
        <v>4</v>
      </c>
      <c r="AD48" s="100" t="s">
        <v>256</v>
      </c>
      <c r="AE48">
        <v>19</v>
      </c>
      <c r="AF48" s="100" t="s">
        <v>256</v>
      </c>
      <c r="AG48">
        <v>3</v>
      </c>
      <c r="AH48" s="100" t="s">
        <v>256</v>
      </c>
      <c r="AI48">
        <v>4</v>
      </c>
      <c r="AJ48" s="100" t="s">
        <v>256</v>
      </c>
      <c r="AK48">
        <v>3</v>
      </c>
      <c r="AL48" s="100" t="s">
        <v>256</v>
      </c>
      <c r="AM48">
        <v>2</v>
      </c>
      <c r="AN48" s="100" t="s">
        <v>256</v>
      </c>
      <c r="AO48">
        <v>13</v>
      </c>
      <c r="AP48" s="100" t="s">
        <v>256</v>
      </c>
    </row>
    <row r="49" spans="1:42" ht="14.25">
      <c r="A49">
        <v>46</v>
      </c>
      <c r="B49" s="8" t="s">
        <v>216</v>
      </c>
      <c r="C49" s="99">
        <v>290</v>
      </c>
      <c r="D49" s="196">
        <v>165.07</v>
      </c>
      <c r="E49">
        <v>15</v>
      </c>
      <c r="F49" s="100" t="s">
        <v>256</v>
      </c>
      <c r="G49">
        <v>52</v>
      </c>
      <c r="H49" s="196">
        <v>31.013999999999999</v>
      </c>
      <c r="I49">
        <v>19</v>
      </c>
      <c r="J49" s="100" t="s">
        <v>256</v>
      </c>
      <c r="K49">
        <v>349</v>
      </c>
      <c r="L49" s="196">
        <v>164.90600000000001</v>
      </c>
      <c r="M49">
        <v>35</v>
      </c>
      <c r="N49" s="196">
        <v>16.556000000000001</v>
      </c>
      <c r="O49">
        <v>34</v>
      </c>
      <c r="P49" s="196">
        <v>15.14</v>
      </c>
      <c r="Q49">
        <v>51</v>
      </c>
      <c r="R49" s="196">
        <v>22.273</v>
      </c>
      <c r="S49">
        <v>20</v>
      </c>
      <c r="T49" s="196">
        <v>20.003</v>
      </c>
      <c r="U49">
        <v>63</v>
      </c>
      <c r="V49" s="100">
        <v>36.704999999999998</v>
      </c>
      <c r="W49">
        <v>122</v>
      </c>
      <c r="X49" s="196">
        <v>82.998000000000005</v>
      </c>
      <c r="Y49">
        <v>14</v>
      </c>
      <c r="Z49" s="100" t="s">
        <v>256</v>
      </c>
      <c r="AA49">
        <v>24</v>
      </c>
      <c r="AB49" s="183">
        <v>16.803000000000001</v>
      </c>
      <c r="AC49">
        <v>6</v>
      </c>
      <c r="AD49" s="100" t="s">
        <v>256</v>
      </c>
      <c r="AE49">
        <v>61</v>
      </c>
      <c r="AF49" s="183">
        <v>44.52</v>
      </c>
      <c r="AG49">
        <v>5</v>
      </c>
      <c r="AH49" s="100" t="s">
        <v>256</v>
      </c>
      <c r="AI49">
        <v>1</v>
      </c>
      <c r="AJ49" s="100" t="s">
        <v>256</v>
      </c>
      <c r="AK49">
        <v>8</v>
      </c>
      <c r="AL49" s="100" t="s">
        <v>256</v>
      </c>
      <c r="AM49">
        <v>17</v>
      </c>
      <c r="AN49" s="100" t="s">
        <v>256</v>
      </c>
      <c r="AO49">
        <v>26</v>
      </c>
      <c r="AP49" s="183">
        <v>21.542999999999999</v>
      </c>
    </row>
    <row r="50" spans="1:42" ht="14.25">
      <c r="A50">
        <v>47</v>
      </c>
      <c r="B50" s="8" t="s">
        <v>217</v>
      </c>
      <c r="C50" s="99">
        <v>250</v>
      </c>
      <c r="D50" s="196">
        <v>155.72200000000001</v>
      </c>
      <c r="E50">
        <v>10</v>
      </c>
      <c r="F50" s="100" t="s">
        <v>256</v>
      </c>
      <c r="G50">
        <v>59</v>
      </c>
      <c r="H50" s="196">
        <v>36.067999999999998</v>
      </c>
      <c r="I50">
        <v>47</v>
      </c>
      <c r="J50" s="196">
        <v>27.623000000000001</v>
      </c>
      <c r="K50">
        <v>216</v>
      </c>
      <c r="L50" s="196">
        <v>123.852</v>
      </c>
      <c r="M50">
        <v>20</v>
      </c>
      <c r="N50" s="196">
        <v>11.88</v>
      </c>
      <c r="O50">
        <v>17</v>
      </c>
      <c r="P50" s="196">
        <v>8.8409999999999993</v>
      </c>
      <c r="Q50">
        <v>63</v>
      </c>
      <c r="R50" s="196">
        <v>36.274000000000001</v>
      </c>
      <c r="S50">
        <v>14</v>
      </c>
      <c r="T50" s="100" t="s">
        <v>256</v>
      </c>
      <c r="U50">
        <v>62</v>
      </c>
      <c r="V50" s="100">
        <v>46.77</v>
      </c>
      <c r="W50">
        <v>121</v>
      </c>
      <c r="X50" s="196">
        <v>80.025999999999996</v>
      </c>
      <c r="Y50">
        <v>8</v>
      </c>
      <c r="Z50" s="100" t="s">
        <v>256</v>
      </c>
      <c r="AA50">
        <v>21</v>
      </c>
      <c r="AB50" s="183">
        <v>13.375</v>
      </c>
      <c r="AC50">
        <v>14</v>
      </c>
      <c r="AD50" s="100" t="s">
        <v>256</v>
      </c>
      <c r="AE50">
        <v>38</v>
      </c>
      <c r="AF50" s="183">
        <v>26.372</v>
      </c>
      <c r="AG50">
        <v>4</v>
      </c>
      <c r="AH50" s="100" t="s">
        <v>256</v>
      </c>
      <c r="AI50">
        <v>4</v>
      </c>
      <c r="AJ50" s="100" t="s">
        <v>256</v>
      </c>
      <c r="AK50">
        <v>10</v>
      </c>
      <c r="AL50" s="100" t="s">
        <v>256</v>
      </c>
      <c r="AM50">
        <v>13</v>
      </c>
      <c r="AN50" s="100" t="s">
        <v>256</v>
      </c>
      <c r="AO50">
        <v>36</v>
      </c>
      <c r="AP50" s="183">
        <v>31.960999999999999</v>
      </c>
    </row>
    <row r="51" spans="1:42" ht="14.25">
      <c r="A51">
        <v>48</v>
      </c>
      <c r="B51" s="8" t="s">
        <v>218</v>
      </c>
      <c r="C51" s="99">
        <v>324</v>
      </c>
      <c r="D51" s="196">
        <v>192.56299999999999</v>
      </c>
      <c r="E51">
        <v>15</v>
      </c>
      <c r="F51" s="100" t="s">
        <v>256</v>
      </c>
      <c r="G51">
        <v>92</v>
      </c>
      <c r="H51" s="196">
        <v>52.832000000000001</v>
      </c>
      <c r="I51">
        <v>45</v>
      </c>
      <c r="J51" s="196">
        <v>26.815999999999999</v>
      </c>
      <c r="K51">
        <v>272</v>
      </c>
      <c r="L51" s="196">
        <v>149.93899999999999</v>
      </c>
      <c r="M51">
        <v>35</v>
      </c>
      <c r="N51" s="196">
        <v>18.481999999999999</v>
      </c>
      <c r="O51">
        <v>28</v>
      </c>
      <c r="P51" s="196">
        <v>15.569000000000001</v>
      </c>
      <c r="Q51">
        <v>62</v>
      </c>
      <c r="R51" s="196">
        <v>34.082000000000001</v>
      </c>
      <c r="S51">
        <v>21</v>
      </c>
      <c r="T51" s="196">
        <v>15.509</v>
      </c>
      <c r="U51">
        <v>87</v>
      </c>
      <c r="V51" s="100">
        <v>61.18</v>
      </c>
      <c r="W51">
        <v>178</v>
      </c>
      <c r="X51" s="196">
        <v>108.48099999999999</v>
      </c>
      <c r="Y51">
        <v>13</v>
      </c>
      <c r="Z51" s="100" t="s">
        <v>256</v>
      </c>
      <c r="AA51">
        <v>28</v>
      </c>
      <c r="AB51" s="183">
        <v>16.027000000000001</v>
      </c>
      <c r="AC51">
        <v>19</v>
      </c>
      <c r="AD51" s="100" t="s">
        <v>256</v>
      </c>
      <c r="AE51">
        <v>86</v>
      </c>
      <c r="AF51" s="183">
        <v>53.661999999999999</v>
      </c>
      <c r="AG51">
        <v>7</v>
      </c>
      <c r="AH51" s="100" t="s">
        <v>256</v>
      </c>
      <c r="AI51">
        <v>7</v>
      </c>
      <c r="AJ51" s="100" t="s">
        <v>256</v>
      </c>
      <c r="AK51">
        <v>12</v>
      </c>
      <c r="AL51" s="100" t="s">
        <v>256</v>
      </c>
      <c r="AM51">
        <v>20</v>
      </c>
      <c r="AN51" s="183">
        <v>14.848000000000001</v>
      </c>
      <c r="AO51">
        <v>59</v>
      </c>
      <c r="AP51" s="183">
        <v>46.54</v>
      </c>
    </row>
    <row r="52" spans="1:42" ht="14.25">
      <c r="A52">
        <v>49</v>
      </c>
      <c r="B52" s="8" t="s">
        <v>219</v>
      </c>
      <c r="C52" s="99">
        <v>339</v>
      </c>
      <c r="D52" s="196">
        <v>154.09899999999999</v>
      </c>
      <c r="E52">
        <v>16</v>
      </c>
      <c r="F52" s="100" t="s">
        <v>256</v>
      </c>
      <c r="G52">
        <v>86</v>
      </c>
      <c r="H52" s="196">
        <v>37.417999999999999</v>
      </c>
      <c r="I52">
        <v>52</v>
      </c>
      <c r="J52" s="196">
        <v>23.837</v>
      </c>
      <c r="K52">
        <v>298</v>
      </c>
      <c r="L52" s="196">
        <v>126.63800000000001</v>
      </c>
      <c r="M52">
        <v>29</v>
      </c>
      <c r="N52" s="196">
        <v>12.182</v>
      </c>
      <c r="O52">
        <v>21</v>
      </c>
      <c r="P52" s="196">
        <v>8.8719999999999999</v>
      </c>
      <c r="Q52">
        <v>95</v>
      </c>
      <c r="R52" s="196">
        <v>40.137999999999998</v>
      </c>
      <c r="S52">
        <v>25</v>
      </c>
      <c r="T52" s="196">
        <v>14.500999999999999</v>
      </c>
      <c r="U52">
        <v>100</v>
      </c>
      <c r="V52" s="100">
        <v>51.502000000000002</v>
      </c>
      <c r="W52">
        <v>155</v>
      </c>
      <c r="X52" s="196">
        <v>71.233000000000004</v>
      </c>
      <c r="Y52">
        <v>14</v>
      </c>
      <c r="Z52" s="100" t="s">
        <v>256</v>
      </c>
      <c r="AA52">
        <v>36</v>
      </c>
      <c r="AB52" s="183">
        <v>16.411000000000001</v>
      </c>
      <c r="AC52">
        <v>16</v>
      </c>
      <c r="AD52" s="100" t="s">
        <v>256</v>
      </c>
      <c r="AE52">
        <v>81</v>
      </c>
      <c r="AF52" s="183">
        <v>38.220999999999997</v>
      </c>
      <c r="AG52">
        <v>7</v>
      </c>
      <c r="AH52" s="100" t="s">
        <v>256</v>
      </c>
      <c r="AI52">
        <v>6</v>
      </c>
      <c r="AJ52" s="100" t="s">
        <v>256</v>
      </c>
      <c r="AK52">
        <v>21</v>
      </c>
      <c r="AL52" s="183">
        <v>9.7420000000000009</v>
      </c>
      <c r="AM52">
        <v>25</v>
      </c>
      <c r="AN52" s="183">
        <v>14.500999999999999</v>
      </c>
      <c r="AO52">
        <v>57</v>
      </c>
      <c r="AP52" s="183">
        <v>34.128</v>
      </c>
    </row>
    <row r="53" spans="1:42" ht="14.25">
      <c r="A53">
        <v>50</v>
      </c>
      <c r="B53" s="8" t="s">
        <v>220</v>
      </c>
      <c r="C53" s="99">
        <v>420</v>
      </c>
      <c r="D53" s="196">
        <v>149.566</v>
      </c>
      <c r="E53">
        <v>29</v>
      </c>
      <c r="F53" s="196">
        <v>11.754</v>
      </c>
      <c r="G53">
        <v>107</v>
      </c>
      <c r="H53" s="196">
        <v>35.994</v>
      </c>
      <c r="I53">
        <v>52</v>
      </c>
      <c r="J53" s="196">
        <v>16.574000000000002</v>
      </c>
      <c r="K53">
        <v>374</v>
      </c>
      <c r="L53" s="196">
        <v>111.005</v>
      </c>
      <c r="M53">
        <v>25</v>
      </c>
      <c r="N53" s="196">
        <v>7.1159999999999997</v>
      </c>
      <c r="O53">
        <v>41</v>
      </c>
      <c r="P53" s="196">
        <v>10.337</v>
      </c>
      <c r="Q53">
        <v>104</v>
      </c>
      <c r="R53" s="196">
        <v>28.713000000000001</v>
      </c>
      <c r="S53">
        <v>26</v>
      </c>
      <c r="T53" s="196">
        <v>14.759</v>
      </c>
      <c r="U53">
        <v>114</v>
      </c>
      <c r="V53" s="100">
        <v>43.616999999999997</v>
      </c>
      <c r="W53">
        <v>168</v>
      </c>
      <c r="X53" s="196">
        <v>73.085999999999999</v>
      </c>
      <c r="Y53">
        <v>20</v>
      </c>
      <c r="Z53" s="196">
        <v>8.9990000000000006</v>
      </c>
      <c r="AA53">
        <v>28</v>
      </c>
      <c r="AB53" s="183">
        <v>11.959</v>
      </c>
      <c r="AC53">
        <v>13</v>
      </c>
      <c r="AD53" s="100" t="s">
        <v>256</v>
      </c>
      <c r="AE53">
        <v>72</v>
      </c>
      <c r="AF53" s="183">
        <v>31.469000000000001</v>
      </c>
      <c r="AG53">
        <v>3</v>
      </c>
      <c r="AH53" s="100" t="s">
        <v>256</v>
      </c>
      <c r="AI53">
        <v>4</v>
      </c>
      <c r="AJ53" s="100" t="s">
        <v>256</v>
      </c>
      <c r="AK53">
        <v>15</v>
      </c>
      <c r="AL53" s="100" t="s">
        <v>256</v>
      </c>
      <c r="AM53">
        <v>25</v>
      </c>
      <c r="AN53" s="183">
        <v>14.381</v>
      </c>
      <c r="AO53">
        <v>49</v>
      </c>
      <c r="AP53" s="183">
        <v>25.704000000000001</v>
      </c>
    </row>
    <row r="54" spans="1:42" ht="14.25">
      <c r="A54">
        <v>51</v>
      </c>
      <c r="B54" s="8" t="s">
        <v>221</v>
      </c>
      <c r="C54" s="99">
        <v>116</v>
      </c>
      <c r="D54" s="196">
        <v>148.20599999999999</v>
      </c>
      <c r="E54">
        <v>2</v>
      </c>
      <c r="F54" s="100" t="s">
        <v>256</v>
      </c>
      <c r="G54">
        <v>34</v>
      </c>
      <c r="H54" s="196">
        <v>39.256</v>
      </c>
      <c r="I54">
        <v>13</v>
      </c>
      <c r="J54" s="100" t="s">
        <v>256</v>
      </c>
      <c r="K54">
        <v>119</v>
      </c>
      <c r="L54" s="196">
        <v>132.38</v>
      </c>
      <c r="M54">
        <v>10</v>
      </c>
      <c r="N54" s="100" t="s">
        <v>256</v>
      </c>
      <c r="O54">
        <v>8</v>
      </c>
      <c r="P54" s="100" t="s">
        <v>256</v>
      </c>
      <c r="Q54">
        <v>27</v>
      </c>
      <c r="R54" s="196">
        <v>32.69</v>
      </c>
      <c r="S54">
        <v>11</v>
      </c>
      <c r="T54" s="100" t="s">
        <v>256</v>
      </c>
      <c r="U54">
        <v>27</v>
      </c>
      <c r="V54" s="100">
        <v>43.262999999999998</v>
      </c>
      <c r="W54">
        <v>54</v>
      </c>
      <c r="X54" s="196">
        <v>79.923000000000002</v>
      </c>
      <c r="Y54">
        <v>1</v>
      </c>
      <c r="Z54" s="100" t="s">
        <v>256</v>
      </c>
      <c r="AA54">
        <v>5</v>
      </c>
      <c r="AB54" s="100" t="s">
        <v>256</v>
      </c>
      <c r="AC54">
        <v>7</v>
      </c>
      <c r="AD54" s="100" t="s">
        <v>256</v>
      </c>
      <c r="AE54">
        <v>21</v>
      </c>
      <c r="AF54" s="183">
        <v>35.832999999999998</v>
      </c>
      <c r="AG54">
        <v>1</v>
      </c>
      <c r="AH54" s="100" t="s">
        <v>256</v>
      </c>
      <c r="AI54">
        <v>2</v>
      </c>
      <c r="AJ54" s="100" t="s">
        <v>256</v>
      </c>
      <c r="AK54">
        <v>6</v>
      </c>
      <c r="AL54" s="100" t="s">
        <v>256</v>
      </c>
      <c r="AM54">
        <v>10</v>
      </c>
      <c r="AN54" s="100" t="s">
        <v>256</v>
      </c>
      <c r="AO54">
        <v>13</v>
      </c>
      <c r="AP54" s="100" t="s">
        <v>256</v>
      </c>
    </row>
    <row r="55" spans="1:42" ht="14.25">
      <c r="A55">
        <v>52</v>
      </c>
      <c r="B55" s="8" t="s">
        <v>222</v>
      </c>
      <c r="C55" s="99">
        <v>229</v>
      </c>
      <c r="D55" s="196">
        <v>132.387</v>
      </c>
      <c r="E55">
        <v>15</v>
      </c>
      <c r="F55" s="100" t="s">
        <v>256</v>
      </c>
      <c r="G55">
        <v>42</v>
      </c>
      <c r="H55" s="196">
        <v>24.233000000000001</v>
      </c>
      <c r="I55">
        <v>34</v>
      </c>
      <c r="J55" s="196">
        <v>19.068000000000001</v>
      </c>
      <c r="K55">
        <v>187</v>
      </c>
      <c r="L55" s="196">
        <v>101.375</v>
      </c>
      <c r="M55">
        <v>27</v>
      </c>
      <c r="N55" s="196">
        <v>14.055</v>
      </c>
      <c r="O55">
        <v>15</v>
      </c>
      <c r="P55" s="100" t="s">
        <v>256</v>
      </c>
      <c r="Q55">
        <v>65</v>
      </c>
      <c r="R55" s="196">
        <v>34.223999999999997</v>
      </c>
      <c r="S55">
        <v>19</v>
      </c>
      <c r="T55" s="100" t="s">
        <v>256</v>
      </c>
      <c r="U55">
        <v>46</v>
      </c>
      <c r="V55" s="100">
        <v>26.931000000000001</v>
      </c>
      <c r="W55">
        <v>118</v>
      </c>
      <c r="X55" s="196">
        <v>65.372</v>
      </c>
      <c r="Y55">
        <v>12</v>
      </c>
      <c r="Z55" s="100" t="s">
        <v>256</v>
      </c>
      <c r="AA55">
        <v>7</v>
      </c>
      <c r="AB55" s="100" t="s">
        <v>256</v>
      </c>
      <c r="AC55">
        <v>10</v>
      </c>
      <c r="AD55" s="100" t="s">
        <v>256</v>
      </c>
      <c r="AE55">
        <v>45</v>
      </c>
      <c r="AF55" s="183">
        <v>24.677</v>
      </c>
      <c r="AG55">
        <v>5</v>
      </c>
      <c r="AH55" s="100" t="s">
        <v>256</v>
      </c>
      <c r="AI55">
        <v>3</v>
      </c>
      <c r="AJ55" s="100" t="s">
        <v>256</v>
      </c>
      <c r="AK55">
        <v>15</v>
      </c>
      <c r="AL55" s="100" t="s">
        <v>256</v>
      </c>
      <c r="AM55">
        <v>17</v>
      </c>
      <c r="AN55" s="100" t="s">
        <v>256</v>
      </c>
      <c r="AO55">
        <v>31</v>
      </c>
      <c r="AP55" s="183">
        <v>18.027999999999999</v>
      </c>
    </row>
    <row r="56" spans="1:42" ht="14.25">
      <c r="A56">
        <v>53</v>
      </c>
      <c r="B56" s="8" t="s">
        <v>223</v>
      </c>
      <c r="C56" s="99">
        <v>209</v>
      </c>
      <c r="D56" s="196">
        <v>149.57300000000001</v>
      </c>
      <c r="E56">
        <v>8</v>
      </c>
      <c r="F56" s="100" t="s">
        <v>256</v>
      </c>
      <c r="G56">
        <v>54</v>
      </c>
      <c r="H56" s="196">
        <v>36.433</v>
      </c>
      <c r="I56">
        <v>41</v>
      </c>
      <c r="J56" s="196">
        <v>27.393999999999998</v>
      </c>
      <c r="K56">
        <v>197</v>
      </c>
      <c r="L56" s="196">
        <v>121.02800000000001</v>
      </c>
      <c r="M56">
        <v>17</v>
      </c>
      <c r="N56" s="100" t="s">
        <v>256</v>
      </c>
      <c r="O56">
        <v>15</v>
      </c>
      <c r="P56" s="100" t="s">
        <v>256</v>
      </c>
      <c r="Q56">
        <v>37</v>
      </c>
      <c r="R56" s="196">
        <v>23.837</v>
      </c>
      <c r="S56">
        <v>8</v>
      </c>
      <c r="T56" s="100" t="s">
        <v>256</v>
      </c>
      <c r="U56">
        <v>43</v>
      </c>
      <c r="V56" s="100">
        <v>33.874000000000002</v>
      </c>
      <c r="W56">
        <v>81</v>
      </c>
      <c r="X56" s="196">
        <v>65.965000000000003</v>
      </c>
      <c r="Y56">
        <v>7</v>
      </c>
      <c r="Z56" s="100" t="s">
        <v>256</v>
      </c>
      <c r="AA56">
        <v>15</v>
      </c>
      <c r="AB56" s="100" t="s">
        <v>256</v>
      </c>
      <c r="AC56">
        <v>11</v>
      </c>
      <c r="AD56" s="100" t="s">
        <v>256</v>
      </c>
      <c r="AE56">
        <v>42</v>
      </c>
      <c r="AF56" s="183">
        <v>33.454999999999998</v>
      </c>
      <c r="AG56">
        <v>4</v>
      </c>
      <c r="AH56" s="100" t="s">
        <v>256</v>
      </c>
      <c r="AI56">
        <v>1</v>
      </c>
      <c r="AJ56" s="100" t="s">
        <v>256</v>
      </c>
      <c r="AK56">
        <v>9</v>
      </c>
      <c r="AL56" s="100" t="s">
        <v>256</v>
      </c>
      <c r="AM56">
        <v>6</v>
      </c>
      <c r="AN56" s="100" t="s">
        <v>256</v>
      </c>
      <c r="AO56">
        <v>27</v>
      </c>
      <c r="AP56" s="183">
        <v>25.157</v>
      </c>
    </row>
    <row r="57" spans="1:42" ht="14.25">
      <c r="A57">
        <v>54</v>
      </c>
      <c r="B57" s="8" t="s">
        <v>224</v>
      </c>
      <c r="C57" s="99">
        <v>97</v>
      </c>
      <c r="D57" s="196">
        <v>176.56800000000001</v>
      </c>
      <c r="E57">
        <v>4</v>
      </c>
      <c r="F57" s="100" t="s">
        <v>256</v>
      </c>
      <c r="G57">
        <v>26</v>
      </c>
      <c r="H57" s="196">
        <v>42.396999999999998</v>
      </c>
      <c r="I57">
        <v>28</v>
      </c>
      <c r="J57" s="196">
        <v>48.393999999999998</v>
      </c>
      <c r="K57">
        <v>98</v>
      </c>
      <c r="L57" s="196">
        <v>157.197</v>
      </c>
      <c r="M57">
        <v>7</v>
      </c>
      <c r="N57" s="100" t="s">
        <v>256</v>
      </c>
      <c r="O57">
        <v>10</v>
      </c>
      <c r="P57" s="100" t="s">
        <v>256</v>
      </c>
      <c r="Q57">
        <v>23</v>
      </c>
      <c r="R57" s="196">
        <v>32.435000000000002</v>
      </c>
      <c r="S57">
        <v>5</v>
      </c>
      <c r="T57" s="100" t="s">
        <v>256</v>
      </c>
      <c r="U57">
        <v>14</v>
      </c>
      <c r="V57" s="100" t="s">
        <v>256</v>
      </c>
      <c r="W57">
        <v>46</v>
      </c>
      <c r="X57" s="196">
        <v>99.587000000000003</v>
      </c>
      <c r="Y57">
        <v>4</v>
      </c>
      <c r="Z57" s="100" t="s">
        <v>256</v>
      </c>
      <c r="AA57">
        <v>8</v>
      </c>
      <c r="AB57" s="100" t="s">
        <v>256</v>
      </c>
      <c r="AC57">
        <v>9</v>
      </c>
      <c r="AD57" s="100" t="s">
        <v>256</v>
      </c>
      <c r="AE57">
        <v>29</v>
      </c>
      <c r="AF57" s="183">
        <v>64.98</v>
      </c>
      <c r="AG57">
        <v>0</v>
      </c>
      <c r="AH57" s="100" t="s">
        <v>256</v>
      </c>
      <c r="AI57">
        <v>2</v>
      </c>
      <c r="AJ57" s="100" t="s">
        <v>256</v>
      </c>
      <c r="AK57">
        <v>3</v>
      </c>
      <c r="AL57" s="100" t="s">
        <v>256</v>
      </c>
      <c r="AM57">
        <v>5</v>
      </c>
      <c r="AN57" s="100" t="s">
        <v>256</v>
      </c>
      <c r="AO57">
        <v>9</v>
      </c>
      <c r="AP57" s="100" t="s">
        <v>256</v>
      </c>
    </row>
    <row r="58" spans="1:42" ht="14.25">
      <c r="A58">
        <v>55</v>
      </c>
      <c r="B58" s="8" t="s">
        <v>225</v>
      </c>
      <c r="C58" s="99">
        <v>1108</v>
      </c>
      <c r="D58" s="196">
        <v>137.19300000000001</v>
      </c>
      <c r="E58">
        <v>51</v>
      </c>
      <c r="F58" s="196">
        <v>6.2690000000000001</v>
      </c>
      <c r="G58">
        <v>257</v>
      </c>
      <c r="H58" s="196">
        <v>31.18</v>
      </c>
      <c r="I58">
        <v>71</v>
      </c>
      <c r="J58" s="196">
        <v>8.8490000000000002</v>
      </c>
      <c r="K58">
        <v>962</v>
      </c>
      <c r="L58" s="196">
        <v>112.5</v>
      </c>
      <c r="M58">
        <v>35</v>
      </c>
      <c r="N58" s="196">
        <v>4.1020000000000003</v>
      </c>
      <c r="O58">
        <v>74</v>
      </c>
      <c r="P58" s="196">
        <v>8.5820000000000007</v>
      </c>
      <c r="Q58">
        <v>227</v>
      </c>
      <c r="R58" s="196">
        <v>26.663</v>
      </c>
      <c r="S58">
        <v>72</v>
      </c>
      <c r="T58" s="196">
        <v>9.6259999999999994</v>
      </c>
      <c r="U58">
        <v>358</v>
      </c>
      <c r="V58" s="100">
        <v>44.292000000000002</v>
      </c>
      <c r="W58">
        <v>607</v>
      </c>
      <c r="X58" s="196">
        <v>73.204999999999998</v>
      </c>
      <c r="Y58">
        <v>41</v>
      </c>
      <c r="Z58" s="196">
        <v>4.9400000000000004</v>
      </c>
      <c r="AA58">
        <v>77</v>
      </c>
      <c r="AB58" s="183">
        <v>9.4190000000000005</v>
      </c>
      <c r="AC58">
        <v>30</v>
      </c>
      <c r="AD58" s="196">
        <v>3.6859999999999999</v>
      </c>
      <c r="AE58">
        <v>245</v>
      </c>
      <c r="AF58" s="183">
        <v>29.683</v>
      </c>
      <c r="AG58">
        <v>7</v>
      </c>
      <c r="AH58" s="100" t="s">
        <v>256</v>
      </c>
      <c r="AI58">
        <v>20</v>
      </c>
      <c r="AJ58" s="183">
        <v>2.58</v>
      </c>
      <c r="AK58">
        <v>50</v>
      </c>
      <c r="AL58" s="183">
        <v>6.1390000000000002</v>
      </c>
      <c r="AM58">
        <v>68</v>
      </c>
      <c r="AN58" s="183">
        <v>9.17</v>
      </c>
      <c r="AO58">
        <v>167</v>
      </c>
      <c r="AP58" s="183">
        <v>22.152000000000001</v>
      </c>
    </row>
    <row r="59" spans="1:42" ht="14.25">
      <c r="A59">
        <v>56</v>
      </c>
      <c r="B59" s="8" t="s">
        <v>226</v>
      </c>
      <c r="C59" s="99">
        <v>735</v>
      </c>
      <c r="D59" s="196">
        <v>155.01400000000001</v>
      </c>
      <c r="E59">
        <v>35</v>
      </c>
      <c r="F59" s="196">
        <v>9.4480000000000004</v>
      </c>
      <c r="G59">
        <v>187</v>
      </c>
      <c r="H59" s="196">
        <v>37.89</v>
      </c>
      <c r="I59">
        <v>80</v>
      </c>
      <c r="J59" s="196">
        <v>16.324999999999999</v>
      </c>
      <c r="K59">
        <v>779</v>
      </c>
      <c r="L59" s="196">
        <v>152.76900000000001</v>
      </c>
      <c r="M59">
        <v>58</v>
      </c>
      <c r="N59" s="196">
        <v>10.526999999999999</v>
      </c>
      <c r="O59">
        <v>80</v>
      </c>
      <c r="P59" s="196">
        <v>15.05</v>
      </c>
      <c r="Q59">
        <v>198</v>
      </c>
      <c r="R59" s="196">
        <v>36.911000000000001</v>
      </c>
      <c r="S59">
        <v>46</v>
      </c>
      <c r="T59" s="196">
        <v>16.190000000000001</v>
      </c>
      <c r="U59">
        <v>148</v>
      </c>
      <c r="V59" s="100">
        <v>39.137999999999998</v>
      </c>
      <c r="W59">
        <v>351</v>
      </c>
      <c r="X59" s="196">
        <v>79.331999999999994</v>
      </c>
      <c r="Y59">
        <v>27</v>
      </c>
      <c r="Z59" s="196">
        <v>7.7089999999999996</v>
      </c>
      <c r="AA59">
        <v>67</v>
      </c>
      <c r="AB59" s="183">
        <v>14.135999999999999</v>
      </c>
      <c r="AC59">
        <v>16</v>
      </c>
      <c r="AD59" s="100" t="s">
        <v>256</v>
      </c>
      <c r="AE59">
        <v>222</v>
      </c>
      <c r="AF59" s="183">
        <v>50.737000000000002</v>
      </c>
      <c r="AG59">
        <v>4</v>
      </c>
      <c r="AH59" s="100" t="s">
        <v>256</v>
      </c>
      <c r="AI59">
        <v>13</v>
      </c>
      <c r="AJ59" s="100" t="s">
        <v>256</v>
      </c>
      <c r="AK59">
        <v>27</v>
      </c>
      <c r="AL59" s="183">
        <v>5.766</v>
      </c>
      <c r="AM59">
        <v>42</v>
      </c>
      <c r="AN59" s="183">
        <v>15.353999999999999</v>
      </c>
      <c r="AO59">
        <v>76</v>
      </c>
      <c r="AP59" s="183">
        <v>25.681999999999999</v>
      </c>
    </row>
    <row r="60" spans="1:42" ht="14.25">
      <c r="A60">
        <v>57</v>
      </c>
      <c r="B60" s="8" t="s">
        <v>162</v>
      </c>
      <c r="C60" s="99">
        <v>140</v>
      </c>
      <c r="D60" s="196">
        <v>156.37200000000001</v>
      </c>
      <c r="E60">
        <v>5</v>
      </c>
      <c r="F60" s="100" t="s">
        <v>256</v>
      </c>
      <c r="G60">
        <v>43</v>
      </c>
      <c r="H60" s="196">
        <v>47.186</v>
      </c>
      <c r="I60">
        <v>29</v>
      </c>
      <c r="J60" s="196">
        <v>31.25</v>
      </c>
      <c r="K60">
        <v>132</v>
      </c>
      <c r="L60" s="196">
        <v>132.34100000000001</v>
      </c>
      <c r="M60">
        <v>26</v>
      </c>
      <c r="N60" s="196">
        <v>24.24</v>
      </c>
      <c r="O60">
        <v>18</v>
      </c>
      <c r="P60" s="100" t="s">
        <v>256</v>
      </c>
      <c r="Q60">
        <v>39</v>
      </c>
      <c r="R60" s="196">
        <v>37.448999999999998</v>
      </c>
      <c r="S60">
        <v>9</v>
      </c>
      <c r="T60" s="100" t="s">
        <v>256</v>
      </c>
      <c r="U60">
        <v>33</v>
      </c>
      <c r="V60" s="100">
        <v>40.530999999999999</v>
      </c>
      <c r="W60">
        <v>65</v>
      </c>
      <c r="X60" s="196">
        <v>75.453000000000003</v>
      </c>
      <c r="Y60">
        <v>5</v>
      </c>
      <c r="Z60" s="100" t="s">
        <v>256</v>
      </c>
      <c r="AA60">
        <v>17</v>
      </c>
      <c r="AB60" s="100" t="s">
        <v>256</v>
      </c>
      <c r="AC60">
        <v>10</v>
      </c>
      <c r="AD60" s="100" t="s">
        <v>256</v>
      </c>
      <c r="AE60">
        <v>39</v>
      </c>
      <c r="AF60" s="183">
        <v>46.802999999999997</v>
      </c>
      <c r="AG60">
        <v>5</v>
      </c>
      <c r="AH60" s="100" t="s">
        <v>256</v>
      </c>
      <c r="AI60">
        <v>6</v>
      </c>
      <c r="AJ60" s="100" t="s">
        <v>256</v>
      </c>
      <c r="AK60">
        <v>5</v>
      </c>
      <c r="AL60" s="100" t="s">
        <v>256</v>
      </c>
      <c r="AM60">
        <v>9</v>
      </c>
      <c r="AN60" s="100" t="s">
        <v>256</v>
      </c>
      <c r="AO60">
        <v>21</v>
      </c>
      <c r="AP60" s="183">
        <v>29.765999999999998</v>
      </c>
    </row>
    <row r="61" spans="1:42" ht="14.25">
      <c r="A61">
        <v>58</v>
      </c>
      <c r="B61" s="8" t="s">
        <v>163</v>
      </c>
      <c r="C61" s="99">
        <v>330</v>
      </c>
      <c r="D61" s="196">
        <v>166.09700000000001</v>
      </c>
      <c r="E61">
        <v>20</v>
      </c>
      <c r="F61" s="196">
        <v>10.276999999999999</v>
      </c>
      <c r="G61">
        <v>87</v>
      </c>
      <c r="H61" s="196">
        <v>45.029000000000003</v>
      </c>
      <c r="I61">
        <v>39</v>
      </c>
      <c r="J61" s="196">
        <v>20.218</v>
      </c>
      <c r="K61">
        <v>238</v>
      </c>
      <c r="L61" s="196">
        <v>123.096</v>
      </c>
      <c r="M61">
        <v>16</v>
      </c>
      <c r="N61" s="100" t="s">
        <v>256</v>
      </c>
      <c r="O61">
        <v>19</v>
      </c>
      <c r="P61" s="100" t="s">
        <v>256</v>
      </c>
      <c r="Q61">
        <v>67</v>
      </c>
      <c r="R61" s="196">
        <v>35.170999999999999</v>
      </c>
      <c r="S61">
        <v>25</v>
      </c>
      <c r="T61" s="196">
        <v>17.800999999999998</v>
      </c>
      <c r="U61">
        <v>92</v>
      </c>
      <c r="V61" s="100">
        <v>59.238999999999997</v>
      </c>
      <c r="W61">
        <v>192</v>
      </c>
      <c r="X61" s="196">
        <v>89.998999999999995</v>
      </c>
      <c r="Y61">
        <v>17</v>
      </c>
      <c r="Z61" s="100" t="s">
        <v>256</v>
      </c>
      <c r="AA61">
        <v>38</v>
      </c>
      <c r="AB61" s="183">
        <v>18.013000000000002</v>
      </c>
      <c r="AC61">
        <v>15</v>
      </c>
      <c r="AD61" s="100" t="s">
        <v>256</v>
      </c>
      <c r="AE61">
        <v>85</v>
      </c>
      <c r="AF61" s="183">
        <v>39.24</v>
      </c>
      <c r="AG61">
        <v>7</v>
      </c>
      <c r="AH61" s="100" t="s">
        <v>256</v>
      </c>
      <c r="AI61">
        <v>2</v>
      </c>
      <c r="AJ61" s="100" t="s">
        <v>256</v>
      </c>
      <c r="AK61">
        <v>21</v>
      </c>
      <c r="AL61" s="183">
        <v>10.036</v>
      </c>
      <c r="AM61">
        <v>23</v>
      </c>
      <c r="AN61" s="183">
        <v>16.702999999999999</v>
      </c>
      <c r="AO61">
        <v>70</v>
      </c>
      <c r="AP61" s="183">
        <v>47.228999999999999</v>
      </c>
    </row>
    <row r="62" spans="1:42">
      <c r="A62">
        <v>59</v>
      </c>
      <c r="B62" s="8" t="s">
        <v>164</v>
      </c>
      <c r="C62" s="99">
        <v>118</v>
      </c>
      <c r="D62" s="196">
        <v>155.54</v>
      </c>
      <c r="E62">
        <v>2</v>
      </c>
      <c r="F62" s="100" t="s">
        <v>256</v>
      </c>
      <c r="G62">
        <v>31</v>
      </c>
      <c r="H62" s="196">
        <v>33.798000000000002</v>
      </c>
      <c r="I62">
        <v>15</v>
      </c>
      <c r="J62" s="100" t="s">
        <v>256</v>
      </c>
      <c r="K62">
        <v>91</v>
      </c>
      <c r="L62" s="196">
        <v>97.998999999999995</v>
      </c>
      <c r="M62">
        <v>11</v>
      </c>
      <c r="N62" s="100" t="s">
        <v>256</v>
      </c>
      <c r="O62">
        <v>13</v>
      </c>
      <c r="P62" s="100" t="s">
        <v>256</v>
      </c>
      <c r="Q62">
        <v>35</v>
      </c>
      <c r="R62" s="196">
        <v>37.593000000000004</v>
      </c>
      <c r="S62">
        <v>5</v>
      </c>
      <c r="T62" s="100" t="s">
        <v>256</v>
      </c>
      <c r="U62">
        <v>26</v>
      </c>
      <c r="V62" s="100">
        <v>37.985999999999997</v>
      </c>
      <c r="W62">
        <v>47</v>
      </c>
      <c r="X62" s="196">
        <v>80.197999999999993</v>
      </c>
      <c r="Y62">
        <v>2</v>
      </c>
      <c r="Z62" s="100" t="s">
        <v>256</v>
      </c>
      <c r="AA62">
        <v>4</v>
      </c>
      <c r="AB62" s="100" t="s">
        <v>256</v>
      </c>
      <c r="AC62">
        <v>2</v>
      </c>
      <c r="AD62" s="100" t="s">
        <v>256</v>
      </c>
      <c r="AE62">
        <v>19</v>
      </c>
      <c r="AF62" s="100" t="s">
        <v>256</v>
      </c>
      <c r="AG62">
        <v>1</v>
      </c>
      <c r="AH62" s="100" t="s">
        <v>256</v>
      </c>
      <c r="AI62">
        <v>1</v>
      </c>
      <c r="AJ62" s="100" t="s">
        <v>256</v>
      </c>
      <c r="AK62">
        <v>6</v>
      </c>
      <c r="AL62" s="100" t="s">
        <v>256</v>
      </c>
      <c r="AM62">
        <v>4</v>
      </c>
      <c r="AN62" s="100" t="s">
        <v>256</v>
      </c>
      <c r="AO62">
        <v>13</v>
      </c>
      <c r="AP62" s="100" t="s">
        <v>256</v>
      </c>
    </row>
    <row r="63" spans="1:42" ht="14.25">
      <c r="A63">
        <v>60</v>
      </c>
      <c r="B63" s="8" t="s">
        <v>165</v>
      </c>
      <c r="C63" s="99">
        <v>356</v>
      </c>
      <c r="D63" s="196">
        <v>168.858</v>
      </c>
      <c r="E63">
        <v>14</v>
      </c>
      <c r="F63" s="100" t="s">
        <v>256</v>
      </c>
      <c r="G63">
        <v>79</v>
      </c>
      <c r="H63" s="196">
        <v>34.875999999999998</v>
      </c>
      <c r="I63">
        <v>65</v>
      </c>
      <c r="J63" s="196">
        <v>32.130000000000003</v>
      </c>
      <c r="K63">
        <v>365</v>
      </c>
      <c r="L63" s="196">
        <v>151.995</v>
      </c>
      <c r="M63">
        <v>26</v>
      </c>
      <c r="N63" s="196">
        <v>10.468999999999999</v>
      </c>
      <c r="O63">
        <v>47</v>
      </c>
      <c r="P63" s="196">
        <v>20.626000000000001</v>
      </c>
      <c r="Q63">
        <v>110</v>
      </c>
      <c r="R63" s="196">
        <v>44.098999999999997</v>
      </c>
      <c r="S63">
        <v>28</v>
      </c>
      <c r="T63" s="196">
        <v>18.754999999999999</v>
      </c>
      <c r="U63">
        <v>100</v>
      </c>
      <c r="V63" s="100">
        <v>57.899000000000001</v>
      </c>
      <c r="W63">
        <v>167</v>
      </c>
      <c r="X63" s="196">
        <v>85.869</v>
      </c>
      <c r="Y63">
        <v>12</v>
      </c>
      <c r="Z63" s="100" t="s">
        <v>256</v>
      </c>
      <c r="AA63">
        <v>25</v>
      </c>
      <c r="AB63" s="183">
        <v>12.378</v>
      </c>
      <c r="AC63">
        <v>28</v>
      </c>
      <c r="AD63" s="196">
        <v>15.499000000000001</v>
      </c>
      <c r="AE63">
        <v>105</v>
      </c>
      <c r="AF63" s="183">
        <v>52.238999999999997</v>
      </c>
      <c r="AG63">
        <v>3</v>
      </c>
      <c r="AH63" s="100" t="s">
        <v>256</v>
      </c>
      <c r="AI63">
        <v>16</v>
      </c>
      <c r="AJ63" s="100" t="s">
        <v>256</v>
      </c>
      <c r="AK63">
        <v>18</v>
      </c>
      <c r="AL63" s="100" t="s">
        <v>256</v>
      </c>
      <c r="AM63">
        <v>25</v>
      </c>
      <c r="AN63" s="183">
        <v>17.585999999999999</v>
      </c>
      <c r="AO63">
        <v>74</v>
      </c>
      <c r="AP63" s="183">
        <v>47.281999999999996</v>
      </c>
    </row>
    <row r="64" spans="1:42" ht="14.25">
      <c r="A64">
        <v>61</v>
      </c>
      <c r="B64" s="8" t="s">
        <v>166</v>
      </c>
      <c r="C64" s="99">
        <v>135</v>
      </c>
      <c r="D64" s="196">
        <v>145.375</v>
      </c>
      <c r="E64">
        <v>2</v>
      </c>
      <c r="F64" s="100" t="s">
        <v>256</v>
      </c>
      <c r="G64">
        <v>34</v>
      </c>
      <c r="H64" s="196">
        <v>32.292999999999999</v>
      </c>
      <c r="I64">
        <v>18</v>
      </c>
      <c r="J64" s="100" t="s">
        <v>256</v>
      </c>
      <c r="K64">
        <v>147</v>
      </c>
      <c r="L64" s="196">
        <v>136.83099999999999</v>
      </c>
      <c r="M64">
        <v>12</v>
      </c>
      <c r="N64" s="100" t="s">
        <v>256</v>
      </c>
      <c r="O64">
        <v>25</v>
      </c>
      <c r="P64" s="196">
        <v>21.593</v>
      </c>
      <c r="Q64">
        <v>45</v>
      </c>
      <c r="R64" s="196">
        <v>43.109000000000002</v>
      </c>
      <c r="S64">
        <v>6</v>
      </c>
      <c r="T64" s="100" t="s">
        <v>256</v>
      </c>
      <c r="U64">
        <v>29</v>
      </c>
      <c r="V64" s="100">
        <v>45.616</v>
      </c>
      <c r="W64">
        <v>60</v>
      </c>
      <c r="X64" s="196">
        <v>74.417000000000002</v>
      </c>
      <c r="Y64">
        <v>2</v>
      </c>
      <c r="Z64" s="100" t="s">
        <v>256</v>
      </c>
      <c r="AA64">
        <v>7</v>
      </c>
      <c r="AB64" s="100" t="s">
        <v>256</v>
      </c>
      <c r="AC64">
        <v>3</v>
      </c>
      <c r="AD64" s="100" t="s">
        <v>256</v>
      </c>
      <c r="AE64">
        <v>27</v>
      </c>
      <c r="AF64" s="183">
        <v>32.481999999999999</v>
      </c>
      <c r="AG64">
        <v>5</v>
      </c>
      <c r="AH64" s="100" t="s">
        <v>256</v>
      </c>
      <c r="AI64">
        <v>2</v>
      </c>
      <c r="AJ64" s="100" t="s">
        <v>256</v>
      </c>
      <c r="AK64">
        <v>7</v>
      </c>
      <c r="AL64" s="100" t="s">
        <v>256</v>
      </c>
      <c r="AM64">
        <v>6</v>
      </c>
      <c r="AN64" s="100" t="s">
        <v>256</v>
      </c>
      <c r="AO64">
        <v>17</v>
      </c>
      <c r="AP64" s="100" t="s">
        <v>256</v>
      </c>
    </row>
    <row r="65" spans="1:42" ht="14.25">
      <c r="A65">
        <v>62</v>
      </c>
      <c r="B65" s="8" t="s">
        <v>167</v>
      </c>
      <c r="C65" s="99">
        <v>4512</v>
      </c>
      <c r="D65" s="196">
        <v>164.548</v>
      </c>
      <c r="E65">
        <v>256</v>
      </c>
      <c r="F65" s="196">
        <v>9.2170000000000005</v>
      </c>
      <c r="G65">
        <v>1030</v>
      </c>
      <c r="H65" s="196">
        <v>37.86</v>
      </c>
      <c r="I65">
        <v>569</v>
      </c>
      <c r="J65" s="196">
        <v>20.687000000000001</v>
      </c>
      <c r="K65">
        <v>3222</v>
      </c>
      <c r="L65" s="196">
        <v>109.982</v>
      </c>
      <c r="M65">
        <v>388</v>
      </c>
      <c r="N65" s="196">
        <v>13.74</v>
      </c>
      <c r="O65">
        <v>325</v>
      </c>
      <c r="P65" s="196">
        <v>11.018000000000001</v>
      </c>
      <c r="Q65">
        <v>1078</v>
      </c>
      <c r="R65" s="196">
        <v>37.475999999999999</v>
      </c>
      <c r="S65">
        <v>283</v>
      </c>
      <c r="T65" s="196">
        <v>10.629</v>
      </c>
      <c r="U65">
        <v>988</v>
      </c>
      <c r="V65" s="100">
        <v>35.576999999999998</v>
      </c>
      <c r="W65">
        <v>2342</v>
      </c>
      <c r="X65" s="196">
        <v>83.408000000000001</v>
      </c>
      <c r="Y65">
        <v>224</v>
      </c>
      <c r="Z65" s="196">
        <v>8.032</v>
      </c>
      <c r="AA65">
        <v>339</v>
      </c>
      <c r="AB65" s="183">
        <v>12.385999999999999</v>
      </c>
      <c r="AC65">
        <v>251</v>
      </c>
      <c r="AD65" s="196">
        <v>9.1449999999999996</v>
      </c>
      <c r="AE65">
        <v>1012</v>
      </c>
      <c r="AF65" s="183">
        <v>36.343000000000004</v>
      </c>
      <c r="AG65">
        <v>110</v>
      </c>
      <c r="AH65" s="183">
        <v>4.0789999999999997</v>
      </c>
      <c r="AI65">
        <v>94</v>
      </c>
      <c r="AJ65" s="183">
        <v>3.4550000000000001</v>
      </c>
      <c r="AK65">
        <v>241</v>
      </c>
      <c r="AL65" s="183">
        <v>8.91</v>
      </c>
      <c r="AM65">
        <v>271</v>
      </c>
      <c r="AN65" s="183">
        <v>10.141999999999999</v>
      </c>
      <c r="AO65">
        <v>588</v>
      </c>
      <c r="AP65" s="183">
        <v>22.151</v>
      </c>
    </row>
    <row r="66" spans="1:42">
      <c r="A66">
        <v>63</v>
      </c>
      <c r="B66" s="8" t="s">
        <v>168</v>
      </c>
      <c r="C66" s="99">
        <v>41</v>
      </c>
      <c r="D66" s="196">
        <v>140.83099999999999</v>
      </c>
      <c r="E66">
        <v>0</v>
      </c>
      <c r="F66" s="100" t="s">
        <v>256</v>
      </c>
      <c r="G66">
        <v>8</v>
      </c>
      <c r="H66" s="100" t="s">
        <v>256</v>
      </c>
      <c r="I66">
        <v>4</v>
      </c>
      <c r="J66" s="100" t="s">
        <v>256</v>
      </c>
      <c r="K66">
        <v>50</v>
      </c>
      <c r="L66" s="196">
        <v>175.381</v>
      </c>
      <c r="M66">
        <v>11</v>
      </c>
      <c r="N66" s="100" t="s">
        <v>256</v>
      </c>
      <c r="O66">
        <v>5</v>
      </c>
      <c r="P66" s="100" t="s">
        <v>256</v>
      </c>
      <c r="Q66">
        <v>15</v>
      </c>
      <c r="R66" s="100" t="s">
        <v>256</v>
      </c>
      <c r="S66">
        <v>3</v>
      </c>
      <c r="T66" s="100" t="s">
        <v>256</v>
      </c>
      <c r="U66">
        <v>10</v>
      </c>
      <c r="V66" s="100" t="s">
        <v>256</v>
      </c>
      <c r="W66">
        <v>26</v>
      </c>
      <c r="X66" s="196">
        <v>89.486999999999995</v>
      </c>
      <c r="Y66">
        <v>0</v>
      </c>
      <c r="Z66" s="100" t="s">
        <v>256</v>
      </c>
      <c r="AA66">
        <v>2</v>
      </c>
      <c r="AB66" s="100" t="s">
        <v>256</v>
      </c>
      <c r="AC66">
        <v>2</v>
      </c>
      <c r="AD66" s="100" t="s">
        <v>256</v>
      </c>
      <c r="AE66">
        <v>19</v>
      </c>
      <c r="AF66" s="100" t="s">
        <v>256</v>
      </c>
      <c r="AG66">
        <v>2</v>
      </c>
      <c r="AH66" s="100" t="s">
        <v>256</v>
      </c>
      <c r="AI66">
        <v>1</v>
      </c>
      <c r="AJ66" s="100" t="s">
        <v>256</v>
      </c>
      <c r="AK66">
        <v>3</v>
      </c>
      <c r="AL66" s="100" t="s">
        <v>256</v>
      </c>
      <c r="AM66">
        <v>3</v>
      </c>
      <c r="AN66" s="100" t="s">
        <v>256</v>
      </c>
      <c r="AO66">
        <v>6</v>
      </c>
      <c r="AP66" s="100" t="s">
        <v>256</v>
      </c>
    </row>
    <row r="67" spans="1:42" ht="14.25">
      <c r="A67">
        <v>64</v>
      </c>
      <c r="B67" s="8" t="s">
        <v>169</v>
      </c>
      <c r="C67" s="99">
        <v>231</v>
      </c>
      <c r="D67" s="196">
        <v>181.923</v>
      </c>
      <c r="E67">
        <v>11</v>
      </c>
      <c r="F67" s="100" t="s">
        <v>256</v>
      </c>
      <c r="G67">
        <v>55</v>
      </c>
      <c r="H67" s="196">
        <v>38.469000000000001</v>
      </c>
      <c r="I67">
        <v>23</v>
      </c>
      <c r="J67" s="196">
        <v>16.591999999999999</v>
      </c>
      <c r="K67">
        <v>199</v>
      </c>
      <c r="L67" s="196">
        <v>132.81</v>
      </c>
      <c r="M67">
        <v>24</v>
      </c>
      <c r="N67" s="196">
        <v>14.766</v>
      </c>
      <c r="O67">
        <v>26</v>
      </c>
      <c r="P67" s="196">
        <v>18.071000000000002</v>
      </c>
      <c r="Q67">
        <v>58</v>
      </c>
      <c r="R67" s="196">
        <v>38.146999999999998</v>
      </c>
      <c r="S67">
        <v>15</v>
      </c>
      <c r="T67" s="100" t="s">
        <v>256</v>
      </c>
      <c r="U67">
        <v>44</v>
      </c>
      <c r="V67" s="100">
        <v>49.71</v>
      </c>
      <c r="W67">
        <v>98</v>
      </c>
      <c r="X67" s="196">
        <v>91.150999999999996</v>
      </c>
      <c r="Y67">
        <v>10</v>
      </c>
      <c r="Z67" s="100" t="s">
        <v>256</v>
      </c>
      <c r="AA67">
        <v>10</v>
      </c>
      <c r="AB67" s="100" t="s">
        <v>256</v>
      </c>
      <c r="AC67">
        <v>6</v>
      </c>
      <c r="AD67" s="100" t="s">
        <v>256</v>
      </c>
      <c r="AE67">
        <v>45</v>
      </c>
      <c r="AF67" s="183">
        <v>43.162999999999997</v>
      </c>
      <c r="AG67">
        <v>4</v>
      </c>
      <c r="AH67" s="100" t="s">
        <v>256</v>
      </c>
      <c r="AI67">
        <v>5</v>
      </c>
      <c r="AJ67" s="100" t="s">
        <v>256</v>
      </c>
      <c r="AK67">
        <v>10</v>
      </c>
      <c r="AL67" s="100" t="s">
        <v>256</v>
      </c>
      <c r="AM67">
        <v>15</v>
      </c>
      <c r="AN67" s="100" t="s">
        <v>256</v>
      </c>
      <c r="AO67">
        <v>24</v>
      </c>
      <c r="AP67" s="183">
        <v>35.863</v>
      </c>
    </row>
    <row r="68" spans="1:42" ht="14.25">
      <c r="A68">
        <v>65</v>
      </c>
      <c r="B68" s="8" t="s">
        <v>170</v>
      </c>
      <c r="C68" s="99">
        <v>202</v>
      </c>
      <c r="D68" s="196">
        <v>168.458</v>
      </c>
      <c r="E68">
        <v>7</v>
      </c>
      <c r="F68" s="100" t="s">
        <v>256</v>
      </c>
      <c r="G68">
        <v>50</v>
      </c>
      <c r="H68" s="196">
        <v>34.963000000000001</v>
      </c>
      <c r="I68">
        <v>41</v>
      </c>
      <c r="J68" s="196">
        <v>30.922000000000001</v>
      </c>
      <c r="K68">
        <v>197</v>
      </c>
      <c r="L68" s="196">
        <v>146.833</v>
      </c>
      <c r="M68">
        <v>23</v>
      </c>
      <c r="N68" s="196">
        <v>17.181000000000001</v>
      </c>
      <c r="O68">
        <v>11</v>
      </c>
      <c r="P68" s="100" t="s">
        <v>256</v>
      </c>
      <c r="Q68">
        <v>60</v>
      </c>
      <c r="R68" s="196">
        <v>39.295000000000002</v>
      </c>
      <c r="S68">
        <v>17</v>
      </c>
      <c r="T68" s="100" t="s">
        <v>256</v>
      </c>
      <c r="U68">
        <v>48</v>
      </c>
      <c r="V68" s="100">
        <v>49.164999999999999</v>
      </c>
      <c r="W68">
        <v>88</v>
      </c>
      <c r="X68" s="196">
        <v>87.177000000000007</v>
      </c>
      <c r="Y68">
        <v>6</v>
      </c>
      <c r="Z68" s="100" t="s">
        <v>256</v>
      </c>
      <c r="AA68">
        <v>9</v>
      </c>
      <c r="AB68" s="100" t="s">
        <v>256</v>
      </c>
      <c r="AC68">
        <v>17</v>
      </c>
      <c r="AD68" s="100" t="s">
        <v>256</v>
      </c>
      <c r="AE68">
        <v>57</v>
      </c>
      <c r="AF68" s="183">
        <v>55.753999999999998</v>
      </c>
      <c r="AG68">
        <v>6</v>
      </c>
      <c r="AH68" s="100" t="s">
        <v>256</v>
      </c>
      <c r="AI68">
        <v>1</v>
      </c>
      <c r="AJ68" s="100" t="s">
        <v>256</v>
      </c>
      <c r="AK68">
        <v>10</v>
      </c>
      <c r="AL68" s="100" t="s">
        <v>256</v>
      </c>
      <c r="AM68">
        <v>15</v>
      </c>
      <c r="AN68" s="100" t="s">
        <v>256</v>
      </c>
      <c r="AO68">
        <v>27</v>
      </c>
      <c r="AP68" s="183">
        <v>36.423999999999999</v>
      </c>
    </row>
    <row r="69" spans="1:42" ht="14.25">
      <c r="A69">
        <v>66</v>
      </c>
      <c r="B69" s="8" t="s">
        <v>171</v>
      </c>
      <c r="C69" s="99">
        <v>563</v>
      </c>
      <c r="D69" s="196">
        <v>163.126</v>
      </c>
      <c r="E69">
        <v>27</v>
      </c>
      <c r="F69" s="196">
        <v>7.8019999999999996</v>
      </c>
      <c r="G69">
        <v>150</v>
      </c>
      <c r="H69" s="196">
        <v>43.02</v>
      </c>
      <c r="I69">
        <v>54</v>
      </c>
      <c r="J69" s="196">
        <v>15.972</v>
      </c>
      <c r="K69">
        <v>430</v>
      </c>
      <c r="L69" s="196">
        <v>119.575</v>
      </c>
      <c r="M69">
        <v>32</v>
      </c>
      <c r="N69" s="196">
        <v>9.2880000000000003</v>
      </c>
      <c r="O69">
        <v>42</v>
      </c>
      <c r="P69" s="196">
        <v>11.218999999999999</v>
      </c>
      <c r="Q69">
        <v>143</v>
      </c>
      <c r="R69" s="196">
        <v>39.591000000000001</v>
      </c>
      <c r="S69">
        <v>32</v>
      </c>
      <c r="T69" s="196">
        <v>10.57</v>
      </c>
      <c r="U69">
        <v>120</v>
      </c>
      <c r="V69" s="100">
        <v>34.661000000000001</v>
      </c>
      <c r="W69">
        <v>271</v>
      </c>
      <c r="X69" s="196">
        <v>75.614000000000004</v>
      </c>
      <c r="Y69">
        <v>23</v>
      </c>
      <c r="Z69" s="196">
        <v>6.5679999999999996</v>
      </c>
      <c r="AA69">
        <v>44</v>
      </c>
      <c r="AB69" s="183">
        <v>12.379</v>
      </c>
      <c r="AC69">
        <v>25</v>
      </c>
      <c r="AD69" s="196">
        <v>7.3090000000000002</v>
      </c>
      <c r="AE69">
        <v>113</v>
      </c>
      <c r="AF69" s="183">
        <v>31.623999999999999</v>
      </c>
      <c r="AG69">
        <v>7</v>
      </c>
      <c r="AH69" s="100" t="s">
        <v>256</v>
      </c>
      <c r="AI69">
        <v>8</v>
      </c>
      <c r="AJ69" s="100" t="s">
        <v>256</v>
      </c>
      <c r="AK69">
        <v>15</v>
      </c>
      <c r="AL69" s="100" t="s">
        <v>256</v>
      </c>
      <c r="AM69">
        <v>29</v>
      </c>
      <c r="AN69" s="183">
        <v>9.6639999999999997</v>
      </c>
      <c r="AO69">
        <v>62</v>
      </c>
      <c r="AP69" s="183">
        <v>18.672999999999998</v>
      </c>
    </row>
    <row r="70" spans="1:42" ht="14.25">
      <c r="A70">
        <v>67</v>
      </c>
      <c r="B70" s="8" t="s">
        <v>172</v>
      </c>
      <c r="C70" s="99">
        <v>120</v>
      </c>
      <c r="D70" s="196">
        <v>153.79900000000001</v>
      </c>
      <c r="E70">
        <v>4</v>
      </c>
      <c r="F70" s="100" t="s">
        <v>256</v>
      </c>
      <c r="G70">
        <v>39</v>
      </c>
      <c r="H70" s="196">
        <v>47.929000000000002</v>
      </c>
      <c r="I70">
        <v>18</v>
      </c>
      <c r="J70" s="100" t="s">
        <v>256</v>
      </c>
      <c r="K70">
        <v>136</v>
      </c>
      <c r="L70" s="196">
        <v>150.964</v>
      </c>
      <c r="M70">
        <v>5</v>
      </c>
      <c r="N70" s="100" t="s">
        <v>256</v>
      </c>
      <c r="O70">
        <v>12</v>
      </c>
      <c r="P70" s="100" t="s">
        <v>256</v>
      </c>
      <c r="Q70">
        <v>35</v>
      </c>
      <c r="R70" s="196">
        <v>37.140999999999998</v>
      </c>
      <c r="S70">
        <v>7</v>
      </c>
      <c r="T70" s="100" t="s">
        <v>256</v>
      </c>
      <c r="U70">
        <v>35</v>
      </c>
      <c r="V70" s="100">
        <v>57.234999999999999</v>
      </c>
      <c r="W70">
        <v>47</v>
      </c>
      <c r="X70" s="196">
        <v>71.174999999999997</v>
      </c>
      <c r="Y70">
        <v>3</v>
      </c>
      <c r="Z70" s="100" t="s">
        <v>256</v>
      </c>
      <c r="AA70">
        <v>7</v>
      </c>
      <c r="AB70" s="100" t="s">
        <v>256</v>
      </c>
      <c r="AC70">
        <v>6</v>
      </c>
      <c r="AD70" s="100" t="s">
        <v>256</v>
      </c>
      <c r="AE70">
        <v>25</v>
      </c>
      <c r="AF70" s="183">
        <v>42.963000000000001</v>
      </c>
      <c r="AG70">
        <v>1</v>
      </c>
      <c r="AH70" s="100" t="s">
        <v>256</v>
      </c>
      <c r="AI70">
        <v>2</v>
      </c>
      <c r="AJ70" s="100" t="s">
        <v>256</v>
      </c>
      <c r="AK70">
        <v>5</v>
      </c>
      <c r="AL70" s="100" t="s">
        <v>256</v>
      </c>
      <c r="AM70">
        <v>6</v>
      </c>
      <c r="AN70" s="100" t="s">
        <v>256</v>
      </c>
      <c r="AO70">
        <v>23</v>
      </c>
      <c r="AP70" s="183">
        <v>45.125999999999998</v>
      </c>
    </row>
    <row r="71" spans="1:42" ht="14.25">
      <c r="A71">
        <v>68</v>
      </c>
      <c r="B71" s="8" t="s">
        <v>173</v>
      </c>
      <c r="C71" s="99">
        <v>161</v>
      </c>
      <c r="D71" s="196">
        <v>170.71600000000001</v>
      </c>
      <c r="E71">
        <v>10</v>
      </c>
      <c r="F71" s="100" t="s">
        <v>256</v>
      </c>
      <c r="G71">
        <v>31</v>
      </c>
      <c r="H71" s="196">
        <v>33.231999999999999</v>
      </c>
      <c r="I71">
        <v>18</v>
      </c>
      <c r="J71" s="100" t="s">
        <v>256</v>
      </c>
      <c r="K71">
        <v>151</v>
      </c>
      <c r="L71" s="196">
        <v>157.50800000000001</v>
      </c>
      <c r="M71">
        <v>14</v>
      </c>
      <c r="N71" s="100" t="s">
        <v>256</v>
      </c>
      <c r="O71">
        <v>15</v>
      </c>
      <c r="P71" s="100" t="s">
        <v>256</v>
      </c>
      <c r="Q71">
        <v>44</v>
      </c>
      <c r="R71" s="196">
        <v>44.255000000000003</v>
      </c>
      <c r="S71">
        <v>10</v>
      </c>
      <c r="T71" s="100" t="s">
        <v>256</v>
      </c>
      <c r="U71">
        <v>34</v>
      </c>
      <c r="V71" s="100">
        <v>40.619999999999997</v>
      </c>
      <c r="W71">
        <v>83</v>
      </c>
      <c r="X71" s="196">
        <v>85.616</v>
      </c>
      <c r="Y71">
        <v>10</v>
      </c>
      <c r="Z71" s="100" t="s">
        <v>256</v>
      </c>
      <c r="AA71">
        <v>12</v>
      </c>
      <c r="AB71" s="100" t="s">
        <v>256</v>
      </c>
      <c r="AC71">
        <v>7</v>
      </c>
      <c r="AD71" s="100" t="s">
        <v>256</v>
      </c>
      <c r="AE71">
        <v>40</v>
      </c>
      <c r="AF71" s="183">
        <v>42.606999999999999</v>
      </c>
      <c r="AG71">
        <v>3</v>
      </c>
      <c r="AH71" s="100" t="s">
        <v>256</v>
      </c>
      <c r="AI71">
        <v>0</v>
      </c>
      <c r="AJ71" s="100" t="s">
        <v>256</v>
      </c>
      <c r="AK71">
        <v>6</v>
      </c>
      <c r="AL71" s="100" t="s">
        <v>256</v>
      </c>
      <c r="AM71">
        <v>10</v>
      </c>
      <c r="AN71" s="100" t="s">
        <v>256</v>
      </c>
      <c r="AO71">
        <v>20</v>
      </c>
      <c r="AP71" s="183">
        <v>27.702999999999999</v>
      </c>
    </row>
    <row r="72" spans="1:42" ht="14.25">
      <c r="A72">
        <v>69</v>
      </c>
      <c r="B72" s="8" t="s">
        <v>174</v>
      </c>
      <c r="C72" s="99">
        <v>2399</v>
      </c>
      <c r="D72" s="196">
        <v>178.422</v>
      </c>
      <c r="E72">
        <v>155</v>
      </c>
      <c r="F72" s="196">
        <v>12.93</v>
      </c>
      <c r="G72">
        <v>652</v>
      </c>
      <c r="H72" s="196">
        <v>47.731999999999999</v>
      </c>
      <c r="I72">
        <v>375</v>
      </c>
      <c r="J72" s="196">
        <v>27.337</v>
      </c>
      <c r="K72">
        <v>2136</v>
      </c>
      <c r="L72" s="196">
        <v>151</v>
      </c>
      <c r="M72">
        <v>158</v>
      </c>
      <c r="N72" s="196">
        <v>11.068</v>
      </c>
      <c r="O72">
        <v>173</v>
      </c>
      <c r="P72" s="196">
        <v>12.454000000000001</v>
      </c>
      <c r="Q72">
        <v>495</v>
      </c>
      <c r="R72" s="196">
        <v>33.981000000000002</v>
      </c>
      <c r="S72">
        <v>160</v>
      </c>
      <c r="T72" s="196">
        <v>15.157999999999999</v>
      </c>
      <c r="U72">
        <v>525</v>
      </c>
      <c r="V72" s="100">
        <v>44.588999999999999</v>
      </c>
      <c r="W72">
        <v>1232</v>
      </c>
      <c r="X72" s="196">
        <v>91.572999999999993</v>
      </c>
      <c r="Y72">
        <v>134</v>
      </c>
      <c r="Z72" s="196">
        <v>11.292999999999999</v>
      </c>
      <c r="AA72">
        <v>234</v>
      </c>
      <c r="AB72" s="183">
        <v>17.298999999999999</v>
      </c>
      <c r="AC72">
        <v>151</v>
      </c>
      <c r="AD72" s="196">
        <v>11.483000000000001</v>
      </c>
      <c r="AE72">
        <v>662</v>
      </c>
      <c r="AF72" s="183">
        <v>51.643999999999998</v>
      </c>
      <c r="AG72">
        <v>31</v>
      </c>
      <c r="AH72" s="183">
        <v>2.3519999999999999</v>
      </c>
      <c r="AI72">
        <v>43</v>
      </c>
      <c r="AJ72" s="183">
        <v>3.8410000000000002</v>
      </c>
      <c r="AK72">
        <v>103</v>
      </c>
      <c r="AL72" s="183">
        <v>7.7750000000000004</v>
      </c>
      <c r="AM72">
        <v>144</v>
      </c>
      <c r="AN72" s="183">
        <v>13.923</v>
      </c>
      <c r="AO72">
        <v>303</v>
      </c>
      <c r="AP72" s="183">
        <v>29.683</v>
      </c>
    </row>
    <row r="73" spans="1:42" ht="14.25">
      <c r="A73">
        <v>70</v>
      </c>
      <c r="B73" s="8" t="s">
        <v>175</v>
      </c>
      <c r="C73" s="99">
        <v>730</v>
      </c>
      <c r="D73" s="196">
        <v>144.94800000000001</v>
      </c>
      <c r="E73">
        <v>25</v>
      </c>
      <c r="F73" s="196">
        <v>4.1550000000000002</v>
      </c>
      <c r="G73">
        <v>149</v>
      </c>
      <c r="H73" s="196">
        <v>32.880000000000003</v>
      </c>
      <c r="I73">
        <v>91</v>
      </c>
      <c r="J73" s="196">
        <v>20.305</v>
      </c>
      <c r="K73">
        <v>511</v>
      </c>
      <c r="L73" s="196">
        <v>110.48699999999999</v>
      </c>
      <c r="M73">
        <v>52</v>
      </c>
      <c r="N73" s="196">
        <v>11.99</v>
      </c>
      <c r="O73">
        <v>38</v>
      </c>
      <c r="P73" s="196">
        <v>8.9610000000000003</v>
      </c>
      <c r="Q73">
        <v>132</v>
      </c>
      <c r="R73" s="196">
        <v>29.887</v>
      </c>
      <c r="S73">
        <v>65</v>
      </c>
      <c r="T73" s="196">
        <v>9.7970000000000006</v>
      </c>
      <c r="U73">
        <v>202</v>
      </c>
      <c r="V73" s="100">
        <v>38.74</v>
      </c>
      <c r="W73">
        <v>442</v>
      </c>
      <c r="X73" s="196">
        <v>69.203000000000003</v>
      </c>
      <c r="Y73">
        <v>21</v>
      </c>
      <c r="Z73" s="196">
        <v>3.0710000000000002</v>
      </c>
      <c r="AA73">
        <v>58</v>
      </c>
      <c r="AB73" s="183">
        <v>9.9369999999999994</v>
      </c>
      <c r="AC73">
        <v>34</v>
      </c>
      <c r="AD73" s="196">
        <v>5.3410000000000002</v>
      </c>
      <c r="AE73">
        <v>167</v>
      </c>
      <c r="AF73" s="183">
        <v>25.981999999999999</v>
      </c>
      <c r="AG73">
        <v>11</v>
      </c>
      <c r="AH73" s="100" t="s">
        <v>256</v>
      </c>
      <c r="AI73">
        <v>5</v>
      </c>
      <c r="AJ73" s="100" t="s">
        <v>256</v>
      </c>
      <c r="AK73">
        <v>36</v>
      </c>
      <c r="AL73" s="183">
        <v>5.9539999999999997</v>
      </c>
      <c r="AM73">
        <v>63</v>
      </c>
      <c r="AN73" s="183">
        <v>9.2859999999999996</v>
      </c>
      <c r="AO73">
        <v>112</v>
      </c>
      <c r="AP73" s="183">
        <v>16.338999999999999</v>
      </c>
    </row>
    <row r="74" spans="1:42" ht="14.25">
      <c r="A74">
        <v>71</v>
      </c>
      <c r="B74" s="8" t="s">
        <v>176</v>
      </c>
      <c r="C74" s="99">
        <v>581</v>
      </c>
      <c r="D74" s="196">
        <v>160.964</v>
      </c>
      <c r="E74">
        <v>27</v>
      </c>
      <c r="F74" s="196">
        <v>6.3810000000000002</v>
      </c>
      <c r="G74">
        <v>114</v>
      </c>
      <c r="H74" s="196">
        <v>35.087000000000003</v>
      </c>
      <c r="I74">
        <v>62</v>
      </c>
      <c r="J74" s="196">
        <v>18.902000000000001</v>
      </c>
      <c r="K74">
        <v>385</v>
      </c>
      <c r="L74" s="196">
        <v>111.396</v>
      </c>
      <c r="M74">
        <v>36</v>
      </c>
      <c r="N74" s="196">
        <v>11.773</v>
      </c>
      <c r="O74">
        <v>34</v>
      </c>
      <c r="P74" s="196">
        <v>10.307</v>
      </c>
      <c r="Q74">
        <v>109</v>
      </c>
      <c r="R74" s="196">
        <v>33.481999999999999</v>
      </c>
      <c r="S74">
        <v>78</v>
      </c>
      <c r="T74" s="196">
        <v>17.858000000000001</v>
      </c>
      <c r="U74">
        <v>144</v>
      </c>
      <c r="V74" s="100">
        <v>36.481999999999999</v>
      </c>
      <c r="W74">
        <v>353</v>
      </c>
      <c r="X74" s="196">
        <v>79.924000000000007</v>
      </c>
      <c r="Y74">
        <v>24</v>
      </c>
      <c r="Z74" s="196">
        <v>5.31</v>
      </c>
      <c r="AA74">
        <v>44</v>
      </c>
      <c r="AB74" s="183">
        <v>10.848000000000001</v>
      </c>
      <c r="AC74">
        <v>22</v>
      </c>
      <c r="AD74" s="196">
        <v>5.18</v>
      </c>
      <c r="AE74">
        <v>144</v>
      </c>
      <c r="AF74" s="183">
        <v>33.56</v>
      </c>
      <c r="AG74">
        <v>8</v>
      </c>
      <c r="AH74" s="100" t="s">
        <v>256</v>
      </c>
      <c r="AI74">
        <v>8</v>
      </c>
      <c r="AJ74" s="100" t="s">
        <v>256</v>
      </c>
      <c r="AK74">
        <v>26</v>
      </c>
      <c r="AL74" s="183">
        <v>6.2629999999999999</v>
      </c>
      <c r="AM74">
        <v>76</v>
      </c>
      <c r="AN74" s="183">
        <v>17.077999999999999</v>
      </c>
      <c r="AO74">
        <v>99</v>
      </c>
      <c r="AP74" s="183">
        <v>21.606000000000002</v>
      </c>
    </row>
    <row r="75" spans="1:42" ht="14.25">
      <c r="A75">
        <v>72</v>
      </c>
      <c r="B75" s="8" t="s">
        <v>177</v>
      </c>
      <c r="C75" s="99">
        <v>176</v>
      </c>
      <c r="D75" s="196">
        <v>168.125</v>
      </c>
      <c r="E75">
        <v>9</v>
      </c>
      <c r="F75" s="100" t="s">
        <v>256</v>
      </c>
      <c r="G75">
        <v>28</v>
      </c>
      <c r="H75" s="196">
        <v>25.523</v>
      </c>
      <c r="I75">
        <v>35</v>
      </c>
      <c r="J75" s="196">
        <v>31.21</v>
      </c>
      <c r="K75">
        <v>176</v>
      </c>
      <c r="L75" s="196">
        <v>149.65799999999999</v>
      </c>
      <c r="M75">
        <v>12</v>
      </c>
      <c r="N75" s="100" t="s">
        <v>256</v>
      </c>
      <c r="O75">
        <v>6</v>
      </c>
      <c r="P75" s="100" t="s">
        <v>256</v>
      </c>
      <c r="Q75">
        <v>38</v>
      </c>
      <c r="R75" s="196">
        <v>31.605</v>
      </c>
      <c r="S75">
        <v>9</v>
      </c>
      <c r="T75" s="100" t="s">
        <v>256</v>
      </c>
      <c r="U75">
        <v>56</v>
      </c>
      <c r="V75" s="100">
        <v>60.031999999999996</v>
      </c>
      <c r="W75">
        <v>78</v>
      </c>
      <c r="X75" s="196">
        <v>80.623999999999995</v>
      </c>
      <c r="Y75">
        <v>6</v>
      </c>
      <c r="Z75" s="100" t="s">
        <v>256</v>
      </c>
      <c r="AA75">
        <v>5</v>
      </c>
      <c r="AB75" s="100" t="s">
        <v>256</v>
      </c>
      <c r="AC75">
        <v>10</v>
      </c>
      <c r="AD75" s="100" t="s">
        <v>256</v>
      </c>
      <c r="AE75">
        <v>42</v>
      </c>
      <c r="AF75" s="183">
        <v>42.478999999999999</v>
      </c>
      <c r="AG75">
        <v>3</v>
      </c>
      <c r="AH75" s="100" t="s">
        <v>256</v>
      </c>
      <c r="AI75">
        <v>2</v>
      </c>
      <c r="AJ75" s="100" t="s">
        <v>256</v>
      </c>
      <c r="AK75">
        <v>7</v>
      </c>
      <c r="AL75" s="100" t="s">
        <v>256</v>
      </c>
      <c r="AM75">
        <v>9</v>
      </c>
      <c r="AN75" s="100" t="s">
        <v>256</v>
      </c>
      <c r="AO75">
        <v>34</v>
      </c>
      <c r="AP75" s="183">
        <v>42.927</v>
      </c>
    </row>
    <row r="76" spans="1:42" ht="14.25">
      <c r="A76">
        <v>73</v>
      </c>
      <c r="B76" s="8" t="s">
        <v>178</v>
      </c>
      <c r="C76" s="99">
        <v>1235</v>
      </c>
      <c r="D76" s="196">
        <v>155.57599999999999</v>
      </c>
      <c r="E76">
        <v>52</v>
      </c>
      <c r="F76" s="196">
        <v>6.5259999999999998</v>
      </c>
      <c r="G76">
        <v>236</v>
      </c>
      <c r="H76" s="196">
        <v>29.632999999999999</v>
      </c>
      <c r="I76">
        <v>140</v>
      </c>
      <c r="J76" s="196">
        <v>17.065000000000001</v>
      </c>
      <c r="K76">
        <v>922</v>
      </c>
      <c r="L76" s="196">
        <v>112.892</v>
      </c>
      <c r="M76">
        <v>73</v>
      </c>
      <c r="N76" s="196">
        <v>9.0679999999999996</v>
      </c>
      <c r="O76">
        <v>74</v>
      </c>
      <c r="P76" s="196">
        <v>9.1419999999999995</v>
      </c>
      <c r="Q76">
        <v>245</v>
      </c>
      <c r="R76" s="196">
        <v>30.491</v>
      </c>
      <c r="S76">
        <v>101</v>
      </c>
      <c r="T76" s="196">
        <v>14.073</v>
      </c>
      <c r="U76">
        <v>264</v>
      </c>
      <c r="V76" s="100">
        <v>33.744999999999997</v>
      </c>
      <c r="W76">
        <v>599</v>
      </c>
      <c r="X76" s="196">
        <v>74.097999999999999</v>
      </c>
      <c r="Y76">
        <v>43</v>
      </c>
      <c r="Z76" s="196">
        <v>5.3360000000000003</v>
      </c>
      <c r="AA76">
        <v>73</v>
      </c>
      <c r="AB76" s="183">
        <v>9.048</v>
      </c>
      <c r="AC76">
        <v>59</v>
      </c>
      <c r="AD76" s="196">
        <v>7.0620000000000003</v>
      </c>
      <c r="AE76">
        <v>246</v>
      </c>
      <c r="AF76" s="183">
        <v>30.452999999999999</v>
      </c>
      <c r="AG76">
        <v>15</v>
      </c>
      <c r="AH76" s="100" t="s">
        <v>256</v>
      </c>
      <c r="AI76">
        <v>24</v>
      </c>
      <c r="AJ76" s="183">
        <v>3.089</v>
      </c>
      <c r="AK76">
        <v>52</v>
      </c>
      <c r="AL76" s="183">
        <v>6.6070000000000002</v>
      </c>
      <c r="AM76">
        <v>94</v>
      </c>
      <c r="AN76" s="183">
        <v>13.134</v>
      </c>
      <c r="AO76">
        <v>157</v>
      </c>
      <c r="AP76" s="183">
        <v>20.675000000000001</v>
      </c>
    </row>
    <row r="77" spans="1:42" ht="14.25">
      <c r="A77">
        <v>74</v>
      </c>
      <c r="B77" s="8" t="s">
        <v>179</v>
      </c>
      <c r="C77" s="99">
        <v>330</v>
      </c>
      <c r="D77" s="196">
        <v>145.44300000000001</v>
      </c>
      <c r="E77">
        <v>10</v>
      </c>
      <c r="F77" s="100" t="s">
        <v>256</v>
      </c>
      <c r="G77">
        <v>73</v>
      </c>
      <c r="H77" s="196">
        <v>32.204000000000001</v>
      </c>
      <c r="I77">
        <v>36</v>
      </c>
      <c r="J77" s="196">
        <v>15.837</v>
      </c>
      <c r="K77">
        <v>327</v>
      </c>
      <c r="L77" s="196">
        <v>131.80199999999999</v>
      </c>
      <c r="M77">
        <v>22</v>
      </c>
      <c r="N77" s="196">
        <v>8.1859999999999999</v>
      </c>
      <c r="O77">
        <v>30</v>
      </c>
      <c r="P77" s="196">
        <v>12.69</v>
      </c>
      <c r="Q77">
        <v>88</v>
      </c>
      <c r="R77" s="196">
        <v>34.238</v>
      </c>
      <c r="S77">
        <v>25</v>
      </c>
      <c r="T77" s="196">
        <v>14.346</v>
      </c>
      <c r="U77">
        <v>92</v>
      </c>
      <c r="V77" s="100">
        <v>42.186</v>
      </c>
      <c r="W77">
        <v>157</v>
      </c>
      <c r="X77" s="196">
        <v>72.02</v>
      </c>
      <c r="Y77">
        <v>7</v>
      </c>
      <c r="Z77" s="100" t="s">
        <v>256</v>
      </c>
      <c r="AA77">
        <v>19</v>
      </c>
      <c r="AB77" s="100" t="s">
        <v>256</v>
      </c>
      <c r="AC77">
        <v>15</v>
      </c>
      <c r="AD77" s="100" t="s">
        <v>256</v>
      </c>
      <c r="AE77">
        <v>79</v>
      </c>
      <c r="AF77" s="183">
        <v>36.945</v>
      </c>
      <c r="AG77">
        <v>4</v>
      </c>
      <c r="AH77" s="100" t="s">
        <v>256</v>
      </c>
      <c r="AI77">
        <v>4</v>
      </c>
      <c r="AJ77" s="100" t="s">
        <v>256</v>
      </c>
      <c r="AK77">
        <v>11</v>
      </c>
      <c r="AL77" s="100" t="s">
        <v>256</v>
      </c>
      <c r="AM77">
        <v>24</v>
      </c>
      <c r="AN77" s="183">
        <v>13.836</v>
      </c>
      <c r="AO77">
        <v>47</v>
      </c>
      <c r="AP77" s="183">
        <v>25.222999999999999</v>
      </c>
    </row>
    <row r="78" spans="1:42" ht="14.25">
      <c r="A78">
        <v>75</v>
      </c>
      <c r="B78" s="8" t="s">
        <v>180</v>
      </c>
      <c r="C78" s="99">
        <v>107</v>
      </c>
      <c r="D78" s="196">
        <v>159.852</v>
      </c>
      <c r="E78">
        <v>3</v>
      </c>
      <c r="F78" s="100" t="s">
        <v>256</v>
      </c>
      <c r="G78">
        <v>12</v>
      </c>
      <c r="H78" s="100" t="s">
        <v>256</v>
      </c>
      <c r="I78">
        <v>6</v>
      </c>
      <c r="J78" s="100" t="s">
        <v>256</v>
      </c>
      <c r="K78">
        <v>112</v>
      </c>
      <c r="L78" s="196">
        <v>138.84299999999999</v>
      </c>
      <c r="M78">
        <v>6</v>
      </c>
      <c r="N78" s="100" t="s">
        <v>256</v>
      </c>
      <c r="O78">
        <v>13</v>
      </c>
      <c r="P78" s="100" t="s">
        <v>256</v>
      </c>
      <c r="Q78">
        <v>19</v>
      </c>
      <c r="R78" s="100" t="s">
        <v>256</v>
      </c>
      <c r="S78">
        <v>3</v>
      </c>
      <c r="T78" s="100" t="s">
        <v>256</v>
      </c>
      <c r="U78">
        <v>25</v>
      </c>
      <c r="V78" s="100">
        <v>40.238999999999997</v>
      </c>
      <c r="W78">
        <v>44</v>
      </c>
      <c r="X78" s="196">
        <v>83.534999999999997</v>
      </c>
      <c r="Y78">
        <v>1</v>
      </c>
      <c r="Z78" s="100" t="s">
        <v>256</v>
      </c>
      <c r="AA78">
        <v>2</v>
      </c>
      <c r="AB78" s="100" t="s">
        <v>256</v>
      </c>
      <c r="AC78">
        <v>1</v>
      </c>
      <c r="AD78" s="100" t="s">
        <v>256</v>
      </c>
      <c r="AE78">
        <v>20</v>
      </c>
      <c r="AF78" s="183">
        <v>35.6</v>
      </c>
      <c r="AG78">
        <v>0</v>
      </c>
      <c r="AH78" s="100" t="s">
        <v>256</v>
      </c>
      <c r="AI78">
        <v>1</v>
      </c>
      <c r="AJ78" s="100" t="s">
        <v>256</v>
      </c>
      <c r="AK78">
        <v>4</v>
      </c>
      <c r="AL78" s="100" t="s">
        <v>256</v>
      </c>
      <c r="AM78">
        <v>2</v>
      </c>
      <c r="AN78" s="100" t="s">
        <v>256</v>
      </c>
      <c r="AO78">
        <v>10</v>
      </c>
      <c r="AP78" s="100" t="s">
        <v>256</v>
      </c>
    </row>
    <row r="79" spans="1:42" ht="14.25">
      <c r="A79">
        <v>76</v>
      </c>
      <c r="B79" s="8" t="s">
        <v>181</v>
      </c>
      <c r="C79" s="99">
        <v>127</v>
      </c>
      <c r="D79" s="196">
        <v>151.86199999999999</v>
      </c>
      <c r="E79">
        <v>10</v>
      </c>
      <c r="F79" s="100" t="s">
        <v>256</v>
      </c>
      <c r="G79">
        <v>29</v>
      </c>
      <c r="H79" s="196">
        <v>31.463999999999999</v>
      </c>
      <c r="I79">
        <v>16</v>
      </c>
      <c r="J79" s="100" t="s">
        <v>256</v>
      </c>
      <c r="K79">
        <v>140</v>
      </c>
      <c r="L79" s="196">
        <v>140.99600000000001</v>
      </c>
      <c r="M79">
        <v>8</v>
      </c>
      <c r="N79" s="100" t="s">
        <v>256</v>
      </c>
      <c r="O79">
        <v>12</v>
      </c>
      <c r="P79" s="100" t="s">
        <v>256</v>
      </c>
      <c r="Q79">
        <v>23</v>
      </c>
      <c r="R79" s="196">
        <v>23.706</v>
      </c>
      <c r="S79">
        <v>3</v>
      </c>
      <c r="T79" s="100" t="s">
        <v>256</v>
      </c>
      <c r="U79">
        <v>28</v>
      </c>
      <c r="V79" s="100">
        <v>47.789000000000001</v>
      </c>
      <c r="W79">
        <v>39</v>
      </c>
      <c r="X79" s="196">
        <v>59.795000000000002</v>
      </c>
      <c r="Y79">
        <v>8</v>
      </c>
      <c r="Z79" s="100" t="s">
        <v>256</v>
      </c>
      <c r="AA79">
        <v>5</v>
      </c>
      <c r="AB79" s="100" t="s">
        <v>256</v>
      </c>
      <c r="AC79">
        <v>3</v>
      </c>
      <c r="AD79" s="100" t="s">
        <v>256</v>
      </c>
      <c r="AE79">
        <v>28</v>
      </c>
      <c r="AF79" s="183">
        <v>40.247</v>
      </c>
      <c r="AG79">
        <v>2</v>
      </c>
      <c r="AH79" s="100" t="s">
        <v>256</v>
      </c>
      <c r="AI79">
        <v>1</v>
      </c>
      <c r="AJ79" s="100" t="s">
        <v>256</v>
      </c>
      <c r="AK79">
        <v>5</v>
      </c>
      <c r="AL79" s="100" t="s">
        <v>256</v>
      </c>
      <c r="AM79">
        <v>3</v>
      </c>
      <c r="AN79" s="100" t="s">
        <v>256</v>
      </c>
      <c r="AO79">
        <v>16</v>
      </c>
      <c r="AP79" s="100" t="s">
        <v>256</v>
      </c>
    </row>
    <row r="80" spans="1:42" ht="14.25">
      <c r="A80">
        <v>77</v>
      </c>
      <c r="B80" s="8" t="s">
        <v>182</v>
      </c>
      <c r="C80" s="99">
        <v>255</v>
      </c>
      <c r="D80" s="196">
        <v>154.35</v>
      </c>
      <c r="E80">
        <v>10</v>
      </c>
      <c r="F80" s="100" t="s">
        <v>256</v>
      </c>
      <c r="G80">
        <v>58</v>
      </c>
      <c r="H80" s="196">
        <v>34.283000000000001</v>
      </c>
      <c r="I80">
        <v>36</v>
      </c>
      <c r="J80" s="196">
        <v>20.350999999999999</v>
      </c>
      <c r="K80">
        <v>219</v>
      </c>
      <c r="L80" s="196">
        <v>129.833</v>
      </c>
      <c r="M80">
        <v>25</v>
      </c>
      <c r="N80" s="196">
        <v>14.563000000000001</v>
      </c>
      <c r="O80">
        <v>23</v>
      </c>
      <c r="P80" s="196">
        <v>13.369</v>
      </c>
      <c r="Q80">
        <v>51</v>
      </c>
      <c r="R80" s="196">
        <v>29.806000000000001</v>
      </c>
      <c r="S80">
        <v>21</v>
      </c>
      <c r="T80" s="196">
        <v>17.274000000000001</v>
      </c>
      <c r="U80">
        <v>56</v>
      </c>
      <c r="V80" s="100">
        <v>40.591999999999999</v>
      </c>
      <c r="W80">
        <v>130</v>
      </c>
      <c r="X80" s="196">
        <v>79.287000000000006</v>
      </c>
      <c r="Y80">
        <v>9</v>
      </c>
      <c r="Z80" s="100" t="s">
        <v>256</v>
      </c>
      <c r="AA80">
        <v>19</v>
      </c>
      <c r="AB80" s="100" t="s">
        <v>256</v>
      </c>
      <c r="AC80">
        <v>13</v>
      </c>
      <c r="AD80" s="100" t="s">
        <v>256</v>
      </c>
      <c r="AE80">
        <v>63</v>
      </c>
      <c r="AF80" s="183">
        <v>38.494999999999997</v>
      </c>
      <c r="AG80">
        <v>2</v>
      </c>
      <c r="AH80" s="100" t="s">
        <v>256</v>
      </c>
      <c r="AI80">
        <v>3</v>
      </c>
      <c r="AJ80" s="100" t="s">
        <v>256</v>
      </c>
      <c r="AK80">
        <v>9</v>
      </c>
      <c r="AL80" s="100" t="s">
        <v>256</v>
      </c>
      <c r="AM80">
        <v>18</v>
      </c>
      <c r="AN80" s="100" t="s">
        <v>256</v>
      </c>
      <c r="AO80">
        <v>36</v>
      </c>
      <c r="AP80" s="183">
        <v>29.036999999999999</v>
      </c>
    </row>
    <row r="81" spans="1:42">
      <c r="A81">
        <v>78</v>
      </c>
      <c r="B81" s="8" t="s">
        <v>183</v>
      </c>
      <c r="C81" s="99">
        <v>51</v>
      </c>
      <c r="D81" s="196">
        <v>136.63900000000001</v>
      </c>
      <c r="E81">
        <v>1</v>
      </c>
      <c r="F81" s="100" t="s">
        <v>256</v>
      </c>
      <c r="G81">
        <v>7</v>
      </c>
      <c r="H81" s="100" t="s">
        <v>256</v>
      </c>
      <c r="I81">
        <v>19</v>
      </c>
      <c r="J81" s="100" t="s">
        <v>256</v>
      </c>
      <c r="K81">
        <v>76</v>
      </c>
      <c r="L81" s="196">
        <v>183.565</v>
      </c>
      <c r="M81">
        <v>9</v>
      </c>
      <c r="N81" s="100" t="s">
        <v>256</v>
      </c>
      <c r="O81">
        <v>2</v>
      </c>
      <c r="P81" s="100" t="s">
        <v>256</v>
      </c>
      <c r="Q81">
        <v>19</v>
      </c>
      <c r="R81" s="100" t="s">
        <v>256</v>
      </c>
      <c r="S81">
        <v>2</v>
      </c>
      <c r="T81" s="100" t="s">
        <v>256</v>
      </c>
      <c r="U81">
        <v>13</v>
      </c>
      <c r="V81" s="100" t="s">
        <v>256</v>
      </c>
      <c r="W81">
        <v>15</v>
      </c>
      <c r="X81" s="100" t="s">
        <v>256</v>
      </c>
      <c r="Y81">
        <v>1</v>
      </c>
      <c r="Z81" s="100" t="s">
        <v>256</v>
      </c>
      <c r="AA81">
        <v>1</v>
      </c>
      <c r="AB81" s="100" t="s">
        <v>256</v>
      </c>
      <c r="AC81">
        <v>4</v>
      </c>
      <c r="AD81" s="100" t="s">
        <v>256</v>
      </c>
      <c r="AE81">
        <v>19</v>
      </c>
      <c r="AF81" s="100" t="s">
        <v>256</v>
      </c>
      <c r="AG81">
        <v>0</v>
      </c>
      <c r="AH81" s="100" t="s">
        <v>256</v>
      </c>
      <c r="AI81">
        <v>1</v>
      </c>
      <c r="AJ81" s="100" t="s">
        <v>256</v>
      </c>
      <c r="AK81">
        <v>3</v>
      </c>
      <c r="AL81" s="100" t="s">
        <v>256</v>
      </c>
      <c r="AM81">
        <v>2</v>
      </c>
      <c r="AN81" s="100" t="s">
        <v>256</v>
      </c>
      <c r="AO81">
        <v>7</v>
      </c>
      <c r="AP81" s="100" t="s">
        <v>256</v>
      </c>
    </row>
    <row r="82" spans="1:42" ht="14.25">
      <c r="A82">
        <v>79</v>
      </c>
      <c r="B82" s="8" t="s">
        <v>184</v>
      </c>
      <c r="C82" s="99">
        <v>233</v>
      </c>
      <c r="D82" s="196">
        <v>155.67599999999999</v>
      </c>
      <c r="E82">
        <v>6</v>
      </c>
      <c r="F82" s="100" t="s">
        <v>256</v>
      </c>
      <c r="G82">
        <v>56</v>
      </c>
      <c r="H82" s="196">
        <v>35.975999999999999</v>
      </c>
      <c r="I82">
        <v>23</v>
      </c>
      <c r="J82" s="196">
        <v>15.79</v>
      </c>
      <c r="K82">
        <v>207</v>
      </c>
      <c r="L82" s="196">
        <v>127.497</v>
      </c>
      <c r="M82">
        <v>13</v>
      </c>
      <c r="N82" s="100" t="s">
        <v>256</v>
      </c>
      <c r="O82">
        <v>12</v>
      </c>
      <c r="P82" s="100" t="s">
        <v>256</v>
      </c>
      <c r="Q82">
        <v>49</v>
      </c>
      <c r="R82" s="196">
        <v>29.919</v>
      </c>
      <c r="S82">
        <v>14</v>
      </c>
      <c r="T82" s="100" t="s">
        <v>256</v>
      </c>
      <c r="U82">
        <v>62</v>
      </c>
      <c r="V82" s="100">
        <v>46.808</v>
      </c>
      <c r="W82">
        <v>109</v>
      </c>
      <c r="X82" s="196">
        <v>73.337000000000003</v>
      </c>
      <c r="Y82">
        <v>5</v>
      </c>
      <c r="Z82" s="100" t="s">
        <v>256</v>
      </c>
      <c r="AA82">
        <v>17</v>
      </c>
      <c r="AB82" s="100" t="s">
        <v>256</v>
      </c>
      <c r="AC82">
        <v>10</v>
      </c>
      <c r="AD82" s="100" t="s">
        <v>256</v>
      </c>
      <c r="AE82">
        <v>62</v>
      </c>
      <c r="AF82" s="183">
        <v>40.264000000000003</v>
      </c>
      <c r="AG82">
        <v>3</v>
      </c>
      <c r="AH82" s="100" t="s">
        <v>256</v>
      </c>
      <c r="AI82">
        <v>2</v>
      </c>
      <c r="AJ82" s="100" t="s">
        <v>256</v>
      </c>
      <c r="AK82">
        <v>12</v>
      </c>
      <c r="AL82" s="100" t="s">
        <v>256</v>
      </c>
      <c r="AM82">
        <v>13</v>
      </c>
      <c r="AN82" s="100" t="s">
        <v>256</v>
      </c>
      <c r="AO82">
        <v>29</v>
      </c>
      <c r="AP82" s="183">
        <v>27.452000000000002</v>
      </c>
    </row>
    <row r="83" spans="1:42" ht="14.25">
      <c r="A83">
        <v>80</v>
      </c>
      <c r="B83" s="8" t="s">
        <v>185</v>
      </c>
      <c r="C83" s="99">
        <v>200</v>
      </c>
      <c r="D83" s="196">
        <v>180.518</v>
      </c>
      <c r="E83">
        <v>4</v>
      </c>
      <c r="F83" s="100" t="s">
        <v>256</v>
      </c>
      <c r="G83">
        <v>55</v>
      </c>
      <c r="H83" s="196">
        <v>46.448999999999998</v>
      </c>
      <c r="I83">
        <v>45</v>
      </c>
      <c r="J83" s="196">
        <v>37.298999999999999</v>
      </c>
      <c r="K83">
        <v>198</v>
      </c>
      <c r="L83" s="196">
        <v>159.41399999999999</v>
      </c>
      <c r="M83">
        <v>17</v>
      </c>
      <c r="N83" s="100" t="s">
        <v>256</v>
      </c>
      <c r="O83">
        <v>14</v>
      </c>
      <c r="P83" s="100" t="s">
        <v>256</v>
      </c>
      <c r="Q83">
        <v>53</v>
      </c>
      <c r="R83" s="196">
        <v>39.814</v>
      </c>
      <c r="S83">
        <v>11</v>
      </c>
      <c r="T83" s="100" t="s">
        <v>256</v>
      </c>
      <c r="U83">
        <v>30</v>
      </c>
      <c r="V83" s="100">
        <v>35.938000000000002</v>
      </c>
      <c r="W83">
        <v>90</v>
      </c>
      <c r="X83" s="196">
        <v>94.141999999999996</v>
      </c>
      <c r="Y83">
        <v>3</v>
      </c>
      <c r="Z83" s="100" t="s">
        <v>256</v>
      </c>
      <c r="AA83">
        <v>17</v>
      </c>
      <c r="AB83" s="100" t="s">
        <v>256</v>
      </c>
      <c r="AC83">
        <v>18</v>
      </c>
      <c r="AD83" s="100" t="s">
        <v>256</v>
      </c>
      <c r="AE83">
        <v>46</v>
      </c>
      <c r="AF83" s="183">
        <v>55.061</v>
      </c>
      <c r="AG83">
        <v>5</v>
      </c>
      <c r="AH83" s="100" t="s">
        <v>256</v>
      </c>
      <c r="AI83">
        <v>4</v>
      </c>
      <c r="AJ83" s="100" t="s">
        <v>256</v>
      </c>
      <c r="AK83">
        <v>6</v>
      </c>
      <c r="AL83" s="100" t="s">
        <v>256</v>
      </c>
      <c r="AM83">
        <v>7</v>
      </c>
      <c r="AN83" s="100" t="s">
        <v>256</v>
      </c>
      <c r="AO83">
        <v>15</v>
      </c>
      <c r="AP83" s="100" t="s">
        <v>256</v>
      </c>
    </row>
    <row r="84" spans="1:42" ht="14.25">
      <c r="A84">
        <v>81</v>
      </c>
      <c r="B84" s="8" t="s">
        <v>186</v>
      </c>
      <c r="C84" s="99">
        <v>207</v>
      </c>
      <c r="D84" s="196">
        <v>169.51599999999999</v>
      </c>
      <c r="E84">
        <v>2</v>
      </c>
      <c r="F84" s="100" t="s">
        <v>256</v>
      </c>
      <c r="G84">
        <v>38</v>
      </c>
      <c r="H84" s="196">
        <v>30.172000000000001</v>
      </c>
      <c r="I84">
        <v>25</v>
      </c>
      <c r="J84" s="196">
        <v>19.466000000000001</v>
      </c>
      <c r="K84">
        <v>185</v>
      </c>
      <c r="L84" s="196">
        <v>131.304</v>
      </c>
      <c r="M84">
        <v>12</v>
      </c>
      <c r="N84" s="100" t="s">
        <v>256</v>
      </c>
      <c r="O84">
        <v>10</v>
      </c>
      <c r="P84" s="100" t="s">
        <v>256</v>
      </c>
      <c r="Q84">
        <v>48</v>
      </c>
      <c r="R84" s="196">
        <v>33.81</v>
      </c>
      <c r="S84">
        <v>11</v>
      </c>
      <c r="T84" s="100" t="s">
        <v>256</v>
      </c>
      <c r="U84">
        <v>44</v>
      </c>
      <c r="V84" s="100">
        <v>39.433</v>
      </c>
      <c r="W84">
        <v>91</v>
      </c>
      <c r="X84" s="196">
        <v>79.040000000000006</v>
      </c>
      <c r="Y84">
        <v>2</v>
      </c>
      <c r="Z84" s="100" t="s">
        <v>256</v>
      </c>
      <c r="AA84">
        <v>11</v>
      </c>
      <c r="AB84" s="100" t="s">
        <v>256</v>
      </c>
      <c r="AC84">
        <v>9</v>
      </c>
      <c r="AD84" s="100" t="s">
        <v>256</v>
      </c>
      <c r="AE84">
        <v>38</v>
      </c>
      <c r="AF84" s="183">
        <v>31.920999999999999</v>
      </c>
      <c r="AG84">
        <v>2</v>
      </c>
      <c r="AH84" s="100" t="s">
        <v>256</v>
      </c>
      <c r="AI84">
        <v>2</v>
      </c>
      <c r="AJ84" s="100" t="s">
        <v>256</v>
      </c>
      <c r="AK84">
        <v>4</v>
      </c>
      <c r="AL84" s="100" t="s">
        <v>256</v>
      </c>
      <c r="AM84">
        <v>8</v>
      </c>
      <c r="AN84" s="100" t="s">
        <v>256</v>
      </c>
      <c r="AO84">
        <v>26</v>
      </c>
      <c r="AP84" s="183">
        <v>27.315000000000001</v>
      </c>
    </row>
    <row r="85" spans="1:42" ht="14.25">
      <c r="A85">
        <v>82</v>
      </c>
      <c r="B85" s="8" t="s">
        <v>187</v>
      </c>
      <c r="C85" s="99">
        <v>1768</v>
      </c>
      <c r="D85" s="196">
        <v>148.773</v>
      </c>
      <c r="E85">
        <v>66</v>
      </c>
      <c r="F85" s="196">
        <v>4.8479999999999999</v>
      </c>
      <c r="G85">
        <v>386</v>
      </c>
      <c r="H85" s="196">
        <v>35.619</v>
      </c>
      <c r="I85">
        <v>185</v>
      </c>
      <c r="J85" s="196">
        <v>16.670000000000002</v>
      </c>
      <c r="K85">
        <v>1168</v>
      </c>
      <c r="L85" s="196">
        <v>102.367</v>
      </c>
      <c r="M85">
        <v>110</v>
      </c>
      <c r="N85" s="196">
        <v>9.859</v>
      </c>
      <c r="O85">
        <v>74</v>
      </c>
      <c r="P85" s="196">
        <v>6.5369999999999999</v>
      </c>
      <c r="Q85">
        <v>331</v>
      </c>
      <c r="R85" s="196">
        <v>29.369</v>
      </c>
      <c r="S85">
        <v>129</v>
      </c>
      <c r="T85" s="196">
        <v>10.263999999999999</v>
      </c>
      <c r="U85">
        <v>341</v>
      </c>
      <c r="V85" s="100">
        <v>28.901</v>
      </c>
      <c r="W85">
        <v>980</v>
      </c>
      <c r="X85" s="196">
        <v>68.260000000000005</v>
      </c>
      <c r="Y85">
        <v>56</v>
      </c>
      <c r="Z85" s="196">
        <v>3.782</v>
      </c>
      <c r="AA85">
        <v>108</v>
      </c>
      <c r="AB85" s="183">
        <v>7.7030000000000003</v>
      </c>
      <c r="AC85">
        <v>64</v>
      </c>
      <c r="AD85" s="196">
        <v>4.5339999999999998</v>
      </c>
      <c r="AE85">
        <v>360</v>
      </c>
      <c r="AF85" s="183">
        <v>25.396000000000001</v>
      </c>
      <c r="AG85">
        <v>34</v>
      </c>
      <c r="AH85" s="183">
        <v>2.3730000000000002</v>
      </c>
      <c r="AI85">
        <v>19</v>
      </c>
      <c r="AJ85" s="100" t="s">
        <v>256</v>
      </c>
      <c r="AK85">
        <v>86</v>
      </c>
      <c r="AL85" s="183">
        <v>6.3120000000000003</v>
      </c>
      <c r="AM85">
        <v>122</v>
      </c>
      <c r="AN85" s="183">
        <v>9.5570000000000004</v>
      </c>
      <c r="AO85">
        <v>223</v>
      </c>
      <c r="AP85" s="183">
        <v>17.725000000000001</v>
      </c>
    </row>
    <row r="86" spans="1:42" ht="14.25">
      <c r="A86">
        <v>83</v>
      </c>
      <c r="B86" s="8" t="s">
        <v>188</v>
      </c>
      <c r="C86" s="99">
        <v>130</v>
      </c>
      <c r="D86" s="196">
        <v>146.465</v>
      </c>
      <c r="E86">
        <v>5</v>
      </c>
      <c r="F86" s="100" t="s">
        <v>256</v>
      </c>
      <c r="G86">
        <v>37</v>
      </c>
      <c r="H86" s="196">
        <v>36.383000000000003</v>
      </c>
      <c r="I86">
        <v>12</v>
      </c>
      <c r="J86" s="100" t="s">
        <v>256</v>
      </c>
      <c r="K86">
        <v>151</v>
      </c>
      <c r="L86" s="196">
        <v>160.31200000000001</v>
      </c>
      <c r="M86">
        <v>7</v>
      </c>
      <c r="N86" s="100" t="s">
        <v>256</v>
      </c>
      <c r="O86">
        <v>12</v>
      </c>
      <c r="P86" s="100" t="s">
        <v>256</v>
      </c>
      <c r="Q86">
        <v>35</v>
      </c>
      <c r="R86" s="196">
        <v>35.643000000000001</v>
      </c>
      <c r="S86">
        <v>6</v>
      </c>
      <c r="T86" s="100" t="s">
        <v>256</v>
      </c>
      <c r="U86">
        <v>33</v>
      </c>
      <c r="V86" s="100">
        <v>52.246000000000002</v>
      </c>
      <c r="W86">
        <v>58</v>
      </c>
      <c r="X86" s="196">
        <v>74.733000000000004</v>
      </c>
      <c r="Y86">
        <v>3</v>
      </c>
      <c r="Z86" s="100" t="s">
        <v>256</v>
      </c>
      <c r="AA86">
        <v>6</v>
      </c>
      <c r="AB86" s="100" t="s">
        <v>256</v>
      </c>
      <c r="AC86">
        <v>6</v>
      </c>
      <c r="AD86" s="100" t="s">
        <v>256</v>
      </c>
      <c r="AE86">
        <v>40</v>
      </c>
      <c r="AF86" s="183">
        <v>57.113999999999997</v>
      </c>
      <c r="AG86">
        <v>1</v>
      </c>
      <c r="AH86" s="100" t="s">
        <v>256</v>
      </c>
      <c r="AI86">
        <v>1</v>
      </c>
      <c r="AJ86" s="100" t="s">
        <v>256</v>
      </c>
      <c r="AK86">
        <v>6</v>
      </c>
      <c r="AL86" s="100" t="s">
        <v>256</v>
      </c>
      <c r="AM86">
        <v>6</v>
      </c>
      <c r="AN86" s="100" t="s">
        <v>256</v>
      </c>
      <c r="AO86">
        <v>21</v>
      </c>
      <c r="AP86" s="183">
        <v>40.363</v>
      </c>
    </row>
    <row r="87" spans="1:42">
      <c r="A87">
        <v>84</v>
      </c>
      <c r="B87" s="8" t="s">
        <v>189</v>
      </c>
      <c r="C87" s="99">
        <v>63</v>
      </c>
      <c r="D87" s="196">
        <v>133.935</v>
      </c>
      <c r="E87">
        <v>4</v>
      </c>
      <c r="F87" s="100" t="s">
        <v>256</v>
      </c>
      <c r="G87">
        <v>39</v>
      </c>
      <c r="H87" s="196">
        <v>77.772999999999996</v>
      </c>
      <c r="I87">
        <v>14</v>
      </c>
      <c r="J87" s="100" t="s">
        <v>256</v>
      </c>
      <c r="K87">
        <v>106</v>
      </c>
      <c r="L87" s="196">
        <v>206.393</v>
      </c>
      <c r="M87">
        <v>6</v>
      </c>
      <c r="N87" s="100" t="s">
        <v>256</v>
      </c>
      <c r="O87">
        <v>9</v>
      </c>
      <c r="P87" s="100" t="s">
        <v>256</v>
      </c>
      <c r="Q87">
        <v>36</v>
      </c>
      <c r="R87" s="196">
        <v>65.850999999999999</v>
      </c>
      <c r="S87">
        <v>0</v>
      </c>
      <c r="T87" s="100" t="s">
        <v>256</v>
      </c>
      <c r="U87">
        <v>12</v>
      </c>
      <c r="V87" s="100" t="s">
        <v>256</v>
      </c>
      <c r="W87">
        <v>31</v>
      </c>
      <c r="X87" s="196">
        <v>73.786000000000001</v>
      </c>
      <c r="Y87">
        <v>3</v>
      </c>
      <c r="Z87" s="100" t="s">
        <v>256</v>
      </c>
      <c r="AA87">
        <v>12</v>
      </c>
      <c r="AB87" s="100" t="s">
        <v>256</v>
      </c>
      <c r="AC87">
        <v>6</v>
      </c>
      <c r="AD87" s="100" t="s">
        <v>256</v>
      </c>
      <c r="AE87">
        <v>19</v>
      </c>
      <c r="AF87" s="100" t="s">
        <v>256</v>
      </c>
      <c r="AG87">
        <v>0</v>
      </c>
      <c r="AH87" s="100" t="s">
        <v>256</v>
      </c>
      <c r="AI87">
        <v>6</v>
      </c>
      <c r="AJ87" s="100" t="s">
        <v>256</v>
      </c>
      <c r="AK87">
        <v>3</v>
      </c>
      <c r="AL87" s="100" t="s">
        <v>256</v>
      </c>
      <c r="AM87">
        <v>0</v>
      </c>
      <c r="AN87" s="100" t="s">
        <v>256</v>
      </c>
      <c r="AO87">
        <v>5</v>
      </c>
      <c r="AP87" s="100" t="s">
        <v>256</v>
      </c>
    </row>
    <row r="88" spans="1:42" ht="14.25">
      <c r="A88">
        <v>85</v>
      </c>
      <c r="B88" s="8" t="s">
        <v>190</v>
      </c>
      <c r="C88" s="99">
        <v>482</v>
      </c>
      <c r="D88" s="196">
        <v>163.17500000000001</v>
      </c>
      <c r="E88">
        <v>26</v>
      </c>
      <c r="F88" s="196">
        <v>9.8179999999999996</v>
      </c>
      <c r="G88">
        <v>116</v>
      </c>
      <c r="H88" s="196">
        <v>38.301000000000002</v>
      </c>
      <c r="I88">
        <v>36</v>
      </c>
      <c r="J88" s="196">
        <v>12.43</v>
      </c>
      <c r="K88">
        <v>404</v>
      </c>
      <c r="L88" s="196">
        <v>128.346</v>
      </c>
      <c r="M88">
        <v>19</v>
      </c>
      <c r="N88" s="100" t="s">
        <v>256</v>
      </c>
      <c r="O88">
        <v>31</v>
      </c>
      <c r="P88" s="196">
        <v>9.7590000000000003</v>
      </c>
      <c r="Q88">
        <v>105</v>
      </c>
      <c r="R88" s="196">
        <v>33.558</v>
      </c>
      <c r="S88">
        <v>29</v>
      </c>
      <c r="T88" s="196">
        <v>11.173</v>
      </c>
      <c r="U88">
        <v>128</v>
      </c>
      <c r="V88" s="100">
        <v>48.536000000000001</v>
      </c>
      <c r="W88">
        <v>246</v>
      </c>
      <c r="X88" s="196">
        <v>84.893000000000001</v>
      </c>
      <c r="Y88">
        <v>15</v>
      </c>
      <c r="Z88" s="100" t="s">
        <v>256</v>
      </c>
      <c r="AA88">
        <v>29</v>
      </c>
      <c r="AB88" s="183">
        <v>9.6229999999999993</v>
      </c>
      <c r="AC88">
        <v>17</v>
      </c>
      <c r="AD88" s="100" t="s">
        <v>256</v>
      </c>
      <c r="AE88">
        <v>117</v>
      </c>
      <c r="AF88" s="183">
        <v>40.718000000000004</v>
      </c>
      <c r="AG88">
        <v>3</v>
      </c>
      <c r="AH88" s="100" t="s">
        <v>256</v>
      </c>
      <c r="AI88">
        <v>8</v>
      </c>
      <c r="AJ88" s="100" t="s">
        <v>256</v>
      </c>
      <c r="AK88">
        <v>17</v>
      </c>
      <c r="AL88" s="100" t="s">
        <v>256</v>
      </c>
      <c r="AM88">
        <v>26</v>
      </c>
      <c r="AN88" s="183">
        <v>10.119999999999999</v>
      </c>
      <c r="AO88">
        <v>76</v>
      </c>
      <c r="AP88" s="183">
        <v>32.238</v>
      </c>
    </row>
    <row r="89" spans="1:42" ht="14.25">
      <c r="A89">
        <v>86</v>
      </c>
      <c r="B89" s="8" t="s">
        <v>191</v>
      </c>
      <c r="C89" s="99">
        <v>873</v>
      </c>
      <c r="D89" s="196">
        <v>157.73500000000001</v>
      </c>
      <c r="E89">
        <v>35</v>
      </c>
      <c r="F89" s="196">
        <v>5.9089999999999998</v>
      </c>
      <c r="G89">
        <v>192</v>
      </c>
      <c r="H89" s="196">
        <v>37.603999999999999</v>
      </c>
      <c r="I89">
        <v>121</v>
      </c>
      <c r="J89" s="196">
        <v>23.527000000000001</v>
      </c>
      <c r="K89">
        <v>578</v>
      </c>
      <c r="L89" s="196">
        <v>108.20399999999999</v>
      </c>
      <c r="M89">
        <v>65</v>
      </c>
      <c r="N89" s="196">
        <v>12.956</v>
      </c>
      <c r="O89">
        <v>47</v>
      </c>
      <c r="P89" s="196">
        <v>9.0210000000000008</v>
      </c>
      <c r="Q89">
        <v>176</v>
      </c>
      <c r="R89" s="196">
        <v>33.947000000000003</v>
      </c>
      <c r="S89">
        <v>79</v>
      </c>
      <c r="T89" s="196">
        <v>12.505000000000001</v>
      </c>
      <c r="U89">
        <v>231</v>
      </c>
      <c r="V89" s="100">
        <v>40.997999999999998</v>
      </c>
      <c r="W89">
        <v>483</v>
      </c>
      <c r="X89" s="196">
        <v>74.015000000000001</v>
      </c>
      <c r="Y89">
        <v>28</v>
      </c>
      <c r="Z89" s="196">
        <v>4.3579999999999997</v>
      </c>
      <c r="AA89">
        <v>67</v>
      </c>
      <c r="AB89" s="183">
        <v>10.663</v>
      </c>
      <c r="AC89">
        <v>39</v>
      </c>
      <c r="AD89" s="196">
        <v>6.0750000000000002</v>
      </c>
      <c r="AE89">
        <v>194</v>
      </c>
      <c r="AF89" s="183">
        <v>29.460999999999999</v>
      </c>
      <c r="AG89">
        <v>7</v>
      </c>
      <c r="AH89" s="100" t="s">
        <v>256</v>
      </c>
      <c r="AI89">
        <v>8</v>
      </c>
      <c r="AJ89" s="100" t="s">
        <v>256</v>
      </c>
      <c r="AK89">
        <v>48</v>
      </c>
      <c r="AL89" s="183">
        <v>7.6669999999999998</v>
      </c>
      <c r="AM89">
        <v>76</v>
      </c>
      <c r="AN89" s="183">
        <v>11.798</v>
      </c>
      <c r="AO89">
        <v>136</v>
      </c>
      <c r="AP89" s="183">
        <v>21.56</v>
      </c>
    </row>
    <row r="90" spans="1:42" ht="14.25">
      <c r="A90">
        <v>87</v>
      </c>
      <c r="B90" s="8" t="s">
        <v>192</v>
      </c>
      <c r="C90" s="99">
        <v>122</v>
      </c>
      <c r="D90" s="196">
        <v>149.78200000000001</v>
      </c>
      <c r="E90">
        <v>4</v>
      </c>
      <c r="F90" s="100" t="s">
        <v>256</v>
      </c>
      <c r="G90">
        <v>41</v>
      </c>
      <c r="H90" s="196">
        <v>44.779000000000003</v>
      </c>
      <c r="I90">
        <v>20</v>
      </c>
      <c r="J90" s="196">
        <v>21.407</v>
      </c>
      <c r="K90">
        <v>126</v>
      </c>
      <c r="L90" s="196">
        <v>128.334</v>
      </c>
      <c r="M90">
        <v>5</v>
      </c>
      <c r="N90" s="100" t="s">
        <v>256</v>
      </c>
      <c r="O90">
        <v>13</v>
      </c>
      <c r="P90" s="100" t="s">
        <v>256</v>
      </c>
      <c r="Q90">
        <v>38</v>
      </c>
      <c r="R90" s="196">
        <v>35.363999999999997</v>
      </c>
      <c r="S90">
        <v>10</v>
      </c>
      <c r="T90" s="100" t="s">
        <v>256</v>
      </c>
      <c r="U90">
        <v>34</v>
      </c>
      <c r="V90" s="100">
        <v>45.076000000000001</v>
      </c>
      <c r="W90">
        <v>62</v>
      </c>
      <c r="X90" s="196">
        <v>88.941999999999993</v>
      </c>
      <c r="Y90">
        <v>3</v>
      </c>
      <c r="Z90" s="100" t="s">
        <v>256</v>
      </c>
      <c r="AA90">
        <v>10</v>
      </c>
      <c r="AB90" s="100" t="s">
        <v>256</v>
      </c>
      <c r="AC90">
        <v>6</v>
      </c>
      <c r="AD90" s="100" t="s">
        <v>256</v>
      </c>
      <c r="AE90">
        <v>24</v>
      </c>
      <c r="AF90" s="183">
        <v>35.024000000000001</v>
      </c>
      <c r="AG90">
        <v>1</v>
      </c>
      <c r="AH90" s="100" t="s">
        <v>256</v>
      </c>
      <c r="AI90">
        <v>0</v>
      </c>
      <c r="AJ90" s="100" t="s">
        <v>256</v>
      </c>
      <c r="AK90">
        <v>6</v>
      </c>
      <c r="AL90" s="100" t="s">
        <v>256</v>
      </c>
      <c r="AM90">
        <v>10</v>
      </c>
      <c r="AN90" s="183">
        <v>21.849</v>
      </c>
      <c r="AO90">
        <v>16</v>
      </c>
      <c r="AP90" s="100" t="s">
        <v>256</v>
      </c>
    </row>
    <row r="91" spans="1:42" ht="14.25">
      <c r="B91" s="45" t="s">
        <v>236</v>
      </c>
      <c r="C91" s="57">
        <f>C4+C34+C39</f>
        <v>1082</v>
      </c>
      <c r="D91" s="101"/>
      <c r="E91" s="57">
        <f>E4+E34+E39</f>
        <v>52</v>
      </c>
      <c r="F91" s="101"/>
      <c r="G91" s="57">
        <f>G4+G34+G39</f>
        <v>268</v>
      </c>
      <c r="H91" s="101"/>
      <c r="I91" s="57">
        <f>I4+I34+I39</f>
        <v>116</v>
      </c>
      <c r="J91" s="101"/>
      <c r="K91" s="57">
        <f>K4+K34+K39</f>
        <v>856</v>
      </c>
      <c r="L91" s="101"/>
      <c r="M91" s="57">
        <f>M4+M34+M39</f>
        <v>93</v>
      </c>
      <c r="N91" s="101"/>
      <c r="O91" s="57">
        <f>O4+O34+O39</f>
        <v>96</v>
      </c>
      <c r="P91" s="101"/>
      <c r="Q91" s="57">
        <f>Q4+Q34+Q39</f>
        <v>244</v>
      </c>
      <c r="R91" s="101"/>
      <c r="S91" s="57">
        <f>S4+S34+S39</f>
        <v>66</v>
      </c>
      <c r="T91" s="101"/>
      <c r="U91" s="57">
        <f>U4+U34+U39</f>
        <v>282</v>
      </c>
      <c r="V91" s="101"/>
      <c r="W91" s="57">
        <f>W4+W34+W39</f>
        <v>559</v>
      </c>
      <c r="X91" s="183"/>
      <c r="Y91" s="57">
        <f>Y4+Y34+Y39</f>
        <v>42</v>
      </c>
      <c r="Z91" s="183"/>
      <c r="AA91" s="57">
        <f>AA4+AA34+AA39</f>
        <v>93</v>
      </c>
      <c r="AB91" s="183"/>
      <c r="AC91" s="57">
        <f>AC4+AC34+AC39</f>
        <v>55</v>
      </c>
      <c r="AD91" s="183"/>
      <c r="AE91" s="57">
        <f>AE4+AE34+AE39</f>
        <v>312</v>
      </c>
      <c r="AF91" s="183"/>
      <c r="AG91" s="57">
        <f>AG4+AG34+AG39</f>
        <v>19</v>
      </c>
      <c r="AH91" s="183"/>
      <c r="AI91" s="57">
        <f>AI4+AI34+AI39</f>
        <v>14</v>
      </c>
      <c r="AJ91" s="183"/>
      <c r="AK91" s="57">
        <f>AK4+AK34+AK39</f>
        <v>59</v>
      </c>
      <c r="AL91" s="183"/>
      <c r="AM91" s="57">
        <f>AM4+AM34+AM39</f>
        <v>61</v>
      </c>
      <c r="AN91" s="183"/>
      <c r="AO91" s="57">
        <f>AO4+AO34+AO39</f>
        <v>175</v>
      </c>
      <c r="AP91" s="183"/>
    </row>
    <row r="92" spans="1:42" ht="14.25">
      <c r="B92" s="45" t="s">
        <v>237</v>
      </c>
      <c r="C92" s="57">
        <f>C7+C18+C32+C42</f>
        <v>856</v>
      </c>
      <c r="D92" s="101"/>
      <c r="E92" s="57">
        <f>E7+E18+E32+E42</f>
        <v>56</v>
      </c>
      <c r="F92" s="101"/>
      <c r="G92" s="57">
        <f>G7+G18+G32+G42</f>
        <v>228</v>
      </c>
      <c r="H92" s="101"/>
      <c r="I92" s="57">
        <f>I7+I18+I32+I42</f>
        <v>127</v>
      </c>
      <c r="J92" s="101"/>
      <c r="K92" s="57">
        <f>K7+K18+K32+K42</f>
        <v>672</v>
      </c>
      <c r="L92" s="101"/>
      <c r="M92" s="57">
        <f>M7+M18+M32+M42</f>
        <v>65</v>
      </c>
      <c r="N92" s="101"/>
      <c r="O92" s="57">
        <f>O7+O18+O32+O42</f>
        <v>84</v>
      </c>
      <c r="P92" s="101"/>
      <c r="Q92" s="57">
        <f>Q7+Q18+Q32+Q42</f>
        <v>188</v>
      </c>
      <c r="R92" s="101"/>
      <c r="S92" s="57">
        <f>S7+S18+S32+S42</f>
        <v>72</v>
      </c>
      <c r="T92" s="101"/>
      <c r="U92" s="57">
        <f>U7+U18+U32+U42</f>
        <v>222</v>
      </c>
      <c r="V92" s="101"/>
      <c r="W92" s="57">
        <f>W7+W18+W32+W42</f>
        <v>482</v>
      </c>
      <c r="X92" s="183"/>
      <c r="Y92" s="57">
        <f>Y7+Y18+Y32+Y42</f>
        <v>53</v>
      </c>
      <c r="Z92" s="183"/>
      <c r="AA92" s="57">
        <f>AA7+AA18+AA32+AA42</f>
        <v>85</v>
      </c>
      <c r="AB92" s="183"/>
      <c r="AC92" s="57">
        <f>AC7+AC18+AC32+AC42</f>
        <v>61</v>
      </c>
      <c r="AD92" s="183"/>
      <c r="AE92" s="57">
        <f>AE7+AE18+AE32+AE42</f>
        <v>214</v>
      </c>
      <c r="AF92" s="183"/>
      <c r="AG92" s="57">
        <f>AG7+AG18+AG32+AG42</f>
        <v>17</v>
      </c>
      <c r="AH92" s="183"/>
      <c r="AI92" s="57">
        <f>AI7+AI18+AI32+AI42</f>
        <v>24</v>
      </c>
      <c r="AJ92" s="183"/>
      <c r="AK92" s="57">
        <f>AK7+AK18+AK32+AK42</f>
        <v>40</v>
      </c>
      <c r="AL92" s="183"/>
      <c r="AM92" s="57">
        <f>AM7+AM18+AM32+AM42</f>
        <v>67</v>
      </c>
      <c r="AN92" s="183"/>
      <c r="AO92" s="57">
        <f>AO7+AO18+AO32+AO42</f>
        <v>156</v>
      </c>
      <c r="AP92" s="183"/>
    </row>
    <row r="93" spans="1:42" ht="14.25">
      <c r="B93" s="45" t="s">
        <v>238</v>
      </c>
      <c r="C93" s="57">
        <f>C9+C15+C40+C79+C90</f>
        <v>607</v>
      </c>
      <c r="D93" s="101"/>
      <c r="E93" s="57">
        <f>E9+E15+E40+E79+E90</f>
        <v>24</v>
      </c>
      <c r="F93" s="101"/>
      <c r="G93" s="57">
        <f>G9+G15+G40+G79+G90</f>
        <v>162</v>
      </c>
      <c r="H93" s="101"/>
      <c r="I93" s="57">
        <f>I9+I15+I40+I79+I90</f>
        <v>62</v>
      </c>
      <c r="J93" s="101"/>
      <c r="K93" s="57">
        <f>K9+K15+K40+K79+K90</f>
        <v>625</v>
      </c>
      <c r="L93" s="101"/>
      <c r="M93" s="57">
        <f>M9+M15+M40+M79+M90</f>
        <v>52</v>
      </c>
      <c r="N93" s="101"/>
      <c r="O93" s="57">
        <f>O9+O15+O40+O79+O90</f>
        <v>70</v>
      </c>
      <c r="P93" s="101"/>
      <c r="Q93" s="57">
        <f>Q9+Q15+Q40+Q79+Q90</f>
        <v>162</v>
      </c>
      <c r="R93" s="101"/>
      <c r="S93" s="57">
        <f>S9+S15+S40+S79+S90</f>
        <v>26</v>
      </c>
      <c r="T93" s="101"/>
      <c r="U93" s="57">
        <f>U9+U15+U40+U79+U90</f>
        <v>157</v>
      </c>
      <c r="V93" s="101"/>
      <c r="W93" s="57">
        <f>W9+W15+W40+W79+W90</f>
        <v>242</v>
      </c>
      <c r="X93" s="183"/>
      <c r="Y93" s="57">
        <f>Y9+Y15+Y40+Y79+Y90</f>
        <v>18</v>
      </c>
      <c r="Z93" s="183"/>
      <c r="AA93" s="57">
        <f>AA9+AA15+AA40+AA79+AA90</f>
        <v>40</v>
      </c>
      <c r="AB93" s="183"/>
      <c r="AC93" s="57">
        <f>AC9+AC15+AC40+AC79+AC90</f>
        <v>12</v>
      </c>
      <c r="AD93" s="183"/>
      <c r="AE93" s="57">
        <f>AE9+AE15+AE40+AE79+AE90</f>
        <v>135</v>
      </c>
      <c r="AF93" s="183"/>
      <c r="AG93" s="57">
        <f>AG9+AG15+AG40+AG79+AG90</f>
        <v>10</v>
      </c>
      <c r="AH93" s="183"/>
      <c r="AI93" s="57">
        <f>AI9+AI15+AI40+AI79+AI90</f>
        <v>6</v>
      </c>
      <c r="AJ93" s="183"/>
      <c r="AK93" s="57">
        <f>AK9+AK15+AK40+AK79+AK90</f>
        <v>29</v>
      </c>
      <c r="AL93" s="183"/>
      <c r="AM93" s="57">
        <f>AM9+AM15+AM40+AM79+AM90</f>
        <v>24</v>
      </c>
      <c r="AN93" s="183"/>
      <c r="AO93" s="57">
        <f>AO9+AO15+AO40+AO79+AO90</f>
        <v>77</v>
      </c>
      <c r="AP93" s="183"/>
    </row>
    <row r="94" spans="1:42" ht="14.25">
      <c r="B94" s="45" t="s">
        <v>239</v>
      </c>
      <c r="C94" s="57">
        <f>C11+C55</f>
        <v>548</v>
      </c>
      <c r="D94" s="101"/>
      <c r="E94" s="57">
        <f>E11+E55</f>
        <v>27</v>
      </c>
      <c r="F94" s="101"/>
      <c r="G94" s="57">
        <f>G11+G55</f>
        <v>120</v>
      </c>
      <c r="H94" s="101"/>
      <c r="I94" s="57">
        <f>I11+I55</f>
        <v>97</v>
      </c>
      <c r="J94" s="101"/>
      <c r="K94" s="57">
        <f>K11+K55</f>
        <v>507</v>
      </c>
      <c r="L94" s="101"/>
      <c r="M94" s="57">
        <f>M11+M55</f>
        <v>57</v>
      </c>
      <c r="N94" s="101"/>
      <c r="O94" s="57">
        <f>O11+O55</f>
        <v>45</v>
      </c>
      <c r="P94" s="101"/>
      <c r="Q94" s="57">
        <f>Q11+Q55</f>
        <v>152</v>
      </c>
      <c r="R94" s="101"/>
      <c r="S94" s="57">
        <f>S11+S55</f>
        <v>35</v>
      </c>
      <c r="T94" s="101"/>
      <c r="U94" s="57">
        <f>U11+U55</f>
        <v>107</v>
      </c>
      <c r="V94" s="101"/>
      <c r="W94" s="57">
        <f>W11+W55</f>
        <v>254</v>
      </c>
      <c r="X94" s="183"/>
      <c r="Y94" s="57">
        <f>Y11+Y55</f>
        <v>20</v>
      </c>
      <c r="Z94" s="183"/>
      <c r="AA94" s="57">
        <f>AA11+AA55</f>
        <v>22</v>
      </c>
      <c r="AB94" s="183"/>
      <c r="AC94" s="57">
        <f>AC11+AC55</f>
        <v>26</v>
      </c>
      <c r="AD94" s="183"/>
      <c r="AE94" s="57">
        <f>AE11+AE55</f>
        <v>100</v>
      </c>
      <c r="AF94" s="183"/>
      <c r="AG94" s="57">
        <f>AG11+AG55</f>
        <v>9</v>
      </c>
      <c r="AH94" s="183"/>
      <c r="AI94" s="57">
        <f>AI11+AI55</f>
        <v>8</v>
      </c>
      <c r="AJ94" s="183"/>
      <c r="AK94" s="57">
        <f>AK11+AK55</f>
        <v>23</v>
      </c>
      <c r="AL94" s="183"/>
      <c r="AM94" s="57">
        <f>AM11+AM55</f>
        <v>32</v>
      </c>
      <c r="AN94" s="183"/>
      <c r="AO94" s="57">
        <f>AO11+AO55</f>
        <v>66</v>
      </c>
      <c r="AP94" s="183"/>
    </row>
    <row r="95" spans="1:42" ht="14.25">
      <c r="B95" s="45" t="s">
        <v>240</v>
      </c>
      <c r="C95" s="57">
        <f>C12+C19+C41+C72</f>
        <v>3034</v>
      </c>
      <c r="D95" s="101"/>
      <c r="E95" s="57">
        <f>E12+E19+E41+E72</f>
        <v>192</v>
      </c>
      <c r="F95" s="101"/>
      <c r="G95" s="57">
        <f>G12+G19+G41+G72</f>
        <v>795</v>
      </c>
      <c r="H95" s="101"/>
      <c r="I95" s="57">
        <f>I12+I19+I41+I72</f>
        <v>472</v>
      </c>
      <c r="J95" s="101"/>
      <c r="K95" s="57">
        <f>K12+K19+K41+K72</f>
        <v>2706</v>
      </c>
      <c r="L95" s="101"/>
      <c r="M95" s="57">
        <f>M12+M19+M41+M72</f>
        <v>205</v>
      </c>
      <c r="N95" s="101"/>
      <c r="O95" s="57">
        <f>O12+O19+O41+O72</f>
        <v>213</v>
      </c>
      <c r="P95" s="101"/>
      <c r="Q95" s="57">
        <f>Q12+Q19+Q41+Q72</f>
        <v>639</v>
      </c>
      <c r="R95" s="101"/>
      <c r="S95" s="57">
        <f>S12+S19+S41+S72</f>
        <v>204</v>
      </c>
      <c r="T95" s="101"/>
      <c r="U95" s="57">
        <f>U12+U19+U41+U72</f>
        <v>668</v>
      </c>
      <c r="V95" s="101"/>
      <c r="W95" s="57">
        <f>W12+W19+W41+W72</f>
        <v>1528</v>
      </c>
      <c r="X95" s="183"/>
      <c r="Y95" s="57">
        <f>Y12+Y19+Y41+Y72</f>
        <v>161</v>
      </c>
      <c r="Z95" s="183"/>
      <c r="AA95" s="57">
        <f>AA12+AA19+AA41+AA72</f>
        <v>278</v>
      </c>
      <c r="AB95" s="183"/>
      <c r="AC95" s="57">
        <f>AC12+AC19+AC41+AC72</f>
        <v>197</v>
      </c>
      <c r="AD95" s="183"/>
      <c r="AE95" s="57">
        <f>AE12+AE19+AE41+AE72</f>
        <v>822</v>
      </c>
      <c r="AF95" s="183"/>
      <c r="AG95" s="57">
        <f>AG12+AG19+AG41+AG72</f>
        <v>44</v>
      </c>
      <c r="AH95" s="183"/>
      <c r="AI95" s="57">
        <f>AI12+AI19+AI41+AI72</f>
        <v>55</v>
      </c>
      <c r="AJ95" s="183"/>
      <c r="AK95" s="57">
        <f>AK12+AK19+AK41+AK72</f>
        <v>137</v>
      </c>
      <c r="AL95" s="183"/>
      <c r="AM95" s="57">
        <f>AM12+AM19+AM41+AM72</f>
        <v>183</v>
      </c>
      <c r="AN95" s="183"/>
      <c r="AO95" s="57">
        <f>AO12+AO19+AO41+AO72</f>
        <v>391</v>
      </c>
      <c r="AP95" s="183"/>
    </row>
    <row r="96" spans="1:42" ht="14.25">
      <c r="B96" s="45" t="s">
        <v>241</v>
      </c>
      <c r="C96" s="57">
        <f>C20+C35</f>
        <v>267</v>
      </c>
      <c r="D96" s="101"/>
      <c r="E96" s="57">
        <f>E20+E35</f>
        <v>12</v>
      </c>
      <c r="F96" s="101"/>
      <c r="G96" s="57">
        <f>G20+G35</f>
        <v>56</v>
      </c>
      <c r="H96" s="101"/>
      <c r="I96" s="57">
        <f>I20+I35</f>
        <v>36</v>
      </c>
      <c r="J96" s="101"/>
      <c r="K96" s="57">
        <f>K20+K35</f>
        <v>334</v>
      </c>
      <c r="L96" s="101"/>
      <c r="M96" s="57">
        <f>M20+M35</f>
        <v>21</v>
      </c>
      <c r="N96" s="101"/>
      <c r="O96" s="57">
        <f>O20+O35</f>
        <v>31</v>
      </c>
      <c r="P96" s="101"/>
      <c r="Q96" s="57">
        <f>Q20+Q35</f>
        <v>60</v>
      </c>
      <c r="R96" s="101"/>
      <c r="S96" s="57">
        <f>S20+S35</f>
        <v>20</v>
      </c>
      <c r="T96" s="101"/>
      <c r="U96" s="57">
        <f>U20+U35</f>
        <v>58</v>
      </c>
      <c r="V96" s="101"/>
      <c r="W96" s="57">
        <f>W20+W35</f>
        <v>117</v>
      </c>
      <c r="X96" s="183"/>
      <c r="Y96" s="57">
        <f>Y20+Y35</f>
        <v>8</v>
      </c>
      <c r="Z96" s="183"/>
      <c r="AA96" s="57">
        <f>AA20+AA35</f>
        <v>17</v>
      </c>
      <c r="AB96" s="183"/>
      <c r="AC96" s="57">
        <f>AC20+AC35</f>
        <v>12</v>
      </c>
      <c r="AD96" s="183"/>
      <c r="AE96" s="57">
        <f>AE20+AE35</f>
        <v>64</v>
      </c>
      <c r="AF96" s="183"/>
      <c r="AG96" s="57">
        <f>AG20+AG35</f>
        <v>0</v>
      </c>
      <c r="AH96" s="183"/>
      <c r="AI96" s="57">
        <f>AI20+AI35</f>
        <v>4</v>
      </c>
      <c r="AJ96" s="183"/>
      <c r="AK96" s="57">
        <f>AK20+AK35</f>
        <v>7</v>
      </c>
      <c r="AL96" s="183"/>
      <c r="AM96" s="57">
        <f>AM20+AM35</f>
        <v>19</v>
      </c>
      <c r="AN96" s="183"/>
      <c r="AO96" s="57">
        <f>AO20+AO35</f>
        <v>32</v>
      </c>
      <c r="AP96" s="183"/>
    </row>
    <row r="97" spans="2:42" ht="14.25">
      <c r="B97" s="45" t="s">
        <v>373</v>
      </c>
      <c r="C97" s="57">
        <f>C17+C87+C6+C59</f>
        <v>1701</v>
      </c>
      <c r="D97" s="101"/>
      <c r="E97" s="57">
        <f>E17+E87+E6+E59</f>
        <v>86</v>
      </c>
      <c r="F97" s="101"/>
      <c r="G97" s="57">
        <f>G17+G87+G6+G59</f>
        <v>435</v>
      </c>
      <c r="H97" s="101"/>
      <c r="I97" s="57">
        <f>I17+I87+I6+I59</f>
        <v>195</v>
      </c>
      <c r="J97" s="101"/>
      <c r="K97" s="57">
        <f>K17+K87+K6+K59</f>
        <v>1629</v>
      </c>
      <c r="L97" s="101"/>
      <c r="M97" s="57">
        <f>M17+M87+M6+M59</f>
        <v>155</v>
      </c>
      <c r="N97" s="101"/>
      <c r="O97" s="57">
        <f>O17+O87+O6+O59</f>
        <v>169</v>
      </c>
      <c r="P97" s="101"/>
      <c r="Q97" s="57">
        <f>Q17+Q87+Q6+Q59</f>
        <v>433</v>
      </c>
      <c r="R97" s="101"/>
      <c r="S97" s="57">
        <f>S17+S87+S6+S59</f>
        <v>105</v>
      </c>
      <c r="T97" s="101"/>
      <c r="U97" s="57">
        <f>U17+U87+U6+U59</f>
        <v>343</v>
      </c>
      <c r="V97" s="101"/>
      <c r="W97" s="57">
        <f>W17+W87+W6+W59</f>
        <v>845</v>
      </c>
      <c r="X97" s="183"/>
      <c r="Y97" s="57">
        <f>Y17+Y87+Y6+Y59</f>
        <v>69</v>
      </c>
      <c r="Z97" s="183"/>
      <c r="AA97" s="57">
        <f>AA17+AA87+AA6+AA59</f>
        <v>155</v>
      </c>
      <c r="AB97" s="183"/>
      <c r="AC97" s="57">
        <f>AC17+AC87+AC6+AC59</f>
        <v>62</v>
      </c>
      <c r="AD97" s="183"/>
      <c r="AE97" s="57">
        <f>AE17+AE87+AE6+AE59</f>
        <v>488</v>
      </c>
      <c r="AF97" s="183"/>
      <c r="AG97" s="57">
        <f>AG17+AG87+AG6+AG59</f>
        <v>25</v>
      </c>
      <c r="AH97" s="183"/>
      <c r="AI97" s="57">
        <f>AI17+AI87+AI6+AI59</f>
        <v>45</v>
      </c>
      <c r="AJ97" s="183"/>
      <c r="AK97" s="57">
        <f>AK17+AK87+AK6+AK59</f>
        <v>68</v>
      </c>
      <c r="AL97" s="183"/>
      <c r="AM97" s="57">
        <f>AM17+AM87+AM6+AM59</f>
        <v>98</v>
      </c>
      <c r="AN97" s="183"/>
      <c r="AO97" s="57">
        <f>AO17+AO87+AO6+AO59</f>
        <v>202</v>
      </c>
      <c r="AP97" s="183"/>
    </row>
    <row r="98" spans="2:42" ht="14.25">
      <c r="B98" s="45" t="s">
        <v>242</v>
      </c>
      <c r="C98" s="57">
        <f>C24+C29+C64+C78+C81</f>
        <v>842</v>
      </c>
      <c r="D98" s="101"/>
      <c r="E98" s="57">
        <f>E24+E29+E64+E78+E81</f>
        <v>27</v>
      </c>
      <c r="F98" s="101"/>
      <c r="G98" s="57">
        <f>G24+G29+G64+G78+G81</f>
        <v>166</v>
      </c>
      <c r="H98" s="101"/>
      <c r="I98" s="57">
        <f>I24+I29+I64+I78+I81</f>
        <v>109</v>
      </c>
      <c r="J98" s="101"/>
      <c r="K98" s="57">
        <f>K24+K29+K64+K78+K81</f>
        <v>864</v>
      </c>
      <c r="L98" s="101"/>
      <c r="M98" s="57">
        <f>M24+M29+M64+M78+M81</f>
        <v>49</v>
      </c>
      <c r="N98" s="101"/>
      <c r="O98" s="57">
        <f>O24+O29+O64+O78+O81</f>
        <v>94</v>
      </c>
      <c r="P98" s="101"/>
      <c r="Q98" s="57">
        <f>Q24+Q29+Q64+Q78+Q81</f>
        <v>240</v>
      </c>
      <c r="R98" s="101"/>
      <c r="S98" s="57">
        <f>S24+S29+S64+S78+S81</f>
        <v>35</v>
      </c>
      <c r="T98" s="101"/>
      <c r="U98" s="57">
        <f>U24+U29+U64+U78+U81</f>
        <v>154</v>
      </c>
      <c r="V98" s="101"/>
      <c r="W98" s="57">
        <f>W24+W29+W64+W78+W81</f>
        <v>374</v>
      </c>
      <c r="X98" s="183"/>
      <c r="Y98" s="57">
        <f>Y24+Y29+Y64+Y78+Y81</f>
        <v>21</v>
      </c>
      <c r="Z98" s="183"/>
      <c r="AA98" s="57">
        <f>AA24+AA29+AA64+AA78+AA81</f>
        <v>45</v>
      </c>
      <c r="AB98" s="183"/>
      <c r="AC98" s="57">
        <f>AC24+AC29+AC64+AC78+AC81</f>
        <v>21</v>
      </c>
      <c r="AD98" s="183"/>
      <c r="AE98" s="57">
        <f>AE24+AE29+AE64+AE78+AE81</f>
        <v>205</v>
      </c>
      <c r="AF98" s="183"/>
      <c r="AG98" s="57">
        <f>AG24+AG29+AG64+AG78+AG81</f>
        <v>10</v>
      </c>
      <c r="AH98" s="183"/>
      <c r="AI98" s="57">
        <f>AI24+AI29+AI64+AI78+AI81</f>
        <v>13</v>
      </c>
      <c r="AJ98" s="183"/>
      <c r="AK98" s="57">
        <f>AK24+AK29+AK64+AK78+AK81</f>
        <v>30</v>
      </c>
      <c r="AL98" s="183"/>
      <c r="AM98" s="57">
        <f>AM24+AM29+AM64+AM78+AM81</f>
        <v>32</v>
      </c>
      <c r="AN98" s="183"/>
      <c r="AO98" s="57">
        <f>AO24+AO29+AO64+AO78+AO81</f>
        <v>84</v>
      </c>
      <c r="AP98" s="183"/>
    </row>
    <row r="99" spans="2:42" ht="14.25">
      <c r="B99" s="45" t="s">
        <v>243</v>
      </c>
      <c r="C99" s="57">
        <f>C23+C77</f>
        <v>502</v>
      </c>
      <c r="D99" s="101"/>
      <c r="E99" s="57">
        <f>E23+E77</f>
        <v>13</v>
      </c>
      <c r="F99" s="101"/>
      <c r="G99" s="57">
        <f>G23+G77</f>
        <v>113</v>
      </c>
      <c r="H99" s="101"/>
      <c r="I99" s="57">
        <f>I23+I77</f>
        <v>46</v>
      </c>
      <c r="J99" s="101"/>
      <c r="K99" s="57">
        <f>K23+K77</f>
        <v>507</v>
      </c>
      <c r="L99" s="101"/>
      <c r="M99" s="57">
        <f>M23+M77</f>
        <v>28</v>
      </c>
      <c r="N99" s="101"/>
      <c r="O99" s="57">
        <f>O23+O77</f>
        <v>41</v>
      </c>
      <c r="P99" s="101"/>
      <c r="Q99" s="57">
        <f>Q23+Q77</f>
        <v>112</v>
      </c>
      <c r="R99" s="101"/>
      <c r="S99" s="57">
        <f>S23+S77</f>
        <v>44</v>
      </c>
      <c r="T99" s="101"/>
      <c r="U99" s="57">
        <f>U23+U77</f>
        <v>133</v>
      </c>
      <c r="V99" s="101"/>
      <c r="W99" s="57">
        <f>W23+W77</f>
        <v>247</v>
      </c>
      <c r="X99" s="183"/>
      <c r="Y99" s="57">
        <f>Y23+Y77</f>
        <v>10</v>
      </c>
      <c r="Z99" s="183"/>
      <c r="AA99" s="57">
        <f>AA23+AA77</f>
        <v>28</v>
      </c>
      <c r="AB99" s="183"/>
      <c r="AC99" s="57">
        <f>AC23+AC77</f>
        <v>17</v>
      </c>
      <c r="AD99" s="183"/>
      <c r="AE99" s="57">
        <f>AE23+AE77</f>
        <v>123</v>
      </c>
      <c r="AF99" s="183"/>
      <c r="AG99" s="57">
        <f>AG23+AG77</f>
        <v>5</v>
      </c>
      <c r="AH99" s="183"/>
      <c r="AI99" s="57">
        <f>AI23+AI77</f>
        <v>8</v>
      </c>
      <c r="AJ99" s="183"/>
      <c r="AK99" s="57">
        <f>AK23+AK77</f>
        <v>13</v>
      </c>
      <c r="AL99" s="183"/>
      <c r="AM99" s="57">
        <f>AM23+AM77</f>
        <v>43</v>
      </c>
      <c r="AN99" s="183"/>
      <c r="AO99" s="57">
        <f>AO23+AO77</f>
        <v>69</v>
      </c>
      <c r="AP99" s="183"/>
    </row>
    <row r="100" spans="2:42" ht="14.25">
      <c r="B100" s="45" t="s">
        <v>244</v>
      </c>
      <c r="C100" s="57">
        <f>C26+C31</f>
        <v>434</v>
      </c>
      <c r="D100" s="101"/>
      <c r="E100" s="57">
        <f>E26+E31</f>
        <v>14</v>
      </c>
      <c r="F100" s="101"/>
      <c r="G100" s="57">
        <f>G26+G31</f>
        <v>95</v>
      </c>
      <c r="H100" s="101"/>
      <c r="I100" s="57">
        <f>I26+I31</f>
        <v>38</v>
      </c>
      <c r="J100" s="101"/>
      <c r="K100" s="57">
        <f>K26+K31</f>
        <v>449</v>
      </c>
      <c r="L100" s="101"/>
      <c r="M100" s="57">
        <f>M26+M31</f>
        <v>31</v>
      </c>
      <c r="N100" s="101"/>
      <c r="O100" s="57">
        <f>O26+O31</f>
        <v>42</v>
      </c>
      <c r="P100" s="101"/>
      <c r="Q100" s="57">
        <f>Q26+Q31</f>
        <v>134</v>
      </c>
      <c r="R100" s="101"/>
      <c r="S100" s="57">
        <f>S26+S31</f>
        <v>23</v>
      </c>
      <c r="T100" s="101"/>
      <c r="U100" s="57">
        <f>U26+U31</f>
        <v>128</v>
      </c>
      <c r="V100" s="101"/>
      <c r="W100" s="57">
        <f>W26+W31</f>
        <v>184</v>
      </c>
      <c r="X100" s="183"/>
      <c r="Y100" s="57">
        <f>Y26+Y31</f>
        <v>12</v>
      </c>
      <c r="Z100" s="183"/>
      <c r="AA100" s="57">
        <f>AA26+AA31</f>
        <v>20</v>
      </c>
      <c r="AB100" s="183"/>
      <c r="AC100" s="57">
        <f>AC26+AC31</f>
        <v>12</v>
      </c>
      <c r="AD100" s="183"/>
      <c r="AE100" s="57">
        <f>AE26+AE31</f>
        <v>74</v>
      </c>
      <c r="AF100" s="183"/>
      <c r="AG100" s="57">
        <f>AG26+AG31</f>
        <v>2</v>
      </c>
      <c r="AH100" s="183"/>
      <c r="AI100" s="57">
        <f>AI26+AI31</f>
        <v>6</v>
      </c>
      <c r="AJ100" s="183"/>
      <c r="AK100" s="57">
        <f>AK26+AK31</f>
        <v>16</v>
      </c>
      <c r="AL100" s="183"/>
      <c r="AM100" s="57">
        <f>AM26+AM31</f>
        <v>22</v>
      </c>
      <c r="AN100" s="183"/>
      <c r="AO100" s="57">
        <f>AO26+AO31</f>
        <v>51</v>
      </c>
      <c r="AP100" s="183"/>
    </row>
    <row r="101" spans="2:42" ht="14.25">
      <c r="B101" s="45" t="s">
        <v>245</v>
      </c>
      <c r="C101" s="57">
        <f>C25+C49</f>
        <v>482</v>
      </c>
      <c r="D101" s="101"/>
      <c r="E101" s="57">
        <f>E25+E49</f>
        <v>22</v>
      </c>
      <c r="F101" s="101"/>
      <c r="G101" s="57">
        <f>G25+G49</f>
        <v>123</v>
      </c>
      <c r="H101" s="101"/>
      <c r="I101" s="57">
        <f>I25+I49</f>
        <v>53</v>
      </c>
      <c r="J101" s="101"/>
      <c r="K101" s="57">
        <f>K25+K49</f>
        <v>563</v>
      </c>
      <c r="L101" s="101"/>
      <c r="M101" s="57">
        <f>M25+M49</f>
        <v>68</v>
      </c>
      <c r="N101" s="101"/>
      <c r="O101" s="57">
        <f>O25+O49</f>
        <v>52</v>
      </c>
      <c r="P101" s="101"/>
      <c r="Q101" s="57">
        <f>Q25+Q49</f>
        <v>105</v>
      </c>
      <c r="R101" s="101"/>
      <c r="S101" s="57">
        <f>S25+S49</f>
        <v>29</v>
      </c>
      <c r="T101" s="101"/>
      <c r="U101" s="57">
        <f>U25+U49</f>
        <v>106</v>
      </c>
      <c r="V101" s="101"/>
      <c r="W101" s="57">
        <f>W25+W49</f>
        <v>210</v>
      </c>
      <c r="X101" s="183"/>
      <c r="Y101" s="57">
        <f>Y25+Y49</f>
        <v>18</v>
      </c>
      <c r="Z101" s="183"/>
      <c r="AA101" s="57">
        <f>AA25+AA49</f>
        <v>34</v>
      </c>
      <c r="AB101" s="183"/>
      <c r="AC101" s="57">
        <f>AC25+AC49</f>
        <v>18</v>
      </c>
      <c r="AD101" s="183"/>
      <c r="AE101" s="57">
        <f>AE25+AE49</f>
        <v>106</v>
      </c>
      <c r="AF101" s="183"/>
      <c r="AG101" s="57">
        <f>AG25+AG49</f>
        <v>10</v>
      </c>
      <c r="AH101" s="183"/>
      <c r="AI101" s="57">
        <f>AI25+AI49</f>
        <v>3</v>
      </c>
      <c r="AJ101" s="183"/>
      <c r="AK101" s="57">
        <f>AK25+AK49</f>
        <v>16</v>
      </c>
      <c r="AL101" s="183"/>
      <c r="AM101" s="57">
        <f>AM25+AM49</f>
        <v>26</v>
      </c>
      <c r="AN101" s="183"/>
      <c r="AO101" s="57">
        <f>AO25+AO49</f>
        <v>53</v>
      </c>
      <c r="AP101" s="183"/>
    </row>
    <row r="102" spans="2:42" ht="14.25">
      <c r="B102" s="45" t="s">
        <v>246</v>
      </c>
      <c r="C102" s="57">
        <f>C33+C51</f>
        <v>694</v>
      </c>
      <c r="D102" s="101"/>
      <c r="E102" s="57">
        <f>E33+E51</f>
        <v>30</v>
      </c>
      <c r="F102" s="101"/>
      <c r="G102" s="57">
        <f>G33+G51</f>
        <v>183</v>
      </c>
      <c r="H102" s="101"/>
      <c r="I102" s="57">
        <f>I33+I51</f>
        <v>72</v>
      </c>
      <c r="J102" s="101"/>
      <c r="K102" s="57">
        <f>K33+K51</f>
        <v>503</v>
      </c>
      <c r="L102" s="101"/>
      <c r="M102" s="57">
        <f>M33+M51</f>
        <v>67</v>
      </c>
      <c r="N102" s="101"/>
      <c r="O102" s="57">
        <f>O33+O51</f>
        <v>58</v>
      </c>
      <c r="P102" s="101"/>
      <c r="Q102" s="57">
        <f>Q33+Q51</f>
        <v>139</v>
      </c>
      <c r="R102" s="101"/>
      <c r="S102" s="57">
        <f>S33+S51</f>
        <v>37</v>
      </c>
      <c r="T102" s="101"/>
      <c r="U102" s="57">
        <f>U33+U51</f>
        <v>181</v>
      </c>
      <c r="V102" s="101"/>
      <c r="W102" s="57">
        <f>W33+W51</f>
        <v>399</v>
      </c>
      <c r="X102" s="183"/>
      <c r="Y102" s="57">
        <f>Y33+Y51</f>
        <v>27</v>
      </c>
      <c r="Z102" s="183"/>
      <c r="AA102" s="57">
        <f>AA33+AA51</f>
        <v>67</v>
      </c>
      <c r="AB102" s="183"/>
      <c r="AC102" s="57">
        <f>AC33+AC51</f>
        <v>36</v>
      </c>
      <c r="AD102" s="183"/>
      <c r="AE102" s="57">
        <f>AE33+AE51</f>
        <v>155</v>
      </c>
      <c r="AF102" s="183"/>
      <c r="AG102" s="57">
        <f>AG33+AG51</f>
        <v>20</v>
      </c>
      <c r="AH102" s="183"/>
      <c r="AI102" s="57">
        <f>AI33+AI51</f>
        <v>13</v>
      </c>
      <c r="AJ102" s="183"/>
      <c r="AK102" s="57">
        <f>AK33+AK51</f>
        <v>31</v>
      </c>
      <c r="AL102" s="183"/>
      <c r="AM102" s="57">
        <f>AM33+AM51</f>
        <v>36</v>
      </c>
      <c r="AN102" s="183"/>
      <c r="AO102" s="57">
        <f>AO33+AO51</f>
        <v>116</v>
      </c>
      <c r="AP102" s="183"/>
    </row>
    <row r="103" spans="2:42" ht="14.25">
      <c r="B103" s="45" t="s">
        <v>247</v>
      </c>
      <c r="C103" s="57">
        <f>C38+C48+C60+C66+C71</f>
        <v>509</v>
      </c>
      <c r="D103" s="101"/>
      <c r="E103" s="57">
        <f>E38+E48+E60+E66+E71</f>
        <v>27</v>
      </c>
      <c r="F103" s="101"/>
      <c r="G103" s="57">
        <f>G38+G48+G60+G66+G71</f>
        <v>129</v>
      </c>
      <c r="H103" s="101"/>
      <c r="I103" s="57">
        <f>I38+I48+I60+I66+I71</f>
        <v>84</v>
      </c>
      <c r="J103" s="101"/>
      <c r="K103" s="57">
        <f>K38+K48+K60+K66+K71</f>
        <v>499</v>
      </c>
      <c r="L103" s="101"/>
      <c r="M103" s="57">
        <f>M38+M48+M60+M66+M71</f>
        <v>69</v>
      </c>
      <c r="N103" s="101"/>
      <c r="O103" s="57">
        <f>O38+O48+O60+O66+O71</f>
        <v>50</v>
      </c>
      <c r="P103" s="101"/>
      <c r="Q103" s="57">
        <f>Q38+Q48+Q60+Q66+Q71</f>
        <v>142</v>
      </c>
      <c r="R103" s="101"/>
      <c r="S103" s="57">
        <f>S38+S48+S60+S66+S71</f>
        <v>27</v>
      </c>
      <c r="T103" s="101"/>
      <c r="U103" s="57">
        <f>U38+U48+U60+U66+U71</f>
        <v>108</v>
      </c>
      <c r="V103" s="101"/>
      <c r="W103" s="57">
        <f>W38+W48+W60+W66+W71</f>
        <v>251</v>
      </c>
      <c r="X103" s="183"/>
      <c r="Y103" s="57">
        <f>Y38+Y48+Y60+Y66+Y71</f>
        <v>25</v>
      </c>
      <c r="Z103" s="183"/>
      <c r="AA103" s="57">
        <f>AA38+AA48+AA60+AA66+AA71</f>
        <v>45</v>
      </c>
      <c r="AB103" s="183"/>
      <c r="AC103" s="57">
        <f>AC38+AC48+AC60+AC66+AC71</f>
        <v>26</v>
      </c>
      <c r="AD103" s="183"/>
      <c r="AE103" s="57">
        <f>AE38+AE48+AE60+AE66+AE71</f>
        <v>135</v>
      </c>
      <c r="AF103" s="183"/>
      <c r="AG103" s="57">
        <f>AG38+AG48+AG60+AG66+AG71</f>
        <v>16</v>
      </c>
      <c r="AH103" s="183"/>
      <c r="AI103" s="57">
        <f>AI38+AI48+AI60+AI66+AI71</f>
        <v>11</v>
      </c>
      <c r="AJ103" s="183"/>
      <c r="AK103" s="57">
        <f>AK38+AK48+AK60+AK66+AK71</f>
        <v>18</v>
      </c>
      <c r="AL103" s="183"/>
      <c r="AM103" s="57">
        <f>AM38+AM48+AM60+AM66+AM71</f>
        <v>27</v>
      </c>
      <c r="AN103" s="183"/>
      <c r="AO103" s="57">
        <f>AO38+AO48+AO60+AO66+AO71</f>
        <v>67</v>
      </c>
      <c r="AP103" s="183"/>
    </row>
    <row r="104" spans="2:42" ht="14.25">
      <c r="B104" s="45" t="s">
        <v>248</v>
      </c>
      <c r="C104" s="57">
        <f>C36+C61</f>
        <v>504</v>
      </c>
      <c r="D104" s="101"/>
      <c r="E104" s="57">
        <f>E36+E61</f>
        <v>26</v>
      </c>
      <c r="F104" s="101"/>
      <c r="G104" s="57">
        <f>G36+G61</f>
        <v>133</v>
      </c>
      <c r="H104" s="101"/>
      <c r="I104" s="57">
        <f>I36+I61</f>
        <v>50</v>
      </c>
      <c r="J104" s="101"/>
      <c r="K104" s="57">
        <f>K36+K61</f>
        <v>375</v>
      </c>
      <c r="L104" s="101"/>
      <c r="M104" s="57">
        <f>M36+M61</f>
        <v>38</v>
      </c>
      <c r="N104" s="101"/>
      <c r="O104" s="57">
        <f>O36+O61</f>
        <v>38</v>
      </c>
      <c r="P104" s="101"/>
      <c r="Q104" s="57">
        <f>Q36+Q61</f>
        <v>114</v>
      </c>
      <c r="R104" s="101"/>
      <c r="S104" s="57">
        <f>S36+S61</f>
        <v>36</v>
      </c>
      <c r="T104" s="101"/>
      <c r="U104" s="57">
        <f>U36+U61</f>
        <v>137</v>
      </c>
      <c r="V104" s="101"/>
      <c r="W104" s="57">
        <f>W36+W61</f>
        <v>283</v>
      </c>
      <c r="X104" s="183"/>
      <c r="Y104" s="57">
        <f>Y36+Y61</f>
        <v>22</v>
      </c>
      <c r="Z104" s="183"/>
      <c r="AA104" s="57">
        <f>AA36+AA61</f>
        <v>58</v>
      </c>
      <c r="AB104" s="183"/>
      <c r="AC104" s="57">
        <f>AC36+AC61</f>
        <v>23</v>
      </c>
      <c r="AD104" s="183"/>
      <c r="AE104" s="57">
        <f>AE36+AE61</f>
        <v>130</v>
      </c>
      <c r="AF104" s="183"/>
      <c r="AG104" s="57">
        <f>AG36+AG61</f>
        <v>11</v>
      </c>
      <c r="AH104" s="183"/>
      <c r="AI104" s="57">
        <f>AI36+AI61</f>
        <v>7</v>
      </c>
      <c r="AJ104" s="183"/>
      <c r="AK104" s="57">
        <f>AK36+AK61</f>
        <v>33</v>
      </c>
      <c r="AL104" s="183"/>
      <c r="AM104" s="57">
        <f>AM36+AM61</f>
        <v>33</v>
      </c>
      <c r="AN104" s="183"/>
      <c r="AO104" s="57">
        <f>AO36+AO61</f>
        <v>96</v>
      </c>
      <c r="AP104" s="183"/>
    </row>
    <row r="105" spans="2:42" ht="14.25">
      <c r="B105" s="45" t="s">
        <v>249</v>
      </c>
      <c r="C105" s="57">
        <f>C37+C68</f>
        <v>638</v>
      </c>
      <c r="D105" s="101"/>
      <c r="E105" s="57">
        <f>E37+E68</f>
        <v>36</v>
      </c>
      <c r="F105" s="101"/>
      <c r="G105" s="57">
        <f>G37+G68</f>
        <v>143</v>
      </c>
      <c r="H105" s="101"/>
      <c r="I105" s="57">
        <f>I37+I68</f>
        <v>91</v>
      </c>
      <c r="J105" s="101"/>
      <c r="K105" s="57">
        <f>K37+K68</f>
        <v>592</v>
      </c>
      <c r="L105" s="101"/>
      <c r="M105" s="57">
        <f>M37+M68</f>
        <v>70</v>
      </c>
      <c r="N105" s="101"/>
      <c r="O105" s="57">
        <f>O37+O68</f>
        <v>58</v>
      </c>
      <c r="P105" s="101"/>
      <c r="Q105" s="57">
        <f>Q37+Q68</f>
        <v>174</v>
      </c>
      <c r="R105" s="101"/>
      <c r="S105" s="57">
        <f>S37+S68</f>
        <v>41</v>
      </c>
      <c r="T105" s="101"/>
      <c r="U105" s="57">
        <f>U37+U68</f>
        <v>162</v>
      </c>
      <c r="V105" s="101"/>
      <c r="W105" s="57">
        <f>W37+W68</f>
        <v>275</v>
      </c>
      <c r="X105" s="183"/>
      <c r="Y105" s="57">
        <f>Y37+Y68</f>
        <v>29</v>
      </c>
      <c r="Z105" s="183"/>
      <c r="AA105" s="57">
        <f>AA37+AA68</f>
        <v>36</v>
      </c>
      <c r="AB105" s="183"/>
      <c r="AC105" s="57">
        <f>AC37+AC68</f>
        <v>35</v>
      </c>
      <c r="AD105" s="183"/>
      <c r="AE105" s="57">
        <f>AE37+AE68</f>
        <v>146</v>
      </c>
      <c r="AF105" s="183"/>
      <c r="AG105" s="57">
        <f>AG37+AG68</f>
        <v>12</v>
      </c>
      <c r="AH105" s="183"/>
      <c r="AI105" s="57">
        <f>AI37+AI68</f>
        <v>8</v>
      </c>
      <c r="AJ105" s="183"/>
      <c r="AK105" s="57">
        <f>AK37+AK68</f>
        <v>25</v>
      </c>
      <c r="AL105" s="183"/>
      <c r="AM105" s="57">
        <f>AM37+AM68</f>
        <v>37</v>
      </c>
      <c r="AN105" s="183"/>
      <c r="AO105" s="57">
        <f>AO37+AO68</f>
        <v>88</v>
      </c>
      <c r="AP105" s="183"/>
    </row>
    <row r="106" spans="2:42" ht="14.25">
      <c r="B106" s="45" t="s">
        <v>250</v>
      </c>
      <c r="C106" s="57">
        <f>C44+C45+C54+C62+C67+C70</f>
        <v>908</v>
      </c>
      <c r="D106" s="101"/>
      <c r="E106" s="57">
        <f>E44+E45+E54+E62+E67+E70</f>
        <v>31</v>
      </c>
      <c r="F106" s="101"/>
      <c r="G106" s="57">
        <f>G44+G45+G54+G62+G67+G70</f>
        <v>244</v>
      </c>
      <c r="H106" s="101"/>
      <c r="I106" s="57">
        <f>I44+I45+I54+I62+I67+I70</f>
        <v>117</v>
      </c>
      <c r="J106" s="101"/>
      <c r="K106" s="57">
        <f>K44+K45+K54+K62+K67+K70</f>
        <v>863</v>
      </c>
      <c r="L106" s="101"/>
      <c r="M106" s="57">
        <f>M44+M45+M54+M62+M67+M70</f>
        <v>71</v>
      </c>
      <c r="N106" s="101"/>
      <c r="O106" s="57">
        <f>O44+O45+O54+O62+O67+O70</f>
        <v>81</v>
      </c>
      <c r="P106" s="101"/>
      <c r="Q106" s="57">
        <f>Q44+Q45+Q54+Q62+Q67+Q70</f>
        <v>233</v>
      </c>
      <c r="R106" s="101"/>
      <c r="S106" s="57">
        <f>S44+S45+S54+S62+S67+S70</f>
        <v>52</v>
      </c>
      <c r="T106" s="101"/>
      <c r="U106" s="57">
        <f>U44+U45+U54+U62+U67+U70</f>
        <v>205</v>
      </c>
      <c r="V106" s="101"/>
      <c r="W106" s="57">
        <f>W44+W45+W54+W62+W67+W70</f>
        <v>378</v>
      </c>
      <c r="X106" s="183"/>
      <c r="Y106" s="57">
        <f>Y44+Y45+Y54+Y62+Y67+Y70</f>
        <v>27</v>
      </c>
      <c r="Z106" s="183"/>
      <c r="AA106" s="57">
        <f>AA44+AA45+AA54+AA62+AA67+AA70</f>
        <v>46</v>
      </c>
      <c r="AB106" s="183"/>
      <c r="AC106" s="57">
        <f>AC44+AC45+AC54+AC62+AC67+AC70</f>
        <v>32</v>
      </c>
      <c r="AD106" s="183"/>
      <c r="AE106" s="57">
        <f>AE44+AE45+AE54+AE62+AE67+AE70</f>
        <v>179</v>
      </c>
      <c r="AF106" s="183"/>
      <c r="AG106" s="57">
        <f>AG44+AG45+AG54+AG62+AG67+AG70</f>
        <v>9</v>
      </c>
      <c r="AH106" s="183"/>
      <c r="AI106" s="57">
        <f>AI44+AI45+AI54+AI62+AI67+AI70</f>
        <v>15</v>
      </c>
      <c r="AJ106" s="183"/>
      <c r="AK106" s="57">
        <f>AK44+AK45+AK54+AK62+AK67+AK70</f>
        <v>40</v>
      </c>
      <c r="AL106" s="183"/>
      <c r="AM106" s="57">
        <f>AM44+AM45+AM54+AM62+AM67+AM70</f>
        <v>48</v>
      </c>
      <c r="AN106" s="183"/>
      <c r="AO106" s="57">
        <f>AO44+AO45+AO54+AO62+AO67+AO70</f>
        <v>110</v>
      </c>
      <c r="AP106" s="183"/>
    </row>
    <row r="107" spans="2:42" ht="14.25">
      <c r="B107" s="45" t="s">
        <v>251</v>
      </c>
      <c r="C107" s="57">
        <f>C43+C84</f>
        <v>475</v>
      </c>
      <c r="D107" s="101"/>
      <c r="E107" s="57">
        <f>E43+E84</f>
        <v>13</v>
      </c>
      <c r="F107" s="101"/>
      <c r="G107" s="57">
        <f>G43+G84</f>
        <v>85</v>
      </c>
      <c r="H107" s="101"/>
      <c r="I107" s="57">
        <f>I43+I84</f>
        <v>56</v>
      </c>
      <c r="J107" s="101"/>
      <c r="K107" s="57">
        <f>K43+K84</f>
        <v>426</v>
      </c>
      <c r="L107" s="101"/>
      <c r="M107" s="57">
        <f>M43+M84</f>
        <v>35</v>
      </c>
      <c r="N107" s="101"/>
      <c r="O107" s="57">
        <f>O43+O84</f>
        <v>32</v>
      </c>
      <c r="P107" s="101"/>
      <c r="Q107" s="57">
        <f>Q43+Q84</f>
        <v>95</v>
      </c>
      <c r="R107" s="101"/>
      <c r="S107" s="57">
        <f>S43+S84</f>
        <v>30</v>
      </c>
      <c r="T107" s="101"/>
      <c r="U107" s="57">
        <f>U43+U84</f>
        <v>93</v>
      </c>
      <c r="V107" s="101"/>
      <c r="W107" s="57">
        <f>W43+W84</f>
        <v>225</v>
      </c>
      <c r="X107" s="183"/>
      <c r="Y107" s="57">
        <f>Y43+Y84</f>
        <v>11</v>
      </c>
      <c r="Z107" s="183"/>
      <c r="AA107" s="57">
        <f>AA43+AA84</f>
        <v>30</v>
      </c>
      <c r="AB107" s="183"/>
      <c r="AC107" s="57">
        <f>AC43+AC84</f>
        <v>24</v>
      </c>
      <c r="AD107" s="183"/>
      <c r="AE107" s="57">
        <f>AE43+AE84</f>
        <v>103</v>
      </c>
      <c r="AF107" s="183"/>
      <c r="AG107" s="57">
        <f>AG43+AG84</f>
        <v>8</v>
      </c>
      <c r="AH107" s="183"/>
      <c r="AI107" s="57">
        <f>AI43+AI84</f>
        <v>4</v>
      </c>
      <c r="AJ107" s="183"/>
      <c r="AK107" s="57">
        <f>AK43+AK84</f>
        <v>8</v>
      </c>
      <c r="AL107" s="183"/>
      <c r="AM107" s="57">
        <f>AM43+AM84</f>
        <v>26</v>
      </c>
      <c r="AN107" s="183"/>
      <c r="AO107" s="57">
        <f>AO43+AO84</f>
        <v>50</v>
      </c>
      <c r="AP107" s="183"/>
    </row>
    <row r="108" spans="2:42" ht="14.25">
      <c r="B108" s="45" t="s">
        <v>252</v>
      </c>
      <c r="C108" s="57">
        <f>C46+C50+C75</f>
        <v>810</v>
      </c>
      <c r="D108" s="101"/>
      <c r="E108" s="57">
        <f>E46+E50+E75</f>
        <v>32</v>
      </c>
      <c r="F108" s="101"/>
      <c r="G108" s="57">
        <f>G46+G50+G75</f>
        <v>166</v>
      </c>
      <c r="H108" s="101"/>
      <c r="I108" s="57">
        <f>I46+I50+I75</f>
        <v>140</v>
      </c>
      <c r="J108" s="101"/>
      <c r="K108" s="57">
        <f>K46+K50+K75</f>
        <v>735</v>
      </c>
      <c r="L108" s="101"/>
      <c r="M108" s="57">
        <f>M46+M50+M75</f>
        <v>63</v>
      </c>
      <c r="N108" s="101"/>
      <c r="O108" s="57">
        <f>O46+O50+O75</f>
        <v>46</v>
      </c>
      <c r="P108" s="101"/>
      <c r="Q108" s="57">
        <f>Q46+Q50+Q75</f>
        <v>205</v>
      </c>
      <c r="R108" s="101"/>
      <c r="S108" s="57">
        <f>S46+S50+S75</f>
        <v>47</v>
      </c>
      <c r="T108" s="101"/>
      <c r="U108" s="57">
        <f>U46+U50+U75</f>
        <v>201</v>
      </c>
      <c r="V108" s="101"/>
      <c r="W108" s="57">
        <f>W46+W50+W75</f>
        <v>397</v>
      </c>
      <c r="X108" s="183"/>
      <c r="Y108" s="57">
        <f>Y46+Y50+Y75</f>
        <v>26</v>
      </c>
      <c r="Z108" s="183"/>
      <c r="AA108" s="57">
        <f>AA46+AA50+AA75</f>
        <v>43</v>
      </c>
      <c r="AB108" s="183"/>
      <c r="AC108" s="57">
        <f>AC46+AC50+AC75</f>
        <v>40</v>
      </c>
      <c r="AD108" s="183"/>
      <c r="AE108" s="57">
        <f>AE46+AE50+AE75</f>
        <v>160</v>
      </c>
      <c r="AF108" s="183"/>
      <c r="AG108" s="57">
        <f>AG46+AG50+AG75</f>
        <v>12</v>
      </c>
      <c r="AH108" s="183"/>
      <c r="AI108" s="57">
        <f>AI46+AI50+AI75</f>
        <v>9</v>
      </c>
      <c r="AJ108" s="183"/>
      <c r="AK108" s="57">
        <f>AK46+AK50+AK75</f>
        <v>40</v>
      </c>
      <c r="AL108" s="183"/>
      <c r="AM108" s="57">
        <f>AM46+AM50+AM75</f>
        <v>43</v>
      </c>
      <c r="AN108" s="183"/>
      <c r="AO108" s="57">
        <f>AO46+AO50+AO75</f>
        <v>109</v>
      </c>
      <c r="AP108" s="183"/>
    </row>
    <row r="109" spans="2:42" ht="14.25">
      <c r="B109" s="45" t="s">
        <v>253</v>
      </c>
      <c r="C109" s="57">
        <f>C47+C57+C63</f>
        <v>532</v>
      </c>
      <c r="D109" s="101"/>
      <c r="E109" s="57">
        <f>E47+E57+E63</f>
        <v>23</v>
      </c>
      <c r="F109" s="101"/>
      <c r="G109" s="57">
        <f>G47+G57+G63</f>
        <v>122</v>
      </c>
      <c r="H109" s="101"/>
      <c r="I109" s="57">
        <f>I47+I57+I63</f>
        <v>104</v>
      </c>
      <c r="J109" s="101"/>
      <c r="K109" s="57">
        <f>K47+K57+K63</f>
        <v>528</v>
      </c>
      <c r="L109" s="101"/>
      <c r="M109" s="57">
        <f>M47+M57+M63</f>
        <v>38</v>
      </c>
      <c r="N109" s="101"/>
      <c r="O109" s="57">
        <f>O47+O57+O63</f>
        <v>61</v>
      </c>
      <c r="P109" s="101"/>
      <c r="Q109" s="57">
        <f>Q47+Q57+Q63</f>
        <v>144</v>
      </c>
      <c r="R109" s="101"/>
      <c r="S109" s="57">
        <f>S47+S57+S63</f>
        <v>36</v>
      </c>
      <c r="T109" s="101"/>
      <c r="U109" s="57">
        <f>U47+U57+U63</f>
        <v>134</v>
      </c>
      <c r="V109" s="101"/>
      <c r="W109" s="57">
        <f>W47+W57+W63</f>
        <v>260</v>
      </c>
      <c r="X109" s="183"/>
      <c r="Y109" s="57">
        <f>Y47+Y57+Y63</f>
        <v>21</v>
      </c>
      <c r="Z109" s="183"/>
      <c r="AA109" s="57">
        <f>AA47+AA57+AA63</f>
        <v>44</v>
      </c>
      <c r="AB109" s="183"/>
      <c r="AC109" s="57">
        <f>AC47+AC57+AC63</f>
        <v>42</v>
      </c>
      <c r="AD109" s="183"/>
      <c r="AE109" s="57">
        <f>AE47+AE57+AE63</f>
        <v>159</v>
      </c>
      <c r="AF109" s="183"/>
      <c r="AG109" s="57">
        <f>AG47+AG57+AG63</f>
        <v>3</v>
      </c>
      <c r="AH109" s="183"/>
      <c r="AI109" s="57">
        <f>AI47+AI57+AI63</f>
        <v>21</v>
      </c>
      <c r="AJ109" s="183"/>
      <c r="AK109" s="57">
        <f>AK47+AK57+AK63</f>
        <v>23</v>
      </c>
      <c r="AL109" s="183"/>
      <c r="AM109" s="57">
        <f>AM47+AM57+AM63</f>
        <v>33</v>
      </c>
      <c r="AN109" s="183"/>
      <c r="AO109" s="57">
        <f>AO47+AO57+AO63</f>
        <v>99</v>
      </c>
      <c r="AP109" s="183"/>
    </row>
    <row r="110" spans="2:42" ht="14.25">
      <c r="B110" s="45" t="s">
        <v>254</v>
      </c>
      <c r="C110" s="51">
        <f>C52+C80+C83</f>
        <v>794</v>
      </c>
      <c r="D110" s="101"/>
      <c r="E110" s="51">
        <f>E52+E80+E83</f>
        <v>30</v>
      </c>
      <c r="F110" s="101"/>
      <c r="G110" s="51">
        <f>G52+G80+G83</f>
        <v>199</v>
      </c>
      <c r="H110" s="101"/>
      <c r="I110" s="51">
        <f>I52+I80+I83</f>
        <v>133</v>
      </c>
      <c r="J110" s="101"/>
      <c r="K110" s="51">
        <f>K52+K80+K83</f>
        <v>715</v>
      </c>
      <c r="L110" s="101"/>
      <c r="M110" s="51">
        <f>M52+M80+M83</f>
        <v>71</v>
      </c>
      <c r="N110" s="101"/>
      <c r="O110" s="51">
        <f>O52+O80+O83</f>
        <v>58</v>
      </c>
      <c r="P110" s="101"/>
      <c r="Q110" s="51">
        <f>Q52+Q80+Q83</f>
        <v>199</v>
      </c>
      <c r="R110" s="101"/>
      <c r="S110" s="51">
        <f>S52+S80+S83</f>
        <v>57</v>
      </c>
      <c r="T110" s="101"/>
      <c r="U110" s="51">
        <f>U52+U80+U83</f>
        <v>186</v>
      </c>
      <c r="V110" s="101"/>
      <c r="W110" s="51">
        <f>W52+W80+W83</f>
        <v>375</v>
      </c>
      <c r="X110" s="183"/>
      <c r="Y110" s="51">
        <f>Y52+Y80+Y83</f>
        <v>26</v>
      </c>
      <c r="Z110" s="183"/>
      <c r="AA110" s="51">
        <f>AA52+AA80+AA83</f>
        <v>72</v>
      </c>
      <c r="AB110" s="183"/>
      <c r="AC110" s="51">
        <f>AC52+AC80+AC83</f>
        <v>47</v>
      </c>
      <c r="AD110" s="183"/>
      <c r="AE110" s="51">
        <f>AE52+AE80+AE83</f>
        <v>190</v>
      </c>
      <c r="AF110" s="183"/>
      <c r="AG110" s="51">
        <f>AG52+AG80+AG83</f>
        <v>14</v>
      </c>
      <c r="AH110" s="183"/>
      <c r="AI110" s="51">
        <f>AI52+AI80+AI83</f>
        <v>13</v>
      </c>
      <c r="AJ110" s="183"/>
      <c r="AK110" s="51">
        <f>AK52+AK80+AK83</f>
        <v>36</v>
      </c>
      <c r="AL110" s="183"/>
      <c r="AM110" s="51">
        <f>AM52+AM80+AM83</f>
        <v>50</v>
      </c>
      <c r="AN110" s="183"/>
      <c r="AO110" s="51">
        <f>AO52+AO80+AO83</f>
        <v>108</v>
      </c>
      <c r="AP110" s="183"/>
    </row>
    <row r="111" spans="2:42">
      <c r="B111" s="23"/>
      <c r="C111" s="24"/>
      <c r="D111" s="24"/>
      <c r="E111" s="24"/>
      <c r="F111" s="24"/>
      <c r="G111" s="24"/>
      <c r="H111" s="24"/>
      <c r="I111" s="24"/>
      <c r="J111" s="24"/>
      <c r="K111" s="24"/>
      <c r="L111" s="24"/>
      <c r="M111" s="24"/>
      <c r="N111" s="24"/>
      <c r="O111" s="24"/>
      <c r="P111" s="24"/>
      <c r="Q111" s="24"/>
    </row>
  </sheetData>
  <phoneticPr fontId="1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3"/>
  <sheetViews>
    <sheetView showGridLines="0" tabSelected="1" zoomScale="145" zoomScaleNormal="145" workbookViewId="0">
      <selection activeCell="C24" sqref="C24"/>
    </sheetView>
  </sheetViews>
  <sheetFormatPr defaultRowHeight="12.75"/>
  <cols>
    <col min="1" max="1" width="4.6640625" customWidth="1"/>
  </cols>
  <sheetData>
    <row r="1" spans="1:15" ht="26.25" customHeight="1">
      <c r="A1" s="7" t="s">
        <v>138</v>
      </c>
      <c r="B1" s="5"/>
      <c r="C1" s="5"/>
      <c r="D1" s="5"/>
      <c r="E1" s="5"/>
      <c r="F1" s="5"/>
      <c r="G1" s="5"/>
      <c r="H1" s="5"/>
      <c r="I1" s="5"/>
      <c r="J1" s="2"/>
    </row>
    <row r="4" spans="1:15" ht="15.75">
      <c r="A4" s="3" t="s">
        <v>137</v>
      </c>
      <c r="B4" s="4"/>
      <c r="C4" s="4"/>
      <c r="D4" s="4"/>
      <c r="E4" s="4"/>
      <c r="F4" s="4"/>
      <c r="G4" s="4"/>
      <c r="H4" s="4"/>
      <c r="I4" s="4"/>
      <c r="J4" s="1"/>
      <c r="K4" s="1"/>
      <c r="L4" s="1"/>
      <c r="M4" s="1"/>
      <c r="N4" s="1"/>
      <c r="O4" s="1"/>
    </row>
    <row r="5" spans="1:15" ht="16.5">
      <c r="A5" s="5" t="s">
        <v>261</v>
      </c>
      <c r="C5" s="6"/>
    </row>
    <row r="6" spans="1:15" ht="16.5">
      <c r="A6" s="5" t="s">
        <v>314</v>
      </c>
      <c r="C6" s="6"/>
    </row>
    <row r="7" spans="1:15" ht="16.5">
      <c r="A7" s="5" t="s">
        <v>315</v>
      </c>
      <c r="C7" s="6"/>
    </row>
    <row r="8" spans="1:15" ht="16.5">
      <c r="A8" s="5" t="s">
        <v>312</v>
      </c>
      <c r="C8" s="6"/>
    </row>
    <row r="9" spans="1:15" ht="16.5">
      <c r="A9" s="5" t="s">
        <v>313</v>
      </c>
      <c r="C9" s="6"/>
    </row>
    <row r="10" spans="1:15" ht="16.5">
      <c r="A10" s="5"/>
      <c r="C10" s="6"/>
    </row>
    <row r="11" spans="1:15" ht="16.5">
      <c r="A11" s="5"/>
      <c r="C11" s="6"/>
    </row>
    <row r="12" spans="1:15" ht="16.5">
      <c r="A12" s="5"/>
      <c r="C12" s="6"/>
    </row>
    <row r="13" spans="1:15" ht="16.5">
      <c r="A13" s="5"/>
      <c r="C13" s="6"/>
    </row>
  </sheetData>
  <phoneticPr fontId="0" type="noConversion"/>
  <pageMargins left="1.1499999999999999" right="1.1499999999999999" top="2.2999999999999998" bottom="0.5" header="0.5" footer="0.5"/>
  <pageSetup orientation="portrait" r:id="rId1"/>
  <headerFooter alignWithMargins="0">
    <oddFooter>&amp;CMinnesota County Health Tables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zoomScaleSheetLayoutView="145" workbookViewId="0"/>
  </sheetViews>
  <sheetFormatPr defaultRowHeight="12.7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
  <sheetViews>
    <sheetView showGridLines="0" workbookViewId="0">
      <selection activeCell="G118" sqref="G118"/>
    </sheetView>
  </sheetViews>
  <sheetFormatPr defaultRowHeight="12.75"/>
  <cols>
    <col min="1" max="1" width="25.83203125" customWidth="1"/>
    <col min="2" max="3" width="11" customWidth="1"/>
    <col min="4" max="4" width="10" customWidth="1"/>
    <col min="5" max="5" width="8" style="44" customWidth="1"/>
    <col min="6" max="6" width="12.5" style="44" customWidth="1"/>
    <col min="7" max="7" width="9.33203125" style="44"/>
  </cols>
  <sheetData>
    <row r="1" spans="1:7" ht="15.75">
      <c r="A1" s="27" t="s">
        <v>261</v>
      </c>
      <c r="B1" s="27"/>
      <c r="C1" s="27"/>
      <c r="D1" s="27"/>
      <c r="E1" s="54"/>
      <c r="F1" s="54"/>
      <c r="G1" s="54"/>
    </row>
    <row r="2" spans="1:7" ht="15.75">
      <c r="A2" s="27" t="s">
        <v>372</v>
      </c>
      <c r="B2" s="27"/>
      <c r="C2" s="27"/>
      <c r="D2" s="27"/>
      <c r="E2" s="54"/>
      <c r="F2" s="54"/>
      <c r="G2" s="54"/>
    </row>
    <row r="4" spans="1:7" ht="12.75" customHeight="1">
      <c r="A4" s="133"/>
      <c r="B4" s="77"/>
      <c r="C4" s="77"/>
      <c r="D4" s="77" t="s">
        <v>264</v>
      </c>
      <c r="E4" s="115" t="s">
        <v>263</v>
      </c>
      <c r="F4" s="116"/>
      <c r="G4"/>
    </row>
    <row r="5" spans="1:7" ht="12.75" customHeight="1">
      <c r="A5" s="134"/>
      <c r="B5" s="93"/>
      <c r="C5" s="93" t="s">
        <v>266</v>
      </c>
      <c r="D5" s="93" t="s">
        <v>265</v>
      </c>
      <c r="E5" s="117" t="s">
        <v>316</v>
      </c>
      <c r="F5" s="118"/>
      <c r="G5"/>
    </row>
    <row r="6" spans="1:7" ht="25.5">
      <c r="A6" s="118" t="s">
        <v>255</v>
      </c>
      <c r="B6" s="78" t="s">
        <v>260</v>
      </c>
      <c r="C6" s="94" t="s">
        <v>268</v>
      </c>
      <c r="D6" s="94" t="s">
        <v>322</v>
      </c>
      <c r="E6" s="148" t="s">
        <v>321</v>
      </c>
      <c r="F6" s="113" t="s">
        <v>267</v>
      </c>
      <c r="G6"/>
    </row>
    <row r="7" spans="1:7">
      <c r="A7" s="135" t="s">
        <v>135</v>
      </c>
      <c r="B7" s="47">
        <v>41271</v>
      </c>
      <c r="C7" s="79">
        <v>756.2</v>
      </c>
      <c r="D7" s="83">
        <v>644.1</v>
      </c>
      <c r="E7" s="47">
        <v>15491</v>
      </c>
      <c r="F7" s="139">
        <v>256.89999999999998</v>
      </c>
      <c r="G7"/>
    </row>
    <row r="8" spans="1:7">
      <c r="A8" s="136" t="s">
        <v>46</v>
      </c>
      <c r="B8" s="49">
        <v>224</v>
      </c>
      <c r="C8" s="80">
        <v>1420.3</v>
      </c>
      <c r="D8" s="74">
        <v>742.8</v>
      </c>
      <c r="E8" s="49">
        <v>86</v>
      </c>
      <c r="F8" s="140">
        <v>322.89999999999998</v>
      </c>
      <c r="G8"/>
    </row>
    <row r="9" spans="1:7">
      <c r="A9" s="137" t="s">
        <v>47</v>
      </c>
      <c r="B9" s="51">
        <v>1925</v>
      </c>
      <c r="C9" s="81">
        <v>563.1</v>
      </c>
      <c r="D9" s="75">
        <v>617.5</v>
      </c>
      <c r="E9" s="51">
        <v>919</v>
      </c>
      <c r="F9" s="141">
        <v>246</v>
      </c>
      <c r="G9"/>
    </row>
    <row r="10" spans="1:7">
      <c r="A10" s="137" t="s">
        <v>48</v>
      </c>
      <c r="B10" s="51">
        <v>322</v>
      </c>
      <c r="C10" s="81">
        <v>968.2</v>
      </c>
      <c r="D10" s="75">
        <v>690.8</v>
      </c>
      <c r="E10" s="51">
        <v>127</v>
      </c>
      <c r="F10" s="141">
        <v>299.5</v>
      </c>
      <c r="G10"/>
    </row>
    <row r="11" spans="1:7">
      <c r="A11" s="137" t="s">
        <v>49</v>
      </c>
      <c r="B11" s="51">
        <v>412</v>
      </c>
      <c r="C11" s="81">
        <v>902.2</v>
      </c>
      <c r="D11" s="75">
        <v>803.7</v>
      </c>
      <c r="E11" s="51">
        <v>189</v>
      </c>
      <c r="F11" s="141">
        <v>411.3</v>
      </c>
      <c r="G11"/>
    </row>
    <row r="12" spans="1:7">
      <c r="A12" s="137" t="s">
        <v>50</v>
      </c>
      <c r="B12" s="51">
        <v>335</v>
      </c>
      <c r="C12" s="81">
        <v>848</v>
      </c>
      <c r="D12" s="75">
        <v>713.4</v>
      </c>
      <c r="E12" s="51">
        <v>113</v>
      </c>
      <c r="F12" s="141">
        <v>279.10000000000002</v>
      </c>
      <c r="G12"/>
    </row>
    <row r="13" spans="1:7">
      <c r="A13" s="137" t="s">
        <v>51</v>
      </c>
      <c r="B13" s="51">
        <v>71</v>
      </c>
      <c r="C13" s="81">
        <v>1384.8</v>
      </c>
      <c r="D13" s="75">
        <v>617</v>
      </c>
      <c r="E13" s="51">
        <v>13</v>
      </c>
      <c r="F13" s="141" t="s">
        <v>256</v>
      </c>
      <c r="G13"/>
    </row>
    <row r="14" spans="1:7">
      <c r="A14" s="137" t="s">
        <v>52</v>
      </c>
      <c r="B14" s="51">
        <v>481</v>
      </c>
      <c r="C14" s="81">
        <v>735.6</v>
      </c>
      <c r="D14" s="75">
        <v>659.7</v>
      </c>
      <c r="E14" s="51">
        <v>147</v>
      </c>
      <c r="F14" s="141">
        <v>244.4</v>
      </c>
      <c r="G14"/>
    </row>
    <row r="15" spans="1:7">
      <c r="A15" s="137" t="s">
        <v>53</v>
      </c>
      <c r="B15" s="51">
        <v>328</v>
      </c>
      <c r="C15" s="81">
        <v>1296.9000000000001</v>
      </c>
      <c r="D15" s="75">
        <v>719.4</v>
      </c>
      <c r="E15" s="51">
        <v>78</v>
      </c>
      <c r="F15" s="141">
        <v>257.39999999999998</v>
      </c>
      <c r="G15"/>
    </row>
    <row r="16" spans="1:7">
      <c r="A16" s="137" t="s">
        <v>54</v>
      </c>
      <c r="B16" s="51">
        <v>386</v>
      </c>
      <c r="C16" s="81">
        <v>1085.2</v>
      </c>
      <c r="D16" s="75">
        <v>838.1</v>
      </c>
      <c r="E16" s="51">
        <v>153</v>
      </c>
      <c r="F16" s="141">
        <v>359.9</v>
      </c>
      <c r="G16"/>
    </row>
    <row r="17" spans="1:7">
      <c r="A17" s="137" t="s">
        <v>55</v>
      </c>
      <c r="B17" s="51">
        <v>449</v>
      </c>
      <c r="C17" s="81">
        <v>461.3</v>
      </c>
      <c r="D17" s="75">
        <v>552.1</v>
      </c>
      <c r="E17" s="51">
        <v>164</v>
      </c>
      <c r="F17" s="141">
        <v>174.3</v>
      </c>
      <c r="G17"/>
    </row>
    <row r="18" spans="1:7">
      <c r="A18" s="137" t="s">
        <v>56</v>
      </c>
      <c r="B18" s="51">
        <v>364</v>
      </c>
      <c r="C18" s="81">
        <v>1274.5999999999999</v>
      </c>
      <c r="D18" s="75">
        <v>846.5</v>
      </c>
      <c r="E18" s="51">
        <v>159</v>
      </c>
      <c r="F18" s="141">
        <v>404.7</v>
      </c>
      <c r="G18"/>
    </row>
    <row r="19" spans="1:7">
      <c r="A19" s="137" t="s">
        <v>57</v>
      </c>
      <c r="B19" s="51">
        <v>144</v>
      </c>
      <c r="C19" s="81">
        <v>1189.0999999999999</v>
      </c>
      <c r="D19" s="75">
        <v>679.3</v>
      </c>
      <c r="E19" s="51">
        <v>45</v>
      </c>
      <c r="F19" s="141">
        <v>308.39999999999998</v>
      </c>
      <c r="G19"/>
    </row>
    <row r="20" spans="1:7">
      <c r="A20" s="137" t="s">
        <v>58</v>
      </c>
      <c r="B20" s="51">
        <v>400</v>
      </c>
      <c r="C20" s="81">
        <v>740.4</v>
      </c>
      <c r="D20" s="75">
        <v>664.6</v>
      </c>
      <c r="E20" s="51">
        <v>162</v>
      </c>
      <c r="F20" s="141">
        <v>258.2</v>
      </c>
      <c r="G20"/>
    </row>
    <row r="21" spans="1:7">
      <c r="A21" s="137" t="s">
        <v>59</v>
      </c>
      <c r="B21" s="51">
        <v>437</v>
      </c>
      <c r="C21" s="81">
        <v>713.1</v>
      </c>
      <c r="D21" s="75">
        <v>646.6</v>
      </c>
      <c r="E21" s="51">
        <v>176</v>
      </c>
      <c r="F21" s="141">
        <v>303.3</v>
      </c>
      <c r="G21"/>
    </row>
    <row r="22" spans="1:7">
      <c r="A22" s="137" t="s">
        <v>60</v>
      </c>
      <c r="B22" s="51">
        <v>120</v>
      </c>
      <c r="C22" s="81">
        <v>1365</v>
      </c>
      <c r="D22" s="75">
        <v>968.1</v>
      </c>
      <c r="E22" s="51">
        <v>61</v>
      </c>
      <c r="F22" s="141">
        <v>572.4</v>
      </c>
      <c r="G22"/>
    </row>
    <row r="23" spans="1:7">
      <c r="A23" s="137" t="s">
        <v>61</v>
      </c>
      <c r="B23" s="51">
        <v>55</v>
      </c>
      <c r="C23" s="81">
        <v>1051</v>
      </c>
      <c r="D23" s="75">
        <v>713.7</v>
      </c>
      <c r="E23" s="51">
        <v>16</v>
      </c>
      <c r="F23" s="141" t="s">
        <v>256</v>
      </c>
      <c r="G23"/>
    </row>
    <row r="24" spans="1:7">
      <c r="A24" s="137" t="s">
        <v>62</v>
      </c>
      <c r="B24" s="51">
        <v>138</v>
      </c>
      <c r="C24" s="81">
        <v>1186.3</v>
      </c>
      <c r="D24" s="75">
        <v>659.3</v>
      </c>
      <c r="E24" s="51">
        <v>37</v>
      </c>
      <c r="F24" s="141">
        <v>286.8</v>
      </c>
      <c r="G24"/>
    </row>
    <row r="25" spans="1:7">
      <c r="A25" s="137" t="s">
        <v>63</v>
      </c>
      <c r="B25" s="51">
        <v>615</v>
      </c>
      <c r="C25" s="81">
        <v>972.1</v>
      </c>
      <c r="D25" s="75">
        <v>657.5</v>
      </c>
      <c r="E25" s="51">
        <v>235</v>
      </c>
      <c r="F25" s="141">
        <v>281.5</v>
      </c>
      <c r="G25"/>
    </row>
    <row r="26" spans="1:7">
      <c r="A26" s="137" t="s">
        <v>64</v>
      </c>
      <c r="B26" s="51">
        <v>2415</v>
      </c>
      <c r="C26" s="81">
        <v>585.4</v>
      </c>
      <c r="D26" s="75">
        <v>598.6</v>
      </c>
      <c r="E26" s="51">
        <v>960</v>
      </c>
      <c r="F26" s="141">
        <v>215.9</v>
      </c>
      <c r="G26"/>
    </row>
    <row r="27" spans="1:7">
      <c r="A27" s="137" t="s">
        <v>65</v>
      </c>
      <c r="B27" s="51">
        <v>152</v>
      </c>
      <c r="C27" s="81">
        <v>746.8</v>
      </c>
      <c r="D27" s="75">
        <v>661.8</v>
      </c>
      <c r="E27" s="51">
        <v>47</v>
      </c>
      <c r="F27" s="141">
        <v>218.9</v>
      </c>
      <c r="G27"/>
    </row>
    <row r="28" spans="1:7">
      <c r="A28" s="137" t="s">
        <v>66</v>
      </c>
      <c r="B28" s="51">
        <v>380</v>
      </c>
      <c r="C28" s="81">
        <v>1032.9000000000001</v>
      </c>
      <c r="D28" s="75">
        <v>633.1</v>
      </c>
      <c r="E28" s="51">
        <v>132</v>
      </c>
      <c r="F28" s="141">
        <v>284.60000000000002</v>
      </c>
      <c r="G28"/>
    </row>
    <row r="29" spans="1:7">
      <c r="A29" s="137" t="s">
        <v>67</v>
      </c>
      <c r="B29" s="51">
        <v>175</v>
      </c>
      <c r="C29" s="81">
        <v>1233.0999999999999</v>
      </c>
      <c r="D29" s="75">
        <v>647.70000000000005</v>
      </c>
      <c r="E29" s="51">
        <v>52</v>
      </c>
      <c r="F29" s="141">
        <v>268.39999999999998</v>
      </c>
      <c r="G29"/>
    </row>
    <row r="30" spans="1:7">
      <c r="A30" s="137" t="s">
        <v>68</v>
      </c>
      <c r="B30" s="51">
        <v>222</v>
      </c>
      <c r="C30" s="81">
        <v>1068.5</v>
      </c>
      <c r="D30" s="75">
        <v>619.1</v>
      </c>
      <c r="E30" s="51">
        <v>63</v>
      </c>
      <c r="F30" s="141">
        <v>245.3</v>
      </c>
      <c r="G30"/>
    </row>
    <row r="31" spans="1:7">
      <c r="A31" s="137" t="s">
        <v>69</v>
      </c>
      <c r="B31" s="51">
        <v>384</v>
      </c>
      <c r="C31" s="81">
        <v>1245.0999999999999</v>
      </c>
      <c r="D31" s="75">
        <v>700.3</v>
      </c>
      <c r="E31" s="51">
        <v>107</v>
      </c>
      <c r="F31" s="141">
        <v>260.10000000000002</v>
      </c>
      <c r="G31"/>
    </row>
    <row r="32" spans="1:7">
      <c r="A32" s="137" t="s">
        <v>70</v>
      </c>
      <c r="B32" s="51">
        <v>463</v>
      </c>
      <c r="C32" s="81">
        <v>997.4</v>
      </c>
      <c r="D32" s="75">
        <v>642.4</v>
      </c>
      <c r="E32" s="51">
        <v>168</v>
      </c>
      <c r="F32" s="141">
        <v>278.7</v>
      </c>
      <c r="G32"/>
    </row>
    <row r="33" spans="1:7">
      <c r="A33" s="137" t="s">
        <v>71</v>
      </c>
      <c r="B33" s="51">
        <v>80</v>
      </c>
      <c r="C33" s="81">
        <v>1343.2</v>
      </c>
      <c r="D33" s="75">
        <v>703.4</v>
      </c>
      <c r="E33" s="51">
        <v>31</v>
      </c>
      <c r="F33" s="141">
        <v>335.9</v>
      </c>
      <c r="G33"/>
    </row>
    <row r="34" spans="1:7">
      <c r="A34" s="137" t="s">
        <v>72</v>
      </c>
      <c r="B34" s="51">
        <v>8105</v>
      </c>
      <c r="C34" s="81">
        <v>668.7</v>
      </c>
      <c r="D34" s="75">
        <v>625.1</v>
      </c>
      <c r="E34" s="51">
        <v>3199</v>
      </c>
      <c r="F34" s="141">
        <v>252.7</v>
      </c>
      <c r="G34"/>
    </row>
    <row r="35" spans="1:7">
      <c r="A35" s="137" t="s">
        <v>73</v>
      </c>
      <c r="B35" s="51">
        <v>181</v>
      </c>
      <c r="C35" s="81">
        <v>966</v>
      </c>
      <c r="D35" s="75">
        <v>585.20000000000005</v>
      </c>
      <c r="E35" s="51">
        <v>52</v>
      </c>
      <c r="F35" s="141">
        <v>206.2</v>
      </c>
      <c r="G35"/>
    </row>
    <row r="36" spans="1:7">
      <c r="A36" s="137" t="s">
        <v>74</v>
      </c>
      <c r="B36" s="51">
        <v>224</v>
      </c>
      <c r="C36" s="81">
        <v>1088.8</v>
      </c>
      <c r="D36" s="75">
        <v>707.1</v>
      </c>
      <c r="E36" s="51">
        <v>94</v>
      </c>
      <c r="F36" s="141">
        <v>320.7</v>
      </c>
      <c r="G36"/>
    </row>
    <row r="37" spans="1:7">
      <c r="A37" s="137" t="s">
        <v>75</v>
      </c>
      <c r="B37" s="51">
        <v>312</v>
      </c>
      <c r="C37" s="81">
        <v>812.2</v>
      </c>
      <c r="D37" s="75">
        <v>701.3</v>
      </c>
      <c r="E37" s="51">
        <v>129</v>
      </c>
      <c r="F37" s="141">
        <v>288.8</v>
      </c>
      <c r="G37"/>
    </row>
    <row r="38" spans="1:7">
      <c r="A38" s="137" t="s">
        <v>76</v>
      </c>
      <c r="B38" s="51">
        <v>567</v>
      </c>
      <c r="C38" s="81">
        <v>1243.7</v>
      </c>
      <c r="D38" s="75">
        <v>829.5</v>
      </c>
      <c r="E38" s="51">
        <v>238</v>
      </c>
      <c r="F38" s="141">
        <v>402.3</v>
      </c>
      <c r="G38"/>
    </row>
    <row r="39" spans="1:7">
      <c r="A39" s="137" t="s">
        <v>77</v>
      </c>
      <c r="B39" s="51">
        <v>115</v>
      </c>
      <c r="C39" s="81">
        <v>1119.9000000000001</v>
      </c>
      <c r="D39" s="75">
        <v>644.4</v>
      </c>
      <c r="E39" s="51">
        <v>34</v>
      </c>
      <c r="F39" s="141">
        <v>277.39999999999998</v>
      </c>
      <c r="G39"/>
    </row>
    <row r="40" spans="1:7">
      <c r="A40" s="137" t="s">
        <v>78</v>
      </c>
      <c r="B40" s="51">
        <v>151</v>
      </c>
      <c r="C40" s="81">
        <v>947.9</v>
      </c>
      <c r="D40" s="75">
        <v>724.2</v>
      </c>
      <c r="E40" s="51">
        <v>51</v>
      </c>
      <c r="F40" s="141">
        <v>244.9</v>
      </c>
      <c r="G40"/>
    </row>
    <row r="41" spans="1:7">
      <c r="A41" s="137" t="s">
        <v>79</v>
      </c>
      <c r="B41" s="51">
        <v>424</v>
      </c>
      <c r="C41" s="81">
        <v>1002.7</v>
      </c>
      <c r="D41" s="75">
        <v>687.2</v>
      </c>
      <c r="E41" s="51">
        <v>136</v>
      </c>
      <c r="F41" s="141">
        <v>278.2</v>
      </c>
      <c r="G41"/>
    </row>
    <row r="42" spans="1:7">
      <c r="A42" s="137" t="s">
        <v>80</v>
      </c>
      <c r="B42" s="51">
        <v>89</v>
      </c>
      <c r="C42" s="81">
        <v>2006.8</v>
      </c>
      <c r="D42" s="75">
        <v>1024.0999999999999</v>
      </c>
      <c r="E42" s="51">
        <v>25</v>
      </c>
      <c r="F42" s="141">
        <v>401.9</v>
      </c>
      <c r="G42"/>
    </row>
    <row r="43" spans="1:7">
      <c r="A43" s="137" t="s">
        <v>81</v>
      </c>
      <c r="B43" s="51">
        <v>127</v>
      </c>
      <c r="C43" s="81">
        <v>987.9</v>
      </c>
      <c r="D43" s="75">
        <v>612.6</v>
      </c>
      <c r="E43" s="51">
        <v>54</v>
      </c>
      <c r="F43" s="141">
        <v>297.39999999999998</v>
      </c>
      <c r="G43"/>
    </row>
    <row r="44" spans="1:7">
      <c r="A44" s="137" t="s">
        <v>82</v>
      </c>
      <c r="B44" s="51">
        <v>79</v>
      </c>
      <c r="C44" s="81">
        <v>1146.4000000000001</v>
      </c>
      <c r="D44" s="75">
        <v>534.70000000000005</v>
      </c>
      <c r="E44" s="51">
        <v>20</v>
      </c>
      <c r="F44" s="141">
        <v>230.1</v>
      </c>
      <c r="G44"/>
    </row>
    <row r="45" spans="1:7">
      <c r="A45" s="137" t="s">
        <v>83</v>
      </c>
      <c r="B45" s="51">
        <v>135</v>
      </c>
      <c r="C45" s="81">
        <v>1264</v>
      </c>
      <c r="D45" s="75">
        <v>625.20000000000005</v>
      </c>
      <c r="E45" s="51">
        <v>43</v>
      </c>
      <c r="F45" s="141">
        <v>263.5</v>
      </c>
      <c r="G45"/>
    </row>
    <row r="46" spans="1:7">
      <c r="A46" s="137" t="s">
        <v>84</v>
      </c>
      <c r="B46" s="51">
        <v>42</v>
      </c>
      <c r="C46" s="81">
        <v>1072</v>
      </c>
      <c r="D46" s="75">
        <v>714.9</v>
      </c>
      <c r="E46" s="51">
        <v>12</v>
      </c>
      <c r="F46" s="141" t="s">
        <v>256</v>
      </c>
      <c r="G46"/>
    </row>
    <row r="47" spans="1:7">
      <c r="A47" s="137" t="s">
        <v>85</v>
      </c>
      <c r="B47" s="51">
        <v>220</v>
      </c>
      <c r="C47" s="81">
        <v>792.2</v>
      </c>
      <c r="D47" s="75">
        <v>635</v>
      </c>
      <c r="E47" s="51">
        <v>64</v>
      </c>
      <c r="F47" s="141">
        <v>187.3</v>
      </c>
      <c r="G47"/>
    </row>
    <row r="48" spans="1:7">
      <c r="A48" s="137" t="s">
        <v>86</v>
      </c>
      <c r="B48" s="51">
        <v>81</v>
      </c>
      <c r="C48" s="81">
        <v>1399.4</v>
      </c>
      <c r="D48" s="75">
        <v>626.29999999999995</v>
      </c>
      <c r="E48" s="51">
        <v>18</v>
      </c>
      <c r="F48" s="141" t="s">
        <v>256</v>
      </c>
      <c r="G48"/>
    </row>
    <row r="49" spans="1:7">
      <c r="A49" s="137" t="s">
        <v>87</v>
      </c>
      <c r="B49" s="51">
        <v>211</v>
      </c>
      <c r="C49" s="81">
        <v>822.1</v>
      </c>
      <c r="D49" s="75">
        <v>619.5</v>
      </c>
      <c r="E49" s="51">
        <v>62</v>
      </c>
      <c r="F49" s="141">
        <v>227.9</v>
      </c>
      <c r="G49"/>
    </row>
    <row r="50" spans="1:7">
      <c r="A50" s="137" t="s">
        <v>136</v>
      </c>
      <c r="B50" s="51">
        <v>320</v>
      </c>
      <c r="C50" s="81">
        <v>891.8</v>
      </c>
      <c r="D50" s="75">
        <v>623.20000000000005</v>
      </c>
      <c r="E50" s="51">
        <v>110</v>
      </c>
      <c r="F50" s="141">
        <v>271.3</v>
      </c>
      <c r="G50"/>
    </row>
    <row r="51" spans="1:7">
      <c r="A51" s="137" t="s">
        <v>88</v>
      </c>
      <c r="B51" s="51">
        <v>68</v>
      </c>
      <c r="C51" s="81">
        <v>1235.2</v>
      </c>
      <c r="D51" s="75">
        <v>1040.4000000000001</v>
      </c>
      <c r="E51" s="51">
        <v>31</v>
      </c>
      <c r="F51" s="141">
        <v>548.20000000000005</v>
      </c>
      <c r="G51"/>
    </row>
    <row r="52" spans="1:7">
      <c r="A52" s="137" t="s">
        <v>89</v>
      </c>
      <c r="B52" s="51">
        <v>61</v>
      </c>
      <c r="C52" s="81">
        <v>647.79999999999995</v>
      </c>
      <c r="D52" s="75">
        <v>399.9</v>
      </c>
      <c r="E52" s="51">
        <v>21</v>
      </c>
      <c r="F52" s="141">
        <v>173.1</v>
      </c>
      <c r="G52"/>
    </row>
    <row r="53" spans="1:7">
      <c r="A53" s="137" t="s">
        <v>90</v>
      </c>
      <c r="B53" s="51">
        <v>272</v>
      </c>
      <c r="C53" s="81">
        <v>1345.2</v>
      </c>
      <c r="D53" s="75">
        <v>703.8</v>
      </c>
      <c r="E53" s="51">
        <v>73</v>
      </c>
      <c r="F53" s="141">
        <v>271.3</v>
      </c>
      <c r="G53"/>
    </row>
    <row r="54" spans="1:7">
      <c r="A54" s="137" t="s">
        <v>91</v>
      </c>
      <c r="B54" s="51">
        <v>243</v>
      </c>
      <c r="C54" s="81">
        <v>1051.5999999999999</v>
      </c>
      <c r="D54" s="75">
        <v>721.9</v>
      </c>
      <c r="E54" s="51">
        <v>77</v>
      </c>
      <c r="F54" s="141">
        <v>271.2</v>
      </c>
      <c r="G54"/>
    </row>
    <row r="55" spans="1:7">
      <c r="A55" s="137" t="s">
        <v>92</v>
      </c>
      <c r="B55" s="51">
        <v>276</v>
      </c>
      <c r="C55" s="81">
        <v>1066.3</v>
      </c>
      <c r="D55" s="75">
        <v>771.1</v>
      </c>
      <c r="E55" s="51">
        <v>112</v>
      </c>
      <c r="F55" s="141">
        <v>367.8</v>
      </c>
      <c r="G55"/>
    </row>
    <row r="56" spans="1:7">
      <c r="A56" s="137" t="s">
        <v>93</v>
      </c>
      <c r="B56" s="51">
        <v>303</v>
      </c>
      <c r="C56" s="81">
        <v>923.5</v>
      </c>
      <c r="D56" s="75">
        <v>649</v>
      </c>
      <c r="E56" s="51">
        <v>102</v>
      </c>
      <c r="F56" s="141">
        <v>252</v>
      </c>
      <c r="G56"/>
    </row>
    <row r="57" spans="1:7">
      <c r="A57" s="137" t="s">
        <v>94</v>
      </c>
      <c r="B57" s="51">
        <v>354</v>
      </c>
      <c r="C57" s="81">
        <v>900.2</v>
      </c>
      <c r="D57" s="75">
        <v>582.70000000000005</v>
      </c>
      <c r="E57" s="51">
        <v>113</v>
      </c>
      <c r="F57" s="141">
        <v>259.60000000000002</v>
      </c>
      <c r="G57"/>
    </row>
    <row r="58" spans="1:7">
      <c r="A58" s="137" t="s">
        <v>95</v>
      </c>
      <c r="B58" s="51">
        <v>94</v>
      </c>
      <c r="C58" s="81">
        <v>1109.8</v>
      </c>
      <c r="D58" s="75">
        <v>572.20000000000005</v>
      </c>
      <c r="E58" s="51">
        <v>29</v>
      </c>
      <c r="F58" s="141">
        <v>240.3</v>
      </c>
      <c r="G58"/>
    </row>
    <row r="59" spans="1:7">
      <c r="A59" s="137" t="s">
        <v>96</v>
      </c>
      <c r="B59" s="51">
        <v>207</v>
      </c>
      <c r="C59" s="81">
        <v>625.5</v>
      </c>
      <c r="D59" s="75">
        <v>551.5</v>
      </c>
      <c r="E59" s="51">
        <v>63</v>
      </c>
      <c r="F59" s="141">
        <v>180.1</v>
      </c>
      <c r="G59"/>
    </row>
    <row r="60" spans="1:7">
      <c r="A60" s="137" t="s">
        <v>97</v>
      </c>
      <c r="B60" s="51">
        <v>212</v>
      </c>
      <c r="C60" s="81">
        <v>981.9</v>
      </c>
      <c r="D60" s="75">
        <v>706.2</v>
      </c>
      <c r="E60" s="51">
        <v>54</v>
      </c>
      <c r="F60" s="141">
        <v>233.4</v>
      </c>
      <c r="G60"/>
    </row>
    <row r="61" spans="1:7">
      <c r="A61" s="137" t="s">
        <v>98</v>
      </c>
      <c r="B61" s="51">
        <v>77</v>
      </c>
      <c r="C61" s="81">
        <v>1159.8</v>
      </c>
      <c r="D61" s="75">
        <v>659.8</v>
      </c>
      <c r="E61" s="51">
        <v>28</v>
      </c>
      <c r="F61" s="141">
        <v>348.8</v>
      </c>
      <c r="G61"/>
    </row>
    <row r="62" spans="1:7">
      <c r="A62" s="137" t="s">
        <v>99</v>
      </c>
      <c r="B62" s="51">
        <v>998</v>
      </c>
      <c r="C62" s="81">
        <v>664.1</v>
      </c>
      <c r="D62" s="75">
        <v>561.4</v>
      </c>
      <c r="E62" s="51">
        <v>343</v>
      </c>
      <c r="F62" s="141">
        <v>215.5</v>
      </c>
      <c r="G62"/>
    </row>
    <row r="63" spans="1:7">
      <c r="A63" s="137" t="s">
        <v>100</v>
      </c>
      <c r="B63" s="51">
        <v>672</v>
      </c>
      <c r="C63" s="81">
        <v>1166</v>
      </c>
      <c r="D63" s="75">
        <v>664.3</v>
      </c>
      <c r="E63" s="51">
        <v>194</v>
      </c>
      <c r="F63" s="141">
        <v>244.7</v>
      </c>
      <c r="G63"/>
    </row>
    <row r="64" spans="1:7">
      <c r="A64" s="137" t="s">
        <v>101</v>
      </c>
      <c r="B64" s="51">
        <v>127</v>
      </c>
      <c r="C64" s="81">
        <v>903.4</v>
      </c>
      <c r="D64" s="75">
        <v>636.79999999999995</v>
      </c>
      <c r="E64" s="51">
        <v>45</v>
      </c>
      <c r="F64" s="141">
        <v>266.39999999999998</v>
      </c>
      <c r="G64"/>
    </row>
    <row r="65" spans="1:7">
      <c r="A65" s="137" t="s">
        <v>102</v>
      </c>
      <c r="B65" s="51">
        <v>291</v>
      </c>
      <c r="C65" s="81">
        <v>1000.2</v>
      </c>
      <c r="D65" s="75">
        <v>732.7</v>
      </c>
      <c r="E65" s="51">
        <v>131</v>
      </c>
      <c r="F65" s="141">
        <v>334.5</v>
      </c>
      <c r="G65"/>
    </row>
    <row r="66" spans="1:7">
      <c r="A66" s="137" t="s">
        <v>103</v>
      </c>
      <c r="B66" s="51">
        <v>103</v>
      </c>
      <c r="C66" s="81">
        <v>1109.8</v>
      </c>
      <c r="D66" s="75">
        <v>624</v>
      </c>
      <c r="E66" s="51">
        <v>28</v>
      </c>
      <c r="F66" s="141">
        <v>273.7</v>
      </c>
      <c r="G66"/>
    </row>
    <row r="67" spans="1:7">
      <c r="A67" s="137" t="s">
        <v>104</v>
      </c>
      <c r="B67" s="51">
        <v>320</v>
      </c>
      <c r="C67" s="81">
        <v>1009.3</v>
      </c>
      <c r="D67" s="75">
        <v>720.6</v>
      </c>
      <c r="E67" s="51">
        <v>117</v>
      </c>
      <c r="F67" s="141">
        <v>336.5</v>
      </c>
      <c r="G67"/>
    </row>
    <row r="68" spans="1:7">
      <c r="A68" s="137" t="s">
        <v>105</v>
      </c>
      <c r="B68" s="51">
        <v>127</v>
      </c>
      <c r="C68" s="81">
        <v>1156.2</v>
      </c>
      <c r="D68" s="75">
        <v>613.20000000000005</v>
      </c>
      <c r="E68" s="51">
        <v>29</v>
      </c>
      <c r="F68" s="141">
        <v>207.2</v>
      </c>
      <c r="G68"/>
    </row>
    <row r="69" spans="1:7">
      <c r="A69" s="137" t="s">
        <v>106</v>
      </c>
      <c r="B69" s="51">
        <v>4048</v>
      </c>
      <c r="C69" s="81">
        <v>760</v>
      </c>
      <c r="D69" s="75">
        <v>691.9</v>
      </c>
      <c r="E69" s="51">
        <v>1616</v>
      </c>
      <c r="F69" s="141">
        <v>296</v>
      </c>
      <c r="G69"/>
    </row>
    <row r="70" spans="1:7">
      <c r="A70" s="137" t="s">
        <v>107</v>
      </c>
      <c r="B70" s="51">
        <v>23</v>
      </c>
      <c r="C70" s="81">
        <v>568.9</v>
      </c>
      <c r="D70" s="75">
        <v>401.6</v>
      </c>
      <c r="E70" s="51">
        <v>6</v>
      </c>
      <c r="F70" s="141" t="s">
        <v>256</v>
      </c>
      <c r="G70"/>
    </row>
    <row r="71" spans="1:7">
      <c r="A71" s="137" t="s">
        <v>108</v>
      </c>
      <c r="B71" s="51">
        <v>190</v>
      </c>
      <c r="C71" s="81">
        <v>1224.5999999999999</v>
      </c>
      <c r="D71" s="75">
        <v>715.2</v>
      </c>
      <c r="E71" s="51">
        <v>55</v>
      </c>
      <c r="F71" s="141">
        <v>304.10000000000002</v>
      </c>
      <c r="G71"/>
    </row>
    <row r="72" spans="1:7">
      <c r="A72" s="137" t="s">
        <v>109</v>
      </c>
      <c r="B72" s="51">
        <v>179</v>
      </c>
      <c r="C72" s="81">
        <v>1191.3</v>
      </c>
      <c r="D72" s="75">
        <v>708.1</v>
      </c>
      <c r="E72" s="51">
        <v>65</v>
      </c>
      <c r="F72" s="141">
        <v>354.6</v>
      </c>
      <c r="G72"/>
    </row>
    <row r="73" spans="1:7">
      <c r="A73" s="137" t="s">
        <v>110</v>
      </c>
      <c r="B73" s="51">
        <v>473</v>
      </c>
      <c r="C73" s="81">
        <v>726</v>
      </c>
      <c r="D73" s="75">
        <v>636.9</v>
      </c>
      <c r="E73" s="51">
        <v>140</v>
      </c>
      <c r="F73" s="141">
        <v>202.8</v>
      </c>
      <c r="G73"/>
    </row>
    <row r="74" spans="1:7">
      <c r="A74" s="137" t="s">
        <v>111</v>
      </c>
      <c r="B74" s="51">
        <v>113</v>
      </c>
      <c r="C74" s="81">
        <v>1182.9000000000001</v>
      </c>
      <c r="D74" s="75">
        <v>683.8</v>
      </c>
      <c r="E74" s="51">
        <v>32</v>
      </c>
      <c r="F74" s="141">
        <v>288</v>
      </c>
      <c r="G74"/>
    </row>
    <row r="75" spans="1:7">
      <c r="A75" s="137" t="s">
        <v>112</v>
      </c>
      <c r="B75" s="51">
        <v>134</v>
      </c>
      <c r="C75" s="81">
        <v>854.6</v>
      </c>
      <c r="D75" s="75">
        <v>673.3</v>
      </c>
      <c r="E75" s="51">
        <v>58</v>
      </c>
      <c r="F75" s="141">
        <v>319.60000000000002</v>
      </c>
      <c r="G75"/>
    </row>
    <row r="76" spans="1:7">
      <c r="A76" s="137" t="s">
        <v>113</v>
      </c>
      <c r="B76" s="51">
        <v>2023</v>
      </c>
      <c r="C76" s="81">
        <v>1006.7</v>
      </c>
      <c r="D76" s="75">
        <v>731.5</v>
      </c>
      <c r="E76" s="51">
        <v>736</v>
      </c>
      <c r="F76" s="141">
        <v>302.8</v>
      </c>
      <c r="G76"/>
    </row>
    <row r="77" spans="1:7">
      <c r="A77" s="137" t="s">
        <v>114</v>
      </c>
      <c r="B77" s="51">
        <v>604</v>
      </c>
      <c r="C77" s="81">
        <v>432.4</v>
      </c>
      <c r="D77" s="75">
        <v>570.79999999999995</v>
      </c>
      <c r="E77" s="51">
        <v>259</v>
      </c>
      <c r="F77" s="141">
        <v>198.7</v>
      </c>
      <c r="G77"/>
    </row>
    <row r="78" spans="1:7">
      <c r="A78" s="137" t="s">
        <v>115</v>
      </c>
      <c r="B78" s="51">
        <v>468</v>
      </c>
      <c r="C78" s="81">
        <v>513.6</v>
      </c>
      <c r="D78" s="75">
        <v>629</v>
      </c>
      <c r="E78" s="51">
        <v>202</v>
      </c>
      <c r="F78" s="141">
        <v>228.7</v>
      </c>
      <c r="G78"/>
    </row>
    <row r="79" spans="1:7">
      <c r="A79" s="137" t="s">
        <v>116</v>
      </c>
      <c r="B79" s="51">
        <v>154</v>
      </c>
      <c r="C79" s="81">
        <v>1032.3</v>
      </c>
      <c r="D79" s="75">
        <v>686.7</v>
      </c>
      <c r="E79" s="51">
        <v>45</v>
      </c>
      <c r="F79" s="141">
        <v>258.39999999999998</v>
      </c>
      <c r="G79"/>
    </row>
    <row r="80" spans="1:7">
      <c r="A80" s="137" t="s">
        <v>117</v>
      </c>
      <c r="B80" s="51">
        <v>972</v>
      </c>
      <c r="C80" s="81">
        <v>635.70000000000005</v>
      </c>
      <c r="D80" s="75">
        <v>579</v>
      </c>
      <c r="E80" s="51">
        <v>365</v>
      </c>
      <c r="F80" s="141">
        <v>231.7</v>
      </c>
      <c r="G80"/>
    </row>
    <row r="81" spans="1:7">
      <c r="A81" s="137" t="s">
        <v>118</v>
      </c>
      <c r="B81" s="51">
        <v>321</v>
      </c>
      <c r="C81" s="81">
        <v>877.7</v>
      </c>
      <c r="D81" s="75">
        <v>622.20000000000005</v>
      </c>
      <c r="E81" s="51">
        <v>95</v>
      </c>
      <c r="F81" s="141">
        <v>230</v>
      </c>
      <c r="G81"/>
    </row>
    <row r="82" spans="1:7">
      <c r="A82" s="137" t="s">
        <v>119</v>
      </c>
      <c r="B82" s="51">
        <v>93</v>
      </c>
      <c r="C82" s="81">
        <v>949</v>
      </c>
      <c r="D82" s="75">
        <v>597.70000000000005</v>
      </c>
      <c r="E82" s="51">
        <v>20</v>
      </c>
      <c r="F82" s="141">
        <v>201.8</v>
      </c>
      <c r="G82"/>
    </row>
    <row r="83" spans="1:7">
      <c r="A83" s="137" t="s">
        <v>120</v>
      </c>
      <c r="B83" s="51">
        <v>99</v>
      </c>
      <c r="C83" s="81">
        <v>1049.2</v>
      </c>
      <c r="D83" s="75">
        <v>549</v>
      </c>
      <c r="E83" s="51">
        <v>18</v>
      </c>
      <c r="F83" s="141" t="s">
        <v>256</v>
      </c>
      <c r="G83"/>
    </row>
    <row r="84" spans="1:7">
      <c r="A84" s="137" t="s">
        <v>121</v>
      </c>
      <c r="B84" s="51">
        <v>224</v>
      </c>
      <c r="C84" s="81">
        <v>923.2</v>
      </c>
      <c r="D84" s="75">
        <v>661.7</v>
      </c>
      <c r="E84" s="51">
        <v>78</v>
      </c>
      <c r="F84" s="141">
        <v>262.3</v>
      </c>
      <c r="G84"/>
    </row>
    <row r="85" spans="1:7">
      <c r="A85" s="137" t="s">
        <v>122</v>
      </c>
      <c r="B85" s="51">
        <v>50</v>
      </c>
      <c r="C85" s="81">
        <v>1476.2</v>
      </c>
      <c r="D85" s="75">
        <v>621.70000000000005</v>
      </c>
      <c r="E85" s="51">
        <v>13</v>
      </c>
      <c r="F85" s="141" t="s">
        <v>256</v>
      </c>
      <c r="G85"/>
    </row>
    <row r="86" spans="1:7">
      <c r="A86" s="137" t="s">
        <v>123</v>
      </c>
      <c r="B86" s="51">
        <v>187</v>
      </c>
      <c r="C86" s="81">
        <v>875.4</v>
      </c>
      <c r="D86" s="75">
        <v>574.4</v>
      </c>
      <c r="E86" s="51">
        <v>52</v>
      </c>
      <c r="F86" s="141">
        <v>178.5</v>
      </c>
      <c r="G86"/>
    </row>
    <row r="87" spans="1:7">
      <c r="A87" s="137" t="s">
        <v>124</v>
      </c>
      <c r="B87" s="51">
        <v>185</v>
      </c>
      <c r="C87" s="81">
        <v>1344.8</v>
      </c>
      <c r="D87" s="75">
        <v>809.7</v>
      </c>
      <c r="E87" s="51">
        <v>66</v>
      </c>
      <c r="F87" s="141">
        <v>393.6</v>
      </c>
      <c r="G87"/>
    </row>
    <row r="88" spans="1:7">
      <c r="A88" s="137" t="s">
        <v>125</v>
      </c>
      <c r="B88" s="51">
        <v>147</v>
      </c>
      <c r="C88" s="81">
        <v>772.7</v>
      </c>
      <c r="D88" s="75">
        <v>563.6</v>
      </c>
      <c r="E88" s="51">
        <v>46</v>
      </c>
      <c r="F88" s="141">
        <v>198.5</v>
      </c>
      <c r="G88"/>
    </row>
    <row r="89" spans="1:7">
      <c r="A89" s="137" t="s">
        <v>126</v>
      </c>
      <c r="B89" s="51">
        <v>1475</v>
      </c>
      <c r="C89" s="81">
        <v>591.70000000000005</v>
      </c>
      <c r="D89" s="75">
        <v>590.4</v>
      </c>
      <c r="E89" s="51">
        <v>576</v>
      </c>
      <c r="F89" s="141">
        <v>209.8</v>
      </c>
      <c r="G89"/>
    </row>
    <row r="90" spans="1:7">
      <c r="A90" s="137" t="s">
        <v>127</v>
      </c>
      <c r="B90" s="51">
        <v>106</v>
      </c>
      <c r="C90" s="81">
        <v>956.4</v>
      </c>
      <c r="D90" s="75">
        <v>593.4</v>
      </c>
      <c r="E90" s="51">
        <v>31</v>
      </c>
      <c r="F90" s="141">
        <v>259.5</v>
      </c>
      <c r="G90"/>
    </row>
    <row r="91" spans="1:7">
      <c r="A91" s="137" t="s">
        <v>128</v>
      </c>
      <c r="B91" s="51">
        <v>65</v>
      </c>
      <c r="C91" s="81">
        <v>1000.8</v>
      </c>
      <c r="D91" s="75">
        <v>691.2</v>
      </c>
      <c r="E91" s="51">
        <v>22</v>
      </c>
      <c r="F91" s="141">
        <v>286.5</v>
      </c>
      <c r="G91"/>
    </row>
    <row r="92" spans="1:7">
      <c r="A92" s="137" t="s">
        <v>129</v>
      </c>
      <c r="B92" s="51">
        <v>412</v>
      </c>
      <c r="C92" s="81">
        <v>806.3</v>
      </c>
      <c r="D92" s="75">
        <v>673.8</v>
      </c>
      <c r="E92" s="51">
        <v>157</v>
      </c>
      <c r="F92" s="141">
        <v>295.60000000000002</v>
      </c>
      <c r="G92"/>
    </row>
    <row r="93" spans="1:7">
      <c r="A93" s="137" t="s">
        <v>130</v>
      </c>
      <c r="B93" s="51">
        <v>748</v>
      </c>
      <c r="C93" s="81">
        <v>575.70000000000005</v>
      </c>
      <c r="D93" s="75">
        <v>640.5</v>
      </c>
      <c r="E93" s="51">
        <v>333</v>
      </c>
      <c r="F93" s="141">
        <v>255</v>
      </c>
      <c r="G93"/>
    </row>
    <row r="94" spans="1:7">
      <c r="A94" s="137" t="s">
        <v>131</v>
      </c>
      <c r="B94" s="51">
        <v>108</v>
      </c>
      <c r="C94" s="81">
        <v>1068.4000000000001</v>
      </c>
      <c r="D94" s="75">
        <v>573.20000000000005</v>
      </c>
      <c r="E94" s="51">
        <v>24</v>
      </c>
      <c r="F94" s="141">
        <v>208.5</v>
      </c>
      <c r="G94"/>
    </row>
    <row r="95" spans="1:7" s="58" customFormat="1" ht="24" customHeight="1">
      <c r="A95" s="138" t="s">
        <v>236</v>
      </c>
      <c r="B95" s="57">
        <f>B8+B38+B43</f>
        <v>918</v>
      </c>
      <c r="C95" s="82">
        <v>1236.9000000000001</v>
      </c>
      <c r="D95" s="76">
        <v>774.1</v>
      </c>
      <c r="E95" s="57">
        <f>E8+E38+E43</f>
        <v>378</v>
      </c>
      <c r="F95" s="142">
        <v>367.1</v>
      </c>
      <c r="G95"/>
    </row>
    <row r="96" spans="1:7" s="58" customFormat="1" ht="24" customHeight="1">
      <c r="A96" s="138" t="s">
        <v>237</v>
      </c>
      <c r="B96" s="57">
        <f>B11+B22+B36+B46</f>
        <v>798</v>
      </c>
      <c r="C96" s="82">
        <v>1010.8</v>
      </c>
      <c r="D96" s="76">
        <v>784</v>
      </c>
      <c r="E96" s="57">
        <f>E11+E22+E36+E46</f>
        <v>356</v>
      </c>
      <c r="F96" s="142">
        <v>391.8</v>
      </c>
      <c r="G96"/>
    </row>
    <row r="97" spans="1:7" s="58" customFormat="1" ht="24" customHeight="1">
      <c r="A97" s="138" t="s">
        <v>238</v>
      </c>
      <c r="B97" s="57">
        <f>B13+B19+B44+B83+B94</f>
        <v>501</v>
      </c>
      <c r="C97" s="82">
        <v>1147.2</v>
      </c>
      <c r="D97" s="76">
        <v>595.1</v>
      </c>
      <c r="E97" s="57">
        <f>E13+E19+E44+E83+E94</f>
        <v>120</v>
      </c>
      <c r="F97" s="142">
        <v>227.4</v>
      </c>
      <c r="G97"/>
    </row>
    <row r="98" spans="1:7" s="58" customFormat="1" ht="24" customHeight="1">
      <c r="A98" s="138" t="s">
        <v>239</v>
      </c>
      <c r="B98" s="57">
        <f>B15+B59</f>
        <v>535</v>
      </c>
      <c r="C98" s="82">
        <v>916.3</v>
      </c>
      <c r="D98" s="76">
        <v>637.5</v>
      </c>
      <c r="E98" s="57">
        <f>E15+E59</f>
        <v>141</v>
      </c>
      <c r="F98" s="142">
        <v>212.9</v>
      </c>
      <c r="G98"/>
    </row>
    <row r="99" spans="1:7" s="58" customFormat="1" ht="24" customHeight="1">
      <c r="A99" s="138" t="s">
        <v>240</v>
      </c>
      <c r="B99" s="57">
        <f>B16+B23+B45+B76</f>
        <v>2599</v>
      </c>
      <c r="C99" s="82">
        <v>1029.5999999999999</v>
      </c>
      <c r="D99" s="76">
        <v>736.8</v>
      </c>
      <c r="E99" s="57">
        <f>E16+E23+E45+E76</f>
        <v>948</v>
      </c>
      <c r="F99" s="142">
        <v>305.89999999999998</v>
      </c>
      <c r="G99"/>
    </row>
    <row r="100" spans="1:7" s="58" customFormat="1" ht="17.25" customHeight="1">
      <c r="A100" s="138" t="s">
        <v>241</v>
      </c>
      <c r="B100" s="57">
        <f>B24+B39</f>
        <v>253</v>
      </c>
      <c r="C100" s="82">
        <v>1155.0999999999999</v>
      </c>
      <c r="D100" s="76">
        <v>648.6</v>
      </c>
      <c r="E100" s="57">
        <f>E24+E39</f>
        <v>71</v>
      </c>
      <c r="F100" s="142">
        <v>278.2</v>
      </c>
      <c r="G100"/>
    </row>
    <row r="101" spans="1:7" s="58" customFormat="1" ht="25.5">
      <c r="A101" s="138" t="s">
        <v>373</v>
      </c>
      <c r="B101" s="57">
        <f>B21+B91+B10+B63</f>
        <v>1496</v>
      </c>
      <c r="C101" s="82">
        <v>942.8</v>
      </c>
      <c r="D101" s="76">
        <v>664.2</v>
      </c>
      <c r="E101" s="57">
        <f>E21+E91+E10+E63</f>
        <v>519</v>
      </c>
      <c r="F101" s="142">
        <v>273.39999999999998</v>
      </c>
      <c r="G101"/>
    </row>
    <row r="102" spans="1:7" s="58" customFormat="1" ht="24" customHeight="1">
      <c r="A102" s="138" t="s">
        <v>242</v>
      </c>
      <c r="B102" s="57">
        <f>B28+B33+B68+B82+B85</f>
        <v>730</v>
      </c>
      <c r="C102" s="82">
        <v>1090.9000000000001</v>
      </c>
      <c r="D102" s="76">
        <v>628.79999999999995</v>
      </c>
      <c r="E102" s="57">
        <f>E28+E33+E68+E82+E85</f>
        <v>225</v>
      </c>
      <c r="F102" s="142">
        <v>262.39999999999998</v>
      </c>
      <c r="G102"/>
    </row>
    <row r="103" spans="1:7" s="58" customFormat="1">
      <c r="A103" s="138" t="s">
        <v>243</v>
      </c>
      <c r="B103" s="57">
        <f>B27+B81</f>
        <v>473</v>
      </c>
      <c r="C103" s="82">
        <v>830.9</v>
      </c>
      <c r="D103" s="76">
        <v>632.5</v>
      </c>
      <c r="E103" s="57">
        <f>E27+E81</f>
        <v>142</v>
      </c>
      <c r="F103" s="142">
        <v>224.8</v>
      </c>
      <c r="G103"/>
    </row>
    <row r="104" spans="1:7" s="58" customFormat="1">
      <c r="A104" s="138" t="s">
        <v>244</v>
      </c>
      <c r="B104" s="57">
        <f>B30+B35</f>
        <v>403</v>
      </c>
      <c r="C104" s="82">
        <v>1019.9</v>
      </c>
      <c r="D104" s="76">
        <v>603.70000000000005</v>
      </c>
      <c r="E104" s="57">
        <f>E30+E35</f>
        <v>115</v>
      </c>
      <c r="F104" s="142">
        <v>227.3</v>
      </c>
      <c r="G104"/>
    </row>
    <row r="105" spans="1:7" s="58" customFormat="1">
      <c r="A105" s="138" t="s">
        <v>245</v>
      </c>
      <c r="B105" s="57">
        <f>B29+B53</f>
        <v>447</v>
      </c>
      <c r="C105" s="82">
        <v>1299</v>
      </c>
      <c r="D105" s="76">
        <v>680</v>
      </c>
      <c r="E105" s="57">
        <f>E29+E53</f>
        <v>125</v>
      </c>
      <c r="F105" s="142">
        <v>270.39999999999998</v>
      </c>
      <c r="G105"/>
    </row>
    <row r="106" spans="1:7" s="58" customFormat="1">
      <c r="A106" s="138" t="s">
        <v>246</v>
      </c>
      <c r="B106" s="57">
        <f>B37+B55</f>
        <v>588</v>
      </c>
      <c r="C106" s="82">
        <v>914.5</v>
      </c>
      <c r="D106" s="76">
        <v>728.7</v>
      </c>
      <c r="E106" s="57">
        <f>E37+E55</f>
        <v>241</v>
      </c>
      <c r="F106" s="142">
        <v>320.3</v>
      </c>
      <c r="G106"/>
    </row>
    <row r="107" spans="1:7" s="58" customFormat="1" ht="24" customHeight="1">
      <c r="A107" s="138" t="s">
        <v>247</v>
      </c>
      <c r="B107" s="57">
        <f>B42+B52+B64+B70+B75</f>
        <v>434</v>
      </c>
      <c r="C107" s="82">
        <v>911.2</v>
      </c>
      <c r="D107" s="76">
        <v>625.5</v>
      </c>
      <c r="E107" s="57">
        <f>E42+E52+E64+E70+E75</f>
        <v>155</v>
      </c>
      <c r="F107" s="142">
        <v>267.7</v>
      </c>
      <c r="G107"/>
    </row>
    <row r="108" spans="1:7" s="58" customFormat="1">
      <c r="A108" s="138" t="s">
        <v>248</v>
      </c>
      <c r="B108" s="57">
        <f>B40+B65</f>
        <v>442</v>
      </c>
      <c r="C108" s="82">
        <v>981.7</v>
      </c>
      <c r="D108" s="76">
        <v>727.4</v>
      </c>
      <c r="E108" s="57">
        <f>E40+E65</f>
        <v>182</v>
      </c>
      <c r="F108" s="142">
        <v>301</v>
      </c>
      <c r="G108"/>
    </row>
    <row r="109" spans="1:7" s="58" customFormat="1">
      <c r="A109" s="138" t="s">
        <v>249</v>
      </c>
      <c r="B109" s="57">
        <f>B41+B72</f>
        <v>603</v>
      </c>
      <c r="C109" s="82">
        <v>1052.2</v>
      </c>
      <c r="D109" s="76">
        <v>689.9</v>
      </c>
      <c r="E109" s="57">
        <f>E41+E72</f>
        <v>201</v>
      </c>
      <c r="F109" s="142">
        <v>297.8</v>
      </c>
      <c r="G109"/>
    </row>
    <row r="110" spans="1:7" s="58" customFormat="1" ht="24" customHeight="1">
      <c r="A110" s="138" t="s">
        <v>250</v>
      </c>
      <c r="B110" s="57">
        <f>B48+B49+B58+B66+B71+B74</f>
        <v>792</v>
      </c>
      <c r="C110" s="82">
        <v>1066.4000000000001</v>
      </c>
      <c r="D110" s="76">
        <v>639.70000000000005</v>
      </c>
      <c r="E110" s="57">
        <f>E48+E49+E58+E66+E71+E74</f>
        <v>224</v>
      </c>
      <c r="F110" s="142">
        <v>258.2</v>
      </c>
      <c r="G110"/>
    </row>
    <row r="111" spans="1:7" s="58" customFormat="1">
      <c r="A111" s="138" t="s">
        <v>251</v>
      </c>
      <c r="B111" s="57">
        <f>B47+B88</f>
        <v>367</v>
      </c>
      <c r="C111" s="82">
        <v>784.3</v>
      </c>
      <c r="D111" s="76">
        <v>595.4</v>
      </c>
      <c r="E111" s="57">
        <f>E47+E88</f>
        <v>110</v>
      </c>
      <c r="F111" s="142">
        <v>191.8</v>
      </c>
      <c r="G111"/>
    </row>
    <row r="112" spans="1:7" s="58" customFormat="1" ht="24" customHeight="1">
      <c r="A112" s="138" t="s">
        <v>252</v>
      </c>
      <c r="B112" s="57">
        <f>B50+B54+B79</f>
        <v>717</v>
      </c>
      <c r="C112" s="82">
        <v>970.1</v>
      </c>
      <c r="D112" s="76">
        <v>666.7</v>
      </c>
      <c r="E112" s="57">
        <f>E50+E54+E79</f>
        <v>232</v>
      </c>
      <c r="F112" s="142">
        <v>269.39999999999998</v>
      </c>
      <c r="G112"/>
    </row>
    <row r="113" spans="1:7" s="58" customFormat="1" ht="24" customHeight="1">
      <c r="A113" s="138" t="s">
        <v>253</v>
      </c>
      <c r="B113" s="57">
        <f>B51+B61+B67</f>
        <v>465</v>
      </c>
      <c r="C113" s="82">
        <v>1060.5</v>
      </c>
      <c r="D113" s="76">
        <v>743.7</v>
      </c>
      <c r="E113" s="57">
        <f>E51+E61+E67</f>
        <v>176</v>
      </c>
      <c r="F113" s="142">
        <v>364</v>
      </c>
      <c r="G113"/>
    </row>
    <row r="114" spans="1:7" ht="22.5" customHeight="1">
      <c r="A114" s="143" t="s">
        <v>254</v>
      </c>
      <c r="B114" s="144">
        <f>B56+B84+B87</f>
        <v>712</v>
      </c>
      <c r="C114" s="145">
        <v>1005.2</v>
      </c>
      <c r="D114" s="146">
        <v>683.5</v>
      </c>
      <c r="E114" s="144">
        <f>E56+E84+E87</f>
        <v>246</v>
      </c>
      <c r="F114" s="147">
        <v>280.39999999999998</v>
      </c>
      <c r="G114"/>
    </row>
    <row r="115" spans="1:7">
      <c r="A115" s="34" t="s">
        <v>132</v>
      </c>
    </row>
    <row r="116" spans="1:7">
      <c r="A116" s="25" t="s">
        <v>229</v>
      </c>
    </row>
    <row r="117" spans="1:7">
      <c r="A117" s="112" t="s">
        <v>230</v>
      </c>
    </row>
    <row r="119" spans="1:7">
      <c r="A119" s="25" t="s">
        <v>299</v>
      </c>
    </row>
    <row r="120" spans="1:7">
      <c r="A120" s="25" t="s">
        <v>296</v>
      </c>
    </row>
    <row r="121" spans="1:7">
      <c r="A121" s="25" t="s">
        <v>298</v>
      </c>
    </row>
    <row r="122" spans="1:7">
      <c r="A122" s="25" t="s">
        <v>297</v>
      </c>
    </row>
    <row r="123" spans="1:7">
      <c r="A123" s="25" t="s">
        <v>300</v>
      </c>
    </row>
    <row r="124" spans="1:7">
      <c r="A124" s="128" t="s">
        <v>324</v>
      </c>
      <c r="B124" s="173"/>
      <c r="C124" s="173"/>
      <c r="D124" s="173"/>
      <c r="E124" s="174"/>
      <c r="F124" s="174"/>
    </row>
    <row r="125" spans="1:7">
      <c r="A125" s="25"/>
    </row>
    <row r="126" spans="1:7">
      <c r="A126" s="25" t="s">
        <v>311</v>
      </c>
    </row>
    <row r="127" spans="1:7">
      <c r="A127" s="25"/>
    </row>
  </sheetData>
  <hyperlinks>
    <hyperlink ref="A117" r:id="rId1" tooltip="link to Minnesota Vital Statistics Interactive Query System"/>
  </hyperlinks>
  <pageMargins left="0.7" right="0.7" top="0.75" bottom="0.75" header="0.3" footer="0.3"/>
  <pageSetup orientation="portrait" r:id="rId2"/>
  <headerFooter>
    <oddFooter>&amp;L&amp;"Tw Cen MT,Regular"Minnesota County Health Tables&amp;R&amp;"Tw Cen MT,Regular"C-&amp;P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topLeftCell="A94" workbookViewId="0">
      <selection activeCell="L102" sqref="L102"/>
    </sheetView>
  </sheetViews>
  <sheetFormatPr defaultRowHeight="12.75"/>
  <cols>
    <col min="1" max="1" width="25.83203125" customWidth="1"/>
    <col min="2" max="2" width="6.6640625" style="44" customWidth="1"/>
    <col min="3" max="3" width="7.83203125" style="44" customWidth="1"/>
    <col min="4" max="4" width="9" style="44" customWidth="1"/>
    <col min="5" max="9" width="9.33203125" style="44"/>
    <col min="10" max="10" width="25.6640625" customWidth="1"/>
    <col min="11" max="16" width="7.83203125" customWidth="1"/>
    <col min="17" max="17" width="8.83203125" customWidth="1"/>
    <col min="18" max="18" width="11.1640625" customWidth="1"/>
  </cols>
  <sheetData>
    <row r="1" spans="1:17" ht="15.75">
      <c r="A1" s="27" t="s">
        <v>262</v>
      </c>
      <c r="B1" s="54"/>
      <c r="C1" s="54"/>
      <c r="D1" s="54"/>
      <c r="E1" s="54"/>
      <c r="F1" s="54"/>
      <c r="G1" s="54"/>
      <c r="H1" s="54"/>
      <c r="J1" s="27" t="s">
        <v>306</v>
      </c>
    </row>
    <row r="2" spans="1:17" ht="15.75">
      <c r="A2" s="27" t="s">
        <v>372</v>
      </c>
      <c r="B2" s="54"/>
      <c r="C2" s="54"/>
      <c r="D2" s="54"/>
      <c r="E2" s="54"/>
      <c r="F2" s="54"/>
      <c r="G2" s="54"/>
      <c r="H2" s="54"/>
      <c r="J2" s="27" t="s">
        <v>372</v>
      </c>
    </row>
    <row r="4" spans="1:17" ht="12.75" customHeight="1">
      <c r="A4" s="133"/>
      <c r="B4" s="119"/>
      <c r="C4" s="120"/>
      <c r="D4" s="120"/>
      <c r="E4" s="120"/>
      <c r="F4" s="122" t="s">
        <v>0</v>
      </c>
      <c r="G4" s="120"/>
      <c r="H4" s="121"/>
      <c r="I4"/>
      <c r="J4" s="199" t="s">
        <v>255</v>
      </c>
      <c r="K4" s="119"/>
      <c r="L4" s="120"/>
      <c r="M4" s="120"/>
      <c r="N4" s="120"/>
      <c r="O4" s="122" t="s">
        <v>0</v>
      </c>
      <c r="P4" s="120"/>
      <c r="Q4" s="121"/>
    </row>
    <row r="5" spans="1:17">
      <c r="A5" s="118" t="s">
        <v>255</v>
      </c>
      <c r="B5" s="52" t="s">
        <v>2</v>
      </c>
      <c r="C5" s="52" t="s">
        <v>3</v>
      </c>
      <c r="D5" s="52" t="s">
        <v>4</v>
      </c>
      <c r="E5" s="52" t="s">
        <v>5</v>
      </c>
      <c r="F5" s="52" t="s">
        <v>329</v>
      </c>
      <c r="G5" s="53" t="s">
        <v>6</v>
      </c>
      <c r="H5" s="113" t="s">
        <v>7</v>
      </c>
      <c r="I5"/>
      <c r="J5" s="199"/>
      <c r="K5" s="52" t="s">
        <v>2</v>
      </c>
      <c r="L5" s="52" t="s">
        <v>3</v>
      </c>
      <c r="M5" s="52" t="s">
        <v>4</v>
      </c>
      <c r="N5" s="52" t="s">
        <v>5</v>
      </c>
      <c r="O5" s="52" t="s">
        <v>329</v>
      </c>
      <c r="P5" s="53" t="s">
        <v>6</v>
      </c>
      <c r="Q5" s="52" t="s">
        <v>7</v>
      </c>
    </row>
    <row r="6" spans="1:17">
      <c r="A6" s="135" t="s">
        <v>135</v>
      </c>
      <c r="B6" s="47">
        <v>405</v>
      </c>
      <c r="C6" s="47">
        <v>88</v>
      </c>
      <c r="D6" s="47">
        <v>381</v>
      </c>
      <c r="E6" s="47">
        <v>1379</v>
      </c>
      <c r="F6" s="47">
        <v>6775</v>
      </c>
      <c r="G6" s="47">
        <v>6463</v>
      </c>
      <c r="H6" s="149">
        <v>25780</v>
      </c>
      <c r="I6"/>
      <c r="J6" s="46" t="s">
        <v>135</v>
      </c>
      <c r="K6" s="193">
        <v>116.2</v>
      </c>
      <c r="L6" s="193">
        <v>12.2</v>
      </c>
      <c r="M6" s="193">
        <v>52.9</v>
      </c>
      <c r="N6" s="193">
        <v>97.3</v>
      </c>
      <c r="O6" s="193">
        <v>460.8</v>
      </c>
      <c r="P6" s="193">
        <v>1497.1</v>
      </c>
      <c r="Q6" s="193">
        <v>7398.5</v>
      </c>
    </row>
    <row r="7" spans="1:17">
      <c r="A7" s="136" t="s">
        <v>46</v>
      </c>
      <c r="B7" s="49">
        <v>2</v>
      </c>
      <c r="C7" s="49">
        <v>0</v>
      </c>
      <c r="D7" s="49">
        <v>1</v>
      </c>
      <c r="E7" s="49">
        <v>3</v>
      </c>
      <c r="F7" s="49">
        <v>31</v>
      </c>
      <c r="G7" s="49">
        <v>49</v>
      </c>
      <c r="H7" s="150">
        <v>138</v>
      </c>
      <c r="I7"/>
      <c r="J7" s="48" t="s">
        <v>46</v>
      </c>
      <c r="K7" s="55" t="s">
        <v>256</v>
      </c>
      <c r="L7" s="55" t="s">
        <v>256</v>
      </c>
      <c r="M7" s="55" t="s">
        <v>256</v>
      </c>
      <c r="N7" s="55" t="s">
        <v>256</v>
      </c>
      <c r="O7" s="55">
        <v>632.79999999999995</v>
      </c>
      <c r="P7" s="55">
        <v>1723.5</v>
      </c>
      <c r="Q7" s="55">
        <v>7270.8</v>
      </c>
    </row>
    <row r="8" spans="1:17">
      <c r="A8" s="137" t="s">
        <v>47</v>
      </c>
      <c r="B8" s="51">
        <v>12</v>
      </c>
      <c r="C8" s="51">
        <v>2</v>
      </c>
      <c r="D8" s="51">
        <v>33</v>
      </c>
      <c r="E8" s="51">
        <v>98</v>
      </c>
      <c r="F8" s="51">
        <v>394</v>
      </c>
      <c r="G8" s="51">
        <v>380</v>
      </c>
      <c r="H8" s="151">
        <v>1006</v>
      </c>
      <c r="I8"/>
      <c r="J8" s="50" t="s">
        <v>47</v>
      </c>
      <c r="K8" s="55" t="s">
        <v>256</v>
      </c>
      <c r="L8" s="55" t="s">
        <v>256</v>
      </c>
      <c r="M8" s="55">
        <v>77.8</v>
      </c>
      <c r="N8" s="55">
        <v>107.3</v>
      </c>
      <c r="O8" s="55">
        <v>399.7</v>
      </c>
      <c r="P8" s="55">
        <v>1498.7</v>
      </c>
      <c r="Q8" s="55">
        <v>6541.8</v>
      </c>
    </row>
    <row r="9" spans="1:17">
      <c r="A9" s="137" t="s">
        <v>48</v>
      </c>
      <c r="B9" s="51">
        <v>3</v>
      </c>
      <c r="C9" s="51">
        <v>2</v>
      </c>
      <c r="D9" s="51">
        <v>1</v>
      </c>
      <c r="E9" s="51">
        <v>11</v>
      </c>
      <c r="F9" s="51">
        <v>54</v>
      </c>
      <c r="G9" s="51">
        <v>56</v>
      </c>
      <c r="H9" s="151">
        <v>195</v>
      </c>
      <c r="I9"/>
      <c r="J9" s="50" t="s">
        <v>48</v>
      </c>
      <c r="K9" s="55" t="s">
        <v>256</v>
      </c>
      <c r="L9" s="55" t="s">
        <v>256</v>
      </c>
      <c r="M9" s="55" t="s">
        <v>256</v>
      </c>
      <c r="N9" s="55" t="s">
        <v>256</v>
      </c>
      <c r="O9" s="55">
        <v>581.29999999999995</v>
      </c>
      <c r="P9" s="55">
        <v>1531.3</v>
      </c>
      <c r="Q9" s="55">
        <v>7042.3</v>
      </c>
    </row>
    <row r="10" spans="1:17">
      <c r="A10" s="137" t="s">
        <v>49</v>
      </c>
      <c r="B10" s="51">
        <v>9</v>
      </c>
      <c r="C10" s="51">
        <v>5</v>
      </c>
      <c r="D10" s="51">
        <v>7</v>
      </c>
      <c r="E10" s="51">
        <v>15</v>
      </c>
      <c r="F10" s="51">
        <v>88</v>
      </c>
      <c r="G10" s="51">
        <v>71</v>
      </c>
      <c r="H10" s="151">
        <v>217</v>
      </c>
      <c r="I10"/>
      <c r="J10" s="50" t="s">
        <v>49</v>
      </c>
      <c r="K10" s="55" t="s">
        <v>256</v>
      </c>
      <c r="L10" s="55" t="s">
        <v>256</v>
      </c>
      <c r="M10" s="55" t="s">
        <v>256</v>
      </c>
      <c r="N10" s="55" t="s">
        <v>256</v>
      </c>
      <c r="O10" s="55">
        <v>812.9</v>
      </c>
      <c r="P10" s="55">
        <v>1944.1</v>
      </c>
      <c r="Q10" s="55">
        <v>7439.2</v>
      </c>
    </row>
    <row r="11" spans="1:17">
      <c r="A11" s="137" t="s">
        <v>50</v>
      </c>
      <c r="B11" s="51">
        <v>2</v>
      </c>
      <c r="C11" s="51">
        <v>0</v>
      </c>
      <c r="D11" s="51">
        <v>2</v>
      </c>
      <c r="E11" s="51">
        <v>9</v>
      </c>
      <c r="F11" s="51">
        <v>50</v>
      </c>
      <c r="G11" s="51">
        <v>50</v>
      </c>
      <c r="H11" s="151">
        <v>222</v>
      </c>
      <c r="I11"/>
      <c r="J11" s="50" t="s">
        <v>50</v>
      </c>
      <c r="K11" s="55" t="s">
        <v>256</v>
      </c>
      <c r="L11" s="55" t="s">
        <v>256</v>
      </c>
      <c r="M11" s="55" t="s">
        <v>256</v>
      </c>
      <c r="N11" s="55" t="s">
        <v>256</v>
      </c>
      <c r="O11" s="55">
        <v>507.3</v>
      </c>
      <c r="P11" s="55">
        <v>1782.5</v>
      </c>
      <c r="Q11" s="55">
        <v>8736.7000000000007</v>
      </c>
    </row>
    <row r="12" spans="1:17">
      <c r="A12" s="137" t="s">
        <v>51</v>
      </c>
      <c r="B12" s="51">
        <v>1</v>
      </c>
      <c r="C12" s="51">
        <v>0</v>
      </c>
      <c r="D12" s="51">
        <v>0</v>
      </c>
      <c r="E12" s="51">
        <v>1</v>
      </c>
      <c r="F12" s="51">
        <v>3</v>
      </c>
      <c r="G12" s="51">
        <v>8</v>
      </c>
      <c r="H12" s="151">
        <v>58</v>
      </c>
      <c r="I12"/>
      <c r="J12" s="50" t="s">
        <v>51</v>
      </c>
      <c r="K12" s="55" t="s">
        <v>256</v>
      </c>
      <c r="L12" s="55" t="s">
        <v>256</v>
      </c>
      <c r="M12" s="55" t="s">
        <v>256</v>
      </c>
      <c r="N12" s="55" t="s">
        <v>256</v>
      </c>
      <c r="O12" s="55" t="s">
        <v>256</v>
      </c>
      <c r="P12" s="55" t="s">
        <v>256</v>
      </c>
      <c r="Q12" s="55">
        <v>7934.3</v>
      </c>
    </row>
    <row r="13" spans="1:17">
      <c r="A13" s="137" t="s">
        <v>52</v>
      </c>
      <c r="B13" s="51">
        <v>0</v>
      </c>
      <c r="C13" s="51">
        <v>1</v>
      </c>
      <c r="D13" s="51">
        <v>4</v>
      </c>
      <c r="E13" s="51">
        <v>18</v>
      </c>
      <c r="F13" s="51">
        <v>58</v>
      </c>
      <c r="G13" s="51">
        <v>66</v>
      </c>
      <c r="H13" s="151">
        <v>334</v>
      </c>
      <c r="I13"/>
      <c r="J13" s="50" t="s">
        <v>52</v>
      </c>
      <c r="K13" s="55" t="s">
        <v>256</v>
      </c>
      <c r="L13" s="55" t="s">
        <v>256</v>
      </c>
      <c r="M13" s="55" t="s">
        <v>256</v>
      </c>
      <c r="N13" s="55" t="s">
        <v>256</v>
      </c>
      <c r="O13" s="55">
        <v>406.5</v>
      </c>
      <c r="P13" s="55">
        <v>1499</v>
      </c>
      <c r="Q13" s="55">
        <v>8198.2999999999993</v>
      </c>
    </row>
    <row r="14" spans="1:17">
      <c r="A14" s="137" t="s">
        <v>53</v>
      </c>
      <c r="B14" s="51">
        <v>1</v>
      </c>
      <c r="C14" s="51">
        <v>0</v>
      </c>
      <c r="D14" s="51">
        <v>6</v>
      </c>
      <c r="E14" s="51">
        <v>5</v>
      </c>
      <c r="F14" s="51">
        <v>35</v>
      </c>
      <c r="G14" s="51">
        <v>31</v>
      </c>
      <c r="H14" s="151">
        <v>250</v>
      </c>
      <c r="I14"/>
      <c r="J14" s="50" t="s">
        <v>53</v>
      </c>
      <c r="K14" s="55" t="s">
        <v>256</v>
      </c>
      <c r="L14" s="55" t="s">
        <v>256</v>
      </c>
      <c r="M14" s="55" t="s">
        <v>256</v>
      </c>
      <c r="N14" s="55" t="s">
        <v>256</v>
      </c>
      <c r="O14" s="55">
        <v>496.2</v>
      </c>
      <c r="P14" s="55">
        <v>1290.0999999999999</v>
      </c>
      <c r="Q14" s="55">
        <v>9380.9</v>
      </c>
    </row>
    <row r="15" spans="1:17">
      <c r="A15" s="137" t="s">
        <v>54</v>
      </c>
      <c r="B15" s="51">
        <v>2</v>
      </c>
      <c r="C15" s="51">
        <v>0</v>
      </c>
      <c r="D15" s="51">
        <v>4</v>
      </c>
      <c r="E15" s="51">
        <v>14</v>
      </c>
      <c r="F15" s="51">
        <v>68</v>
      </c>
      <c r="G15" s="51">
        <v>65</v>
      </c>
      <c r="H15" s="151">
        <v>233</v>
      </c>
      <c r="I15"/>
      <c r="J15" s="50" t="s">
        <v>54</v>
      </c>
      <c r="K15" s="55" t="s">
        <v>256</v>
      </c>
      <c r="L15" s="55" t="s">
        <v>256</v>
      </c>
      <c r="M15" s="55" t="s">
        <v>256</v>
      </c>
      <c r="N15" s="55" t="s">
        <v>256</v>
      </c>
      <c r="O15" s="55">
        <v>663.5</v>
      </c>
      <c r="P15" s="55">
        <v>2074</v>
      </c>
      <c r="Q15" s="55">
        <v>8799.1</v>
      </c>
    </row>
    <row r="16" spans="1:17">
      <c r="A16" s="137" t="s">
        <v>55</v>
      </c>
      <c r="B16" s="51">
        <v>4</v>
      </c>
      <c r="C16" s="51">
        <v>2</v>
      </c>
      <c r="D16" s="51">
        <v>3</v>
      </c>
      <c r="E16" s="51">
        <v>16</v>
      </c>
      <c r="F16" s="51">
        <v>72</v>
      </c>
      <c r="G16" s="51">
        <v>67</v>
      </c>
      <c r="H16" s="151">
        <v>285</v>
      </c>
      <c r="I16"/>
      <c r="J16" s="50" t="s">
        <v>55</v>
      </c>
      <c r="K16" s="55" t="s">
        <v>256</v>
      </c>
      <c r="L16" s="55" t="s">
        <v>256</v>
      </c>
      <c r="M16" s="55" t="s">
        <v>256</v>
      </c>
      <c r="N16" s="55" t="s">
        <v>256</v>
      </c>
      <c r="O16" s="55">
        <v>257.89999999999998</v>
      </c>
      <c r="P16" s="55">
        <v>1194.0999999999999</v>
      </c>
      <c r="Q16" s="55">
        <v>6987</v>
      </c>
    </row>
    <row r="17" spans="1:17">
      <c r="A17" s="137" t="s">
        <v>56</v>
      </c>
      <c r="B17" s="51">
        <v>5</v>
      </c>
      <c r="C17" s="51">
        <v>1</v>
      </c>
      <c r="D17" s="51">
        <v>5</v>
      </c>
      <c r="E17" s="51">
        <v>12</v>
      </c>
      <c r="F17" s="51">
        <v>72</v>
      </c>
      <c r="G17" s="51">
        <v>64</v>
      </c>
      <c r="H17" s="151">
        <v>206</v>
      </c>
      <c r="I17"/>
      <c r="J17" s="50" t="s">
        <v>56</v>
      </c>
      <c r="K17" s="55" t="s">
        <v>256</v>
      </c>
      <c r="L17" s="55" t="s">
        <v>256</v>
      </c>
      <c r="M17" s="55" t="s">
        <v>256</v>
      </c>
      <c r="N17" s="55" t="s">
        <v>256</v>
      </c>
      <c r="O17" s="55">
        <v>836.8</v>
      </c>
      <c r="P17" s="55">
        <v>1537.7</v>
      </c>
      <c r="Q17" s="55">
        <v>7838.7</v>
      </c>
    </row>
    <row r="18" spans="1:17">
      <c r="A18" s="137" t="s">
        <v>57</v>
      </c>
      <c r="B18" s="51">
        <v>1</v>
      </c>
      <c r="C18" s="51">
        <v>0</v>
      </c>
      <c r="D18" s="51">
        <v>2</v>
      </c>
      <c r="E18" s="51">
        <v>2</v>
      </c>
      <c r="F18" s="51">
        <v>18</v>
      </c>
      <c r="G18" s="51">
        <v>22</v>
      </c>
      <c r="H18" s="151">
        <v>99</v>
      </c>
      <c r="I18"/>
      <c r="J18" s="50" t="s">
        <v>57</v>
      </c>
      <c r="K18" s="55" t="s">
        <v>256</v>
      </c>
      <c r="L18" s="55" t="s">
        <v>256</v>
      </c>
      <c r="M18" s="55" t="s">
        <v>256</v>
      </c>
      <c r="N18" s="55" t="s">
        <v>256</v>
      </c>
      <c r="O18" s="55" t="s">
        <v>256</v>
      </c>
      <c r="P18" s="55">
        <v>1869.2</v>
      </c>
      <c r="Q18" s="55">
        <v>7795.3</v>
      </c>
    </row>
    <row r="19" spans="1:17">
      <c r="A19" s="137" t="s">
        <v>58</v>
      </c>
      <c r="B19" s="51">
        <v>2</v>
      </c>
      <c r="C19" s="51">
        <v>1</v>
      </c>
      <c r="D19" s="51">
        <v>5</v>
      </c>
      <c r="E19" s="51">
        <v>10</v>
      </c>
      <c r="F19" s="51">
        <v>69</v>
      </c>
      <c r="G19" s="51">
        <v>75</v>
      </c>
      <c r="H19" s="151">
        <v>238</v>
      </c>
      <c r="I19"/>
      <c r="J19" s="50" t="s">
        <v>58</v>
      </c>
      <c r="K19" s="55" t="s">
        <v>256</v>
      </c>
      <c r="L19" s="55" t="s">
        <v>256</v>
      </c>
      <c r="M19" s="55" t="s">
        <v>256</v>
      </c>
      <c r="N19" s="55" t="s">
        <v>256</v>
      </c>
      <c r="O19" s="55">
        <v>426.6</v>
      </c>
      <c r="P19" s="55">
        <v>1696.4</v>
      </c>
      <c r="Q19" s="55">
        <v>7665.1</v>
      </c>
    </row>
    <row r="20" spans="1:17">
      <c r="A20" s="137" t="s">
        <v>59</v>
      </c>
      <c r="B20" s="51">
        <v>6</v>
      </c>
      <c r="C20" s="51">
        <v>0</v>
      </c>
      <c r="D20" s="51">
        <v>1</v>
      </c>
      <c r="E20" s="51">
        <v>13</v>
      </c>
      <c r="F20" s="51">
        <v>80</v>
      </c>
      <c r="G20" s="51">
        <v>76</v>
      </c>
      <c r="H20" s="151">
        <v>261</v>
      </c>
      <c r="I20"/>
      <c r="J20" s="50" t="s">
        <v>59</v>
      </c>
      <c r="K20" s="55" t="s">
        <v>256</v>
      </c>
      <c r="L20" s="55" t="s">
        <v>256</v>
      </c>
      <c r="M20" s="55" t="s">
        <v>256</v>
      </c>
      <c r="N20" s="55" t="s">
        <v>256</v>
      </c>
      <c r="O20" s="55">
        <v>588.5</v>
      </c>
      <c r="P20" s="55">
        <v>1921.6</v>
      </c>
      <c r="Q20" s="55">
        <v>6872</v>
      </c>
    </row>
    <row r="21" spans="1:17">
      <c r="A21" s="137" t="s">
        <v>60</v>
      </c>
      <c r="B21" s="51">
        <v>0</v>
      </c>
      <c r="C21" s="51">
        <v>0</v>
      </c>
      <c r="D21" s="51">
        <v>1</v>
      </c>
      <c r="E21" s="51">
        <v>7</v>
      </c>
      <c r="F21" s="51">
        <v>23</v>
      </c>
      <c r="G21" s="51">
        <v>30</v>
      </c>
      <c r="H21" s="151">
        <v>59</v>
      </c>
      <c r="I21"/>
      <c r="J21" s="50" t="s">
        <v>60</v>
      </c>
      <c r="K21" s="55" t="s">
        <v>256</v>
      </c>
      <c r="L21" s="55" t="s">
        <v>256</v>
      </c>
      <c r="M21" s="55" t="s">
        <v>256</v>
      </c>
      <c r="N21" s="55" t="s">
        <v>256</v>
      </c>
      <c r="O21" s="55">
        <v>959.1</v>
      </c>
      <c r="P21" s="55">
        <v>3215.4</v>
      </c>
      <c r="Q21" s="55">
        <v>7554.4</v>
      </c>
    </row>
    <row r="22" spans="1:17">
      <c r="A22" s="137" t="s">
        <v>61</v>
      </c>
      <c r="B22" s="51">
        <v>0</v>
      </c>
      <c r="C22" s="51">
        <v>0</v>
      </c>
      <c r="D22" s="51">
        <v>2</v>
      </c>
      <c r="E22" s="51">
        <v>2</v>
      </c>
      <c r="F22" s="51">
        <v>7</v>
      </c>
      <c r="G22" s="51">
        <v>5</v>
      </c>
      <c r="H22" s="151">
        <v>39</v>
      </c>
      <c r="I22"/>
      <c r="J22" s="50" t="s">
        <v>61</v>
      </c>
      <c r="K22" s="55" t="s">
        <v>256</v>
      </c>
      <c r="L22" s="55" t="s">
        <v>256</v>
      </c>
      <c r="M22" s="55" t="s">
        <v>256</v>
      </c>
      <c r="N22" s="55" t="s">
        <v>256</v>
      </c>
      <c r="O22" s="55" t="s">
        <v>256</v>
      </c>
      <c r="P22" s="55" t="s">
        <v>256</v>
      </c>
      <c r="Q22" s="55">
        <v>8280.2999999999993</v>
      </c>
    </row>
    <row r="23" spans="1:17">
      <c r="A23" s="137" t="s">
        <v>62</v>
      </c>
      <c r="B23" s="51">
        <v>0</v>
      </c>
      <c r="C23" s="51">
        <v>0</v>
      </c>
      <c r="D23" s="51">
        <v>0</v>
      </c>
      <c r="E23" s="51">
        <v>5</v>
      </c>
      <c r="F23" s="51">
        <v>19</v>
      </c>
      <c r="G23" s="51">
        <v>13</v>
      </c>
      <c r="H23" s="151">
        <v>101</v>
      </c>
      <c r="I23"/>
      <c r="J23" s="50" t="s">
        <v>62</v>
      </c>
      <c r="K23" s="55" t="s">
        <v>256</v>
      </c>
      <c r="L23" s="55" t="s">
        <v>256</v>
      </c>
      <c r="M23" s="55" t="s">
        <v>256</v>
      </c>
      <c r="N23" s="55" t="s">
        <v>256</v>
      </c>
      <c r="O23" s="55" t="s">
        <v>256</v>
      </c>
      <c r="P23" s="55" t="s">
        <v>256</v>
      </c>
      <c r="Q23" s="55">
        <v>7399.3</v>
      </c>
    </row>
    <row r="24" spans="1:17">
      <c r="A24" s="137" t="s">
        <v>63</v>
      </c>
      <c r="B24" s="51">
        <v>4</v>
      </c>
      <c r="C24" s="51">
        <v>2</v>
      </c>
      <c r="D24" s="51">
        <v>1</v>
      </c>
      <c r="E24" s="51">
        <v>16</v>
      </c>
      <c r="F24" s="51">
        <v>110</v>
      </c>
      <c r="G24" s="51">
        <v>102</v>
      </c>
      <c r="H24" s="151">
        <v>380</v>
      </c>
      <c r="I24"/>
      <c r="J24" s="50" t="s">
        <v>63</v>
      </c>
      <c r="K24" s="55" t="s">
        <v>256</v>
      </c>
      <c r="L24" s="55" t="s">
        <v>256</v>
      </c>
      <c r="M24" s="55" t="s">
        <v>256</v>
      </c>
      <c r="N24" s="55" t="s">
        <v>256</v>
      </c>
      <c r="O24" s="55">
        <v>618.6</v>
      </c>
      <c r="P24" s="55">
        <v>1356.2</v>
      </c>
      <c r="Q24" s="55">
        <v>6803.9</v>
      </c>
    </row>
    <row r="25" spans="1:17">
      <c r="A25" s="137" t="s">
        <v>64</v>
      </c>
      <c r="B25" s="51">
        <v>31</v>
      </c>
      <c r="C25" s="51">
        <v>5</v>
      </c>
      <c r="D25" s="51">
        <v>20</v>
      </c>
      <c r="E25" s="51">
        <v>79</v>
      </c>
      <c r="F25" s="51">
        <v>424</v>
      </c>
      <c r="G25" s="51">
        <v>401</v>
      </c>
      <c r="H25" s="151">
        <v>1455</v>
      </c>
      <c r="I25"/>
      <c r="J25" s="50" t="s">
        <v>64</v>
      </c>
      <c r="K25" s="55">
        <v>114.8</v>
      </c>
      <c r="L25" s="55" t="s">
        <v>256</v>
      </c>
      <c r="M25" s="55">
        <v>39.299999999999997</v>
      </c>
      <c r="N25" s="55">
        <v>71.7</v>
      </c>
      <c r="O25" s="55">
        <v>365.1</v>
      </c>
      <c r="P25" s="55">
        <v>1364.4</v>
      </c>
      <c r="Q25" s="55">
        <v>7071.7</v>
      </c>
    </row>
    <row r="26" spans="1:17">
      <c r="A26" s="137" t="s">
        <v>65</v>
      </c>
      <c r="B26" s="51">
        <v>3</v>
      </c>
      <c r="C26" s="51">
        <v>0</v>
      </c>
      <c r="D26" s="51">
        <v>2</v>
      </c>
      <c r="E26" s="51">
        <v>2</v>
      </c>
      <c r="F26" s="51">
        <v>19</v>
      </c>
      <c r="G26" s="51">
        <v>21</v>
      </c>
      <c r="H26" s="151">
        <v>105</v>
      </c>
      <c r="I26"/>
      <c r="J26" s="50" t="s">
        <v>65</v>
      </c>
      <c r="K26" s="55" t="s">
        <v>256</v>
      </c>
      <c r="L26" s="55" t="s">
        <v>256</v>
      </c>
      <c r="M26" s="55" t="s">
        <v>256</v>
      </c>
      <c r="N26" s="55" t="s">
        <v>256</v>
      </c>
      <c r="O26" s="55" t="s">
        <v>256</v>
      </c>
      <c r="P26" s="55">
        <v>1468.5</v>
      </c>
      <c r="Q26" s="55">
        <v>8386.6</v>
      </c>
    </row>
    <row r="27" spans="1:17">
      <c r="A27" s="137" t="s">
        <v>66</v>
      </c>
      <c r="B27" s="51">
        <v>7</v>
      </c>
      <c r="C27" s="51">
        <v>0</v>
      </c>
      <c r="D27" s="51">
        <v>3</v>
      </c>
      <c r="E27" s="51">
        <v>6</v>
      </c>
      <c r="F27" s="51">
        <v>56</v>
      </c>
      <c r="G27" s="51">
        <v>60</v>
      </c>
      <c r="H27" s="151">
        <v>247</v>
      </c>
      <c r="I27"/>
      <c r="J27" s="50" t="s">
        <v>66</v>
      </c>
      <c r="K27" s="55" t="s">
        <v>256</v>
      </c>
      <c r="L27" s="55" t="s">
        <v>256</v>
      </c>
      <c r="M27" s="55" t="s">
        <v>256</v>
      </c>
      <c r="N27" s="55" t="s">
        <v>256</v>
      </c>
      <c r="O27" s="55">
        <v>555.20000000000005</v>
      </c>
      <c r="P27" s="55">
        <v>1391.8</v>
      </c>
      <c r="Q27" s="55">
        <v>6763.4</v>
      </c>
    </row>
    <row r="28" spans="1:17">
      <c r="A28" s="137" t="s">
        <v>67</v>
      </c>
      <c r="B28" s="51">
        <v>2</v>
      </c>
      <c r="C28" s="51">
        <v>0</v>
      </c>
      <c r="D28" s="51">
        <v>1</v>
      </c>
      <c r="E28" s="51">
        <v>0</v>
      </c>
      <c r="F28" s="51">
        <v>24</v>
      </c>
      <c r="G28" s="51">
        <v>25</v>
      </c>
      <c r="H28" s="151">
        <v>123</v>
      </c>
      <c r="I28"/>
      <c r="J28" s="50" t="s">
        <v>67</v>
      </c>
      <c r="K28" s="55" t="s">
        <v>256</v>
      </c>
      <c r="L28" s="55" t="s">
        <v>256</v>
      </c>
      <c r="M28" s="55" t="s">
        <v>256</v>
      </c>
      <c r="N28" s="55" t="s">
        <v>256</v>
      </c>
      <c r="O28" s="55">
        <v>593</v>
      </c>
      <c r="P28" s="55">
        <v>1629.7</v>
      </c>
      <c r="Q28" s="55">
        <v>7436.5</v>
      </c>
    </row>
    <row r="29" spans="1:17">
      <c r="A29" s="137" t="s">
        <v>68</v>
      </c>
      <c r="B29" s="51">
        <v>0</v>
      </c>
      <c r="C29" s="51">
        <v>0</v>
      </c>
      <c r="D29" s="51">
        <v>0</v>
      </c>
      <c r="E29" s="51">
        <v>8</v>
      </c>
      <c r="F29" s="51">
        <v>19</v>
      </c>
      <c r="G29" s="51">
        <v>36</v>
      </c>
      <c r="H29" s="151">
        <v>159</v>
      </c>
      <c r="I29"/>
      <c r="J29" s="50" t="s">
        <v>68</v>
      </c>
      <c r="K29" s="55" t="s">
        <v>256</v>
      </c>
      <c r="L29" s="55" t="s">
        <v>256</v>
      </c>
      <c r="M29" s="55" t="s">
        <v>256</v>
      </c>
      <c r="N29" s="55" t="s">
        <v>256</v>
      </c>
      <c r="O29" s="55" t="s">
        <v>256</v>
      </c>
      <c r="P29" s="55">
        <v>1696.5</v>
      </c>
      <c r="Q29" s="55">
        <v>7549.9</v>
      </c>
    </row>
    <row r="30" spans="1:17">
      <c r="A30" s="137" t="s">
        <v>69</v>
      </c>
      <c r="B30" s="51">
        <v>0</v>
      </c>
      <c r="C30" s="51">
        <v>0</v>
      </c>
      <c r="D30" s="51">
        <v>0</v>
      </c>
      <c r="E30" s="51">
        <v>7</v>
      </c>
      <c r="F30" s="51">
        <v>52</v>
      </c>
      <c r="G30" s="51">
        <v>48</v>
      </c>
      <c r="H30" s="151">
        <v>277</v>
      </c>
      <c r="I30"/>
      <c r="J30" s="50" t="s">
        <v>69</v>
      </c>
      <c r="K30" s="55" t="s">
        <v>256</v>
      </c>
      <c r="L30" s="55" t="s">
        <v>256</v>
      </c>
      <c r="M30" s="55" t="s">
        <v>256</v>
      </c>
      <c r="N30" s="55" t="s">
        <v>256</v>
      </c>
      <c r="O30" s="55">
        <v>600.70000000000005</v>
      </c>
      <c r="P30" s="55">
        <v>1440.1</v>
      </c>
      <c r="Q30" s="55">
        <v>8416.9</v>
      </c>
    </row>
    <row r="31" spans="1:17">
      <c r="A31" s="137" t="s">
        <v>70</v>
      </c>
      <c r="B31" s="51">
        <v>2</v>
      </c>
      <c r="C31" s="51">
        <v>1</v>
      </c>
      <c r="D31" s="51">
        <v>3</v>
      </c>
      <c r="E31" s="51">
        <v>6</v>
      </c>
      <c r="F31" s="51">
        <v>72</v>
      </c>
      <c r="G31" s="51">
        <v>84</v>
      </c>
      <c r="H31" s="151">
        <v>295</v>
      </c>
      <c r="I31"/>
      <c r="J31" s="50" t="s">
        <v>70</v>
      </c>
      <c r="K31" s="55" t="s">
        <v>256</v>
      </c>
      <c r="L31" s="55" t="s">
        <v>256</v>
      </c>
      <c r="M31" s="55" t="s">
        <v>256</v>
      </c>
      <c r="N31" s="55" t="s">
        <v>256</v>
      </c>
      <c r="O31" s="55">
        <v>532.4</v>
      </c>
      <c r="P31" s="55">
        <v>1851</v>
      </c>
      <c r="Q31" s="55">
        <v>7287.5</v>
      </c>
    </row>
    <row r="32" spans="1:17">
      <c r="A32" s="137" t="s">
        <v>71</v>
      </c>
      <c r="B32" s="51">
        <v>0</v>
      </c>
      <c r="C32" s="51">
        <v>0</v>
      </c>
      <c r="D32" s="51">
        <v>1</v>
      </c>
      <c r="E32" s="51">
        <v>0</v>
      </c>
      <c r="F32" s="51">
        <v>16</v>
      </c>
      <c r="G32" s="51">
        <v>14</v>
      </c>
      <c r="H32" s="151">
        <v>49</v>
      </c>
      <c r="I32"/>
      <c r="J32" s="50" t="s">
        <v>71</v>
      </c>
      <c r="K32" s="55" t="s">
        <v>256</v>
      </c>
      <c r="L32" s="55" t="s">
        <v>256</v>
      </c>
      <c r="M32" s="55" t="s">
        <v>256</v>
      </c>
      <c r="N32" s="55" t="s">
        <v>256</v>
      </c>
      <c r="O32" s="55" t="s">
        <v>256</v>
      </c>
      <c r="P32" s="55" t="s">
        <v>256</v>
      </c>
      <c r="Q32" s="55">
        <v>7302.5</v>
      </c>
    </row>
    <row r="33" spans="1:17">
      <c r="A33" s="137" t="s">
        <v>72</v>
      </c>
      <c r="B33" s="51">
        <v>96</v>
      </c>
      <c r="C33" s="51">
        <v>19</v>
      </c>
      <c r="D33" s="51">
        <v>78</v>
      </c>
      <c r="E33" s="51">
        <v>321</v>
      </c>
      <c r="F33" s="51">
        <v>1446</v>
      </c>
      <c r="G33" s="51">
        <v>1239</v>
      </c>
      <c r="H33" s="151">
        <v>4906</v>
      </c>
      <c r="I33"/>
      <c r="J33" s="50" t="s">
        <v>72</v>
      </c>
      <c r="K33" s="55">
        <v>119.7</v>
      </c>
      <c r="L33" s="55" t="s">
        <v>256</v>
      </c>
      <c r="M33" s="55">
        <v>52</v>
      </c>
      <c r="N33" s="55">
        <v>87.7</v>
      </c>
      <c r="O33" s="55">
        <v>456.8</v>
      </c>
      <c r="P33" s="55">
        <v>1466.3</v>
      </c>
      <c r="Q33" s="55">
        <v>7325</v>
      </c>
    </row>
    <row r="34" spans="1:17">
      <c r="A34" s="137" t="s">
        <v>73</v>
      </c>
      <c r="B34" s="51">
        <v>0</v>
      </c>
      <c r="C34" s="51">
        <v>1</v>
      </c>
      <c r="D34" s="51">
        <v>0</v>
      </c>
      <c r="E34" s="51">
        <v>2</v>
      </c>
      <c r="F34" s="51">
        <v>23</v>
      </c>
      <c r="G34" s="51">
        <v>26</v>
      </c>
      <c r="H34" s="151">
        <v>129</v>
      </c>
      <c r="I34"/>
      <c r="J34" s="50" t="s">
        <v>73</v>
      </c>
      <c r="K34" s="55" t="s">
        <v>256</v>
      </c>
      <c r="L34" s="55" t="s">
        <v>256</v>
      </c>
      <c r="M34" s="55" t="s">
        <v>256</v>
      </c>
      <c r="N34" s="55" t="s">
        <v>256</v>
      </c>
      <c r="O34" s="55">
        <v>401.5</v>
      </c>
      <c r="P34" s="55">
        <v>1386.7</v>
      </c>
      <c r="Q34" s="55">
        <v>7350.4</v>
      </c>
    </row>
    <row r="35" spans="1:17">
      <c r="A35" s="137" t="s">
        <v>74</v>
      </c>
      <c r="B35" s="51">
        <v>5</v>
      </c>
      <c r="C35" s="51">
        <v>0</v>
      </c>
      <c r="D35" s="51">
        <v>2</v>
      </c>
      <c r="E35" s="51">
        <v>5</v>
      </c>
      <c r="F35" s="51">
        <v>33</v>
      </c>
      <c r="G35" s="51">
        <v>49</v>
      </c>
      <c r="H35" s="151">
        <v>130</v>
      </c>
      <c r="I35"/>
      <c r="J35" s="50" t="s">
        <v>74</v>
      </c>
      <c r="K35" s="55" t="s">
        <v>256</v>
      </c>
      <c r="L35" s="55" t="s">
        <v>256</v>
      </c>
      <c r="M35" s="55" t="s">
        <v>256</v>
      </c>
      <c r="N35" s="55" t="s">
        <v>256</v>
      </c>
      <c r="O35" s="55">
        <v>526.79999999999995</v>
      </c>
      <c r="P35" s="55">
        <v>1710.9</v>
      </c>
      <c r="Q35" s="55">
        <v>6500</v>
      </c>
    </row>
    <row r="36" spans="1:17">
      <c r="A36" s="137" t="s">
        <v>75</v>
      </c>
      <c r="B36" s="51">
        <v>2</v>
      </c>
      <c r="C36" s="51">
        <v>0</v>
      </c>
      <c r="D36" s="51">
        <v>3</v>
      </c>
      <c r="E36" s="51">
        <v>8</v>
      </c>
      <c r="F36" s="51">
        <v>66</v>
      </c>
      <c r="G36" s="51">
        <v>50</v>
      </c>
      <c r="H36" s="151">
        <v>183</v>
      </c>
      <c r="I36"/>
      <c r="J36" s="50" t="s">
        <v>75</v>
      </c>
      <c r="K36" s="55" t="s">
        <v>256</v>
      </c>
      <c r="L36" s="55" t="s">
        <v>256</v>
      </c>
      <c r="M36" s="55" t="s">
        <v>256</v>
      </c>
      <c r="N36" s="55" t="s">
        <v>256</v>
      </c>
      <c r="O36" s="55">
        <v>603.6</v>
      </c>
      <c r="P36" s="55">
        <v>1544.6</v>
      </c>
      <c r="Q36" s="55">
        <v>7767.4</v>
      </c>
    </row>
    <row r="37" spans="1:17">
      <c r="A37" s="137" t="s">
        <v>76</v>
      </c>
      <c r="B37" s="51">
        <v>7</v>
      </c>
      <c r="C37" s="51">
        <v>1</v>
      </c>
      <c r="D37" s="51">
        <v>7</v>
      </c>
      <c r="E37" s="51">
        <v>21</v>
      </c>
      <c r="F37" s="51">
        <v>89</v>
      </c>
      <c r="G37" s="51">
        <v>113</v>
      </c>
      <c r="H37" s="151">
        <v>329</v>
      </c>
      <c r="I37"/>
      <c r="J37" s="50" t="s">
        <v>76</v>
      </c>
      <c r="K37" s="55" t="s">
        <v>256</v>
      </c>
      <c r="L37" s="55" t="s">
        <v>256</v>
      </c>
      <c r="M37" s="55" t="s">
        <v>256</v>
      </c>
      <c r="N37" s="55">
        <v>224.3</v>
      </c>
      <c r="O37" s="55">
        <v>650.20000000000005</v>
      </c>
      <c r="P37" s="55">
        <v>2063.6</v>
      </c>
      <c r="Q37" s="55">
        <v>8024.4</v>
      </c>
    </row>
    <row r="38" spans="1:17">
      <c r="A38" s="137" t="s">
        <v>77</v>
      </c>
      <c r="B38" s="51">
        <v>0</v>
      </c>
      <c r="C38" s="51">
        <v>0</v>
      </c>
      <c r="D38" s="51">
        <v>2</v>
      </c>
      <c r="E38" s="51">
        <v>2</v>
      </c>
      <c r="F38" s="51">
        <v>12</v>
      </c>
      <c r="G38" s="51">
        <v>18</v>
      </c>
      <c r="H38" s="151">
        <v>81</v>
      </c>
      <c r="I38"/>
      <c r="J38" s="50" t="s">
        <v>77</v>
      </c>
      <c r="K38" s="55" t="s">
        <v>256</v>
      </c>
      <c r="L38" s="55" t="s">
        <v>256</v>
      </c>
      <c r="M38" s="55" t="s">
        <v>256</v>
      </c>
      <c r="N38" s="55" t="s">
        <v>256</v>
      </c>
      <c r="O38" s="55" t="s">
        <v>256</v>
      </c>
      <c r="P38" s="55" t="s">
        <v>256</v>
      </c>
      <c r="Q38" s="55">
        <v>7410.8</v>
      </c>
    </row>
    <row r="39" spans="1:17">
      <c r="A39" s="137" t="s">
        <v>78</v>
      </c>
      <c r="B39" s="51">
        <v>0</v>
      </c>
      <c r="C39" s="51">
        <v>0</v>
      </c>
      <c r="D39" s="51">
        <v>0</v>
      </c>
      <c r="E39" s="51">
        <v>5</v>
      </c>
      <c r="F39" s="51">
        <v>20</v>
      </c>
      <c r="G39" s="51">
        <v>26</v>
      </c>
      <c r="H39" s="151">
        <v>100</v>
      </c>
      <c r="I39"/>
      <c r="J39" s="50" t="s">
        <v>78</v>
      </c>
      <c r="K39" s="55" t="s">
        <v>256</v>
      </c>
      <c r="L39" s="55" t="s">
        <v>256</v>
      </c>
      <c r="M39" s="55" t="s">
        <v>256</v>
      </c>
      <c r="N39" s="55" t="s">
        <v>256</v>
      </c>
      <c r="O39" s="55">
        <v>415.9</v>
      </c>
      <c r="P39" s="55">
        <v>1502.9</v>
      </c>
      <c r="Q39" s="55">
        <v>8143.3</v>
      </c>
    </row>
    <row r="40" spans="1:17">
      <c r="A40" s="137" t="s">
        <v>79</v>
      </c>
      <c r="B40" s="51">
        <v>1</v>
      </c>
      <c r="C40" s="51">
        <v>1</v>
      </c>
      <c r="D40" s="51">
        <v>7</v>
      </c>
      <c r="E40" s="51">
        <v>9</v>
      </c>
      <c r="F40" s="51">
        <v>67</v>
      </c>
      <c r="G40" s="51">
        <v>51</v>
      </c>
      <c r="H40" s="151">
        <v>288</v>
      </c>
      <c r="I40"/>
      <c r="J40" s="50" t="s">
        <v>79</v>
      </c>
      <c r="K40" s="55" t="s">
        <v>256</v>
      </c>
      <c r="L40" s="55" t="s">
        <v>256</v>
      </c>
      <c r="M40" s="55" t="s">
        <v>256</v>
      </c>
      <c r="N40" s="55" t="s">
        <v>256</v>
      </c>
      <c r="O40" s="55">
        <v>581.6</v>
      </c>
      <c r="P40" s="55">
        <v>1343.5</v>
      </c>
      <c r="Q40" s="55">
        <v>8058.2</v>
      </c>
    </row>
    <row r="41" spans="1:17">
      <c r="A41" s="137" t="s">
        <v>80</v>
      </c>
      <c r="B41" s="51">
        <v>0</v>
      </c>
      <c r="C41" s="51">
        <v>0</v>
      </c>
      <c r="D41" s="51">
        <v>0</v>
      </c>
      <c r="E41" s="51">
        <v>2</v>
      </c>
      <c r="F41" s="51">
        <v>11</v>
      </c>
      <c r="G41" s="51">
        <v>12</v>
      </c>
      <c r="H41" s="151">
        <v>64</v>
      </c>
      <c r="I41"/>
      <c r="J41" s="50" t="s">
        <v>80</v>
      </c>
      <c r="K41" s="55" t="s">
        <v>256</v>
      </c>
      <c r="L41" s="55" t="s">
        <v>256</v>
      </c>
      <c r="M41" s="55" t="s">
        <v>256</v>
      </c>
      <c r="N41" s="55" t="s">
        <v>256</v>
      </c>
      <c r="O41" s="55" t="s">
        <v>256</v>
      </c>
      <c r="P41" s="55" t="s">
        <v>256</v>
      </c>
      <c r="Q41" s="55">
        <v>12379.1</v>
      </c>
    </row>
    <row r="42" spans="1:17">
      <c r="A42" s="137" t="s">
        <v>81</v>
      </c>
      <c r="B42" s="51">
        <v>1</v>
      </c>
      <c r="C42" s="51">
        <v>0</v>
      </c>
      <c r="D42" s="51">
        <v>1</v>
      </c>
      <c r="E42" s="51">
        <v>5</v>
      </c>
      <c r="F42" s="51">
        <v>21</v>
      </c>
      <c r="G42" s="51">
        <v>26</v>
      </c>
      <c r="H42" s="151">
        <v>73</v>
      </c>
      <c r="I42"/>
      <c r="J42" s="50" t="s">
        <v>81</v>
      </c>
      <c r="K42" s="55" t="s">
        <v>256</v>
      </c>
      <c r="L42" s="55" t="s">
        <v>256</v>
      </c>
      <c r="M42" s="55" t="s">
        <v>256</v>
      </c>
      <c r="N42" s="55" t="s">
        <v>256</v>
      </c>
      <c r="O42" s="55">
        <v>503.2</v>
      </c>
      <c r="P42" s="55">
        <v>1709.4</v>
      </c>
      <c r="Q42" s="55">
        <v>5712.1</v>
      </c>
    </row>
    <row r="43" spans="1:17">
      <c r="A43" s="137" t="s">
        <v>82</v>
      </c>
      <c r="B43" s="51">
        <v>0</v>
      </c>
      <c r="C43" s="51">
        <v>0</v>
      </c>
      <c r="D43" s="51">
        <v>1</v>
      </c>
      <c r="E43" s="51">
        <v>2</v>
      </c>
      <c r="F43" s="51">
        <v>6</v>
      </c>
      <c r="G43" s="51">
        <v>11</v>
      </c>
      <c r="H43" s="151">
        <v>59</v>
      </c>
      <c r="I43"/>
      <c r="J43" s="50" t="s">
        <v>82</v>
      </c>
      <c r="K43" s="55" t="s">
        <v>256</v>
      </c>
      <c r="L43" s="55" t="s">
        <v>256</v>
      </c>
      <c r="M43" s="55" t="s">
        <v>256</v>
      </c>
      <c r="N43" s="55" t="s">
        <v>256</v>
      </c>
      <c r="O43" s="55" t="s">
        <v>256</v>
      </c>
      <c r="P43" s="55" t="s">
        <v>256</v>
      </c>
      <c r="Q43" s="55">
        <v>6323.7</v>
      </c>
    </row>
    <row r="44" spans="1:17">
      <c r="A44" s="137" t="s">
        <v>83</v>
      </c>
      <c r="B44" s="51">
        <v>1</v>
      </c>
      <c r="C44" s="51">
        <v>0</v>
      </c>
      <c r="D44" s="51">
        <v>0</v>
      </c>
      <c r="E44" s="51">
        <v>2</v>
      </c>
      <c r="F44" s="51">
        <v>19</v>
      </c>
      <c r="G44" s="51">
        <v>21</v>
      </c>
      <c r="H44" s="151">
        <v>92</v>
      </c>
      <c r="I44"/>
      <c r="J44" s="50" t="s">
        <v>83</v>
      </c>
      <c r="K44" s="55" t="s">
        <v>256</v>
      </c>
      <c r="L44" s="55" t="s">
        <v>256</v>
      </c>
      <c r="M44" s="55" t="s">
        <v>256</v>
      </c>
      <c r="N44" s="55" t="s">
        <v>256</v>
      </c>
      <c r="O44" s="55" t="s">
        <v>256</v>
      </c>
      <c r="P44" s="55">
        <v>1569.5</v>
      </c>
      <c r="Q44" s="55">
        <v>7159.5</v>
      </c>
    </row>
    <row r="45" spans="1:17">
      <c r="A45" s="137" t="s">
        <v>84</v>
      </c>
      <c r="B45" s="51">
        <v>0</v>
      </c>
      <c r="C45" s="51">
        <v>0</v>
      </c>
      <c r="D45" s="51">
        <v>1</v>
      </c>
      <c r="E45" s="51">
        <v>2</v>
      </c>
      <c r="F45" s="51">
        <v>4</v>
      </c>
      <c r="G45" s="51">
        <v>5</v>
      </c>
      <c r="H45" s="151">
        <v>30</v>
      </c>
      <c r="I45"/>
      <c r="J45" s="50" t="s">
        <v>84</v>
      </c>
      <c r="K45" s="55" t="s">
        <v>256</v>
      </c>
      <c r="L45" s="55" t="s">
        <v>256</v>
      </c>
      <c r="M45" s="55" t="s">
        <v>256</v>
      </c>
      <c r="N45" s="55" t="s">
        <v>256</v>
      </c>
      <c r="O45" s="55" t="s">
        <v>256</v>
      </c>
      <c r="P45" s="55" t="s">
        <v>256</v>
      </c>
      <c r="Q45" s="55">
        <v>8086.3</v>
      </c>
    </row>
    <row r="46" spans="1:17">
      <c r="A46" s="137" t="s">
        <v>85</v>
      </c>
      <c r="B46" s="51">
        <v>1</v>
      </c>
      <c r="C46" s="51">
        <v>0</v>
      </c>
      <c r="D46" s="51">
        <v>2</v>
      </c>
      <c r="E46" s="51">
        <v>2</v>
      </c>
      <c r="F46" s="51">
        <v>29</v>
      </c>
      <c r="G46" s="51">
        <v>30</v>
      </c>
      <c r="H46" s="151">
        <v>156</v>
      </c>
      <c r="I46"/>
      <c r="J46" s="50" t="s">
        <v>85</v>
      </c>
      <c r="K46" s="55" t="s">
        <v>256</v>
      </c>
      <c r="L46" s="55" t="s">
        <v>256</v>
      </c>
      <c r="M46" s="55" t="s">
        <v>256</v>
      </c>
      <c r="N46" s="55" t="s">
        <v>256</v>
      </c>
      <c r="O46" s="55">
        <v>364</v>
      </c>
      <c r="P46" s="55">
        <v>1191.9000000000001</v>
      </c>
      <c r="Q46" s="55">
        <v>8091.3</v>
      </c>
    </row>
    <row r="47" spans="1:17">
      <c r="A47" s="137" t="s">
        <v>86</v>
      </c>
      <c r="B47" s="51">
        <v>0</v>
      </c>
      <c r="C47" s="51">
        <v>0</v>
      </c>
      <c r="D47" s="51">
        <v>1</v>
      </c>
      <c r="E47" s="51">
        <v>1</v>
      </c>
      <c r="F47" s="51">
        <v>9</v>
      </c>
      <c r="G47" s="51">
        <v>7</v>
      </c>
      <c r="H47" s="151">
        <v>63</v>
      </c>
      <c r="I47"/>
      <c r="J47" s="50" t="s">
        <v>86</v>
      </c>
      <c r="K47" s="55" t="s">
        <v>256</v>
      </c>
      <c r="L47" s="55" t="s">
        <v>256</v>
      </c>
      <c r="M47" s="55" t="s">
        <v>256</v>
      </c>
      <c r="N47" s="55" t="s">
        <v>256</v>
      </c>
      <c r="O47" s="55" t="s">
        <v>256</v>
      </c>
      <c r="P47" s="55" t="s">
        <v>256</v>
      </c>
      <c r="Q47" s="55">
        <v>7692.3</v>
      </c>
    </row>
    <row r="48" spans="1:17">
      <c r="A48" s="137" t="s">
        <v>87</v>
      </c>
      <c r="B48" s="51">
        <v>1</v>
      </c>
      <c r="C48" s="51">
        <v>2</v>
      </c>
      <c r="D48" s="51">
        <v>1</v>
      </c>
      <c r="E48" s="51">
        <v>2</v>
      </c>
      <c r="F48" s="51">
        <v>25</v>
      </c>
      <c r="G48" s="51">
        <v>31</v>
      </c>
      <c r="H48" s="151">
        <v>149</v>
      </c>
      <c r="I48"/>
      <c r="J48" s="50" t="s">
        <v>87</v>
      </c>
      <c r="K48" s="55" t="s">
        <v>256</v>
      </c>
      <c r="L48" s="55" t="s">
        <v>256</v>
      </c>
      <c r="M48" s="55" t="s">
        <v>256</v>
      </c>
      <c r="N48" s="55" t="s">
        <v>256</v>
      </c>
      <c r="O48" s="55">
        <v>393.9</v>
      </c>
      <c r="P48" s="55">
        <v>1692.1</v>
      </c>
      <c r="Q48" s="55">
        <v>7972.2</v>
      </c>
    </row>
    <row r="49" spans="1:17">
      <c r="A49" s="137" t="s">
        <v>136</v>
      </c>
      <c r="B49" s="51">
        <v>1</v>
      </c>
      <c r="C49" s="51">
        <v>3</v>
      </c>
      <c r="D49" s="51">
        <v>2</v>
      </c>
      <c r="E49" s="51">
        <v>14</v>
      </c>
      <c r="F49" s="51">
        <v>42</v>
      </c>
      <c r="G49" s="51">
        <v>48</v>
      </c>
      <c r="H49" s="151">
        <v>210</v>
      </c>
      <c r="I49"/>
      <c r="J49" s="50" t="s">
        <v>136</v>
      </c>
      <c r="K49" s="55" t="s">
        <v>256</v>
      </c>
      <c r="L49" s="55" t="s">
        <v>256</v>
      </c>
      <c r="M49" s="55" t="s">
        <v>256</v>
      </c>
      <c r="N49" s="55" t="s">
        <v>256</v>
      </c>
      <c r="O49" s="55">
        <v>427.2</v>
      </c>
      <c r="P49" s="55">
        <v>1448.4</v>
      </c>
      <c r="Q49" s="55">
        <v>7142.9</v>
      </c>
    </row>
    <row r="50" spans="1:17">
      <c r="A50" s="137" t="s">
        <v>88</v>
      </c>
      <c r="B50" s="51">
        <v>2</v>
      </c>
      <c r="C50" s="51">
        <v>0</v>
      </c>
      <c r="D50" s="51">
        <v>2</v>
      </c>
      <c r="E50" s="51">
        <v>6</v>
      </c>
      <c r="F50" s="51">
        <v>11</v>
      </c>
      <c r="G50" s="51">
        <v>10</v>
      </c>
      <c r="H50" s="151">
        <v>37</v>
      </c>
      <c r="I50"/>
      <c r="J50" s="50" t="s">
        <v>88</v>
      </c>
      <c r="K50" s="55" t="s">
        <v>256</v>
      </c>
      <c r="L50" s="55" t="s">
        <v>256</v>
      </c>
      <c r="M50" s="55" t="s">
        <v>256</v>
      </c>
      <c r="N50" s="55" t="s">
        <v>256</v>
      </c>
      <c r="O50" s="55" t="s">
        <v>256</v>
      </c>
      <c r="P50" s="55" t="s">
        <v>256</v>
      </c>
      <c r="Q50" s="55">
        <v>9024.4</v>
      </c>
    </row>
    <row r="51" spans="1:17">
      <c r="A51" s="137" t="s">
        <v>89</v>
      </c>
      <c r="B51" s="51">
        <v>0</v>
      </c>
      <c r="C51" s="51">
        <v>0</v>
      </c>
      <c r="D51" s="51">
        <v>1</v>
      </c>
      <c r="E51" s="51">
        <v>0</v>
      </c>
      <c r="F51" s="51">
        <v>10</v>
      </c>
      <c r="G51" s="51">
        <v>10</v>
      </c>
      <c r="H51" s="151">
        <v>40</v>
      </c>
      <c r="I51"/>
      <c r="J51" s="50" t="s">
        <v>89</v>
      </c>
      <c r="K51" s="55" t="s">
        <v>256</v>
      </c>
      <c r="L51" s="55" t="s">
        <v>256</v>
      </c>
      <c r="M51" s="55" t="s">
        <v>256</v>
      </c>
      <c r="N51" s="55" t="s">
        <v>256</v>
      </c>
      <c r="O51" s="55" t="s">
        <v>256</v>
      </c>
      <c r="P51" s="55" t="s">
        <v>256</v>
      </c>
      <c r="Q51" s="55">
        <v>4268.8999999999996</v>
      </c>
    </row>
    <row r="52" spans="1:17">
      <c r="A52" s="137" t="s">
        <v>90</v>
      </c>
      <c r="B52" s="51">
        <v>0</v>
      </c>
      <c r="C52" s="51">
        <v>1</v>
      </c>
      <c r="D52" s="51">
        <v>1</v>
      </c>
      <c r="E52" s="51">
        <v>3</v>
      </c>
      <c r="F52" s="51">
        <v>37</v>
      </c>
      <c r="G52" s="51">
        <v>31</v>
      </c>
      <c r="H52" s="151">
        <v>199</v>
      </c>
      <c r="I52"/>
      <c r="J52" s="50" t="s">
        <v>90</v>
      </c>
      <c r="K52" s="55" t="s">
        <v>256</v>
      </c>
      <c r="L52" s="55" t="s">
        <v>256</v>
      </c>
      <c r="M52" s="55" t="s">
        <v>256</v>
      </c>
      <c r="N52" s="55" t="s">
        <v>256</v>
      </c>
      <c r="O52" s="55">
        <v>634.20000000000005</v>
      </c>
      <c r="P52" s="55">
        <v>1483.3</v>
      </c>
      <c r="Q52" s="55">
        <v>8674.7999999999993</v>
      </c>
    </row>
    <row r="53" spans="1:17">
      <c r="A53" s="137" t="s">
        <v>91</v>
      </c>
      <c r="B53" s="51">
        <v>4</v>
      </c>
      <c r="C53" s="51">
        <v>0</v>
      </c>
      <c r="D53" s="51">
        <v>1</v>
      </c>
      <c r="E53" s="51">
        <v>3</v>
      </c>
      <c r="F53" s="51">
        <v>38</v>
      </c>
      <c r="G53" s="51">
        <v>31</v>
      </c>
      <c r="H53" s="151">
        <v>166</v>
      </c>
      <c r="I53"/>
      <c r="J53" s="50" t="s">
        <v>91</v>
      </c>
      <c r="K53" s="55" t="s">
        <v>256</v>
      </c>
      <c r="L53" s="55" t="s">
        <v>256</v>
      </c>
      <c r="M53" s="55" t="s">
        <v>256</v>
      </c>
      <c r="N53" s="55" t="s">
        <v>256</v>
      </c>
      <c r="O53" s="55">
        <v>576.4</v>
      </c>
      <c r="P53" s="55">
        <v>1411</v>
      </c>
      <c r="Q53" s="55">
        <v>8495.4</v>
      </c>
    </row>
    <row r="54" spans="1:17">
      <c r="A54" s="137" t="s">
        <v>92</v>
      </c>
      <c r="B54" s="51">
        <v>4</v>
      </c>
      <c r="C54" s="51">
        <v>1</v>
      </c>
      <c r="D54" s="51">
        <v>0</v>
      </c>
      <c r="E54" s="51">
        <v>9</v>
      </c>
      <c r="F54" s="51">
        <v>55</v>
      </c>
      <c r="G54" s="51">
        <v>43</v>
      </c>
      <c r="H54" s="151">
        <v>164</v>
      </c>
      <c r="I54"/>
      <c r="J54" s="50" t="s">
        <v>92</v>
      </c>
      <c r="K54" s="55" t="s">
        <v>256</v>
      </c>
      <c r="L54" s="55" t="s">
        <v>256</v>
      </c>
      <c r="M54" s="55" t="s">
        <v>256</v>
      </c>
      <c r="N54" s="55" t="s">
        <v>256</v>
      </c>
      <c r="O54" s="55">
        <v>774</v>
      </c>
      <c r="P54" s="55">
        <v>1700.3</v>
      </c>
      <c r="Q54" s="55">
        <v>7724.9</v>
      </c>
    </row>
    <row r="55" spans="1:17">
      <c r="A55" s="137" t="s">
        <v>93</v>
      </c>
      <c r="B55" s="51">
        <v>2</v>
      </c>
      <c r="C55" s="51">
        <v>0</v>
      </c>
      <c r="D55" s="51">
        <v>5</v>
      </c>
      <c r="E55" s="51">
        <v>4</v>
      </c>
      <c r="F55" s="51">
        <v>40</v>
      </c>
      <c r="G55" s="51">
        <v>51</v>
      </c>
      <c r="H55" s="151">
        <v>201</v>
      </c>
      <c r="I55"/>
      <c r="J55" s="50" t="s">
        <v>93</v>
      </c>
      <c r="K55" s="55" t="s">
        <v>256</v>
      </c>
      <c r="L55" s="55" t="s">
        <v>256</v>
      </c>
      <c r="M55" s="55" t="s">
        <v>256</v>
      </c>
      <c r="N55" s="55" t="s">
        <v>256</v>
      </c>
      <c r="O55" s="55">
        <v>422</v>
      </c>
      <c r="P55" s="55">
        <v>1667.2</v>
      </c>
      <c r="Q55" s="55">
        <v>7472.1</v>
      </c>
    </row>
    <row r="56" spans="1:17">
      <c r="A56" s="137" t="s">
        <v>94</v>
      </c>
      <c r="B56" s="51">
        <v>6</v>
      </c>
      <c r="C56" s="51">
        <v>0</v>
      </c>
      <c r="D56" s="51">
        <v>2</v>
      </c>
      <c r="E56" s="51">
        <v>11</v>
      </c>
      <c r="F56" s="51">
        <v>48</v>
      </c>
      <c r="G56" s="51">
        <v>46</v>
      </c>
      <c r="H56" s="151">
        <v>241</v>
      </c>
      <c r="I56"/>
      <c r="J56" s="50" t="s">
        <v>94</v>
      </c>
      <c r="K56" s="55" t="s">
        <v>256</v>
      </c>
      <c r="L56" s="55" t="s">
        <v>256</v>
      </c>
      <c r="M56" s="55" t="s">
        <v>256</v>
      </c>
      <c r="N56" s="55" t="s">
        <v>256</v>
      </c>
      <c r="O56" s="55">
        <v>471.3</v>
      </c>
      <c r="P56" s="55">
        <v>1400.3</v>
      </c>
      <c r="Q56" s="55">
        <v>6615.4</v>
      </c>
    </row>
    <row r="57" spans="1:17">
      <c r="A57" s="137" t="s">
        <v>95</v>
      </c>
      <c r="B57" s="51">
        <v>0</v>
      </c>
      <c r="C57" s="51">
        <v>0</v>
      </c>
      <c r="D57" s="51">
        <v>1</v>
      </c>
      <c r="E57" s="51">
        <v>1</v>
      </c>
      <c r="F57" s="51">
        <v>14</v>
      </c>
      <c r="G57" s="51">
        <v>13</v>
      </c>
      <c r="H57" s="151">
        <v>65</v>
      </c>
      <c r="I57"/>
      <c r="J57" s="50" t="s">
        <v>95</v>
      </c>
      <c r="K57" s="55" t="s">
        <v>256</v>
      </c>
      <c r="L57" s="55" t="s">
        <v>256</v>
      </c>
      <c r="M57" s="55" t="s">
        <v>256</v>
      </c>
      <c r="N57" s="55" t="s">
        <v>256</v>
      </c>
      <c r="O57" s="55" t="s">
        <v>256</v>
      </c>
      <c r="P57" s="55" t="s">
        <v>256</v>
      </c>
      <c r="Q57" s="55">
        <v>6513</v>
      </c>
    </row>
    <row r="58" spans="1:17">
      <c r="A58" s="137" t="s">
        <v>96</v>
      </c>
      <c r="B58" s="51">
        <v>2</v>
      </c>
      <c r="C58" s="51">
        <v>1</v>
      </c>
      <c r="D58" s="51">
        <v>1</v>
      </c>
      <c r="E58" s="51">
        <v>4</v>
      </c>
      <c r="F58" s="51">
        <v>25</v>
      </c>
      <c r="G58" s="51">
        <v>30</v>
      </c>
      <c r="H58" s="151">
        <v>144</v>
      </c>
      <c r="I58"/>
      <c r="J58" s="50" t="s">
        <v>96</v>
      </c>
      <c r="K58" s="55" t="s">
        <v>256</v>
      </c>
      <c r="L58" s="55" t="s">
        <v>256</v>
      </c>
      <c r="M58" s="55" t="s">
        <v>256</v>
      </c>
      <c r="N58" s="55" t="s">
        <v>256</v>
      </c>
      <c r="O58" s="55">
        <v>299.3</v>
      </c>
      <c r="P58" s="55">
        <v>1190.9000000000001</v>
      </c>
      <c r="Q58" s="55">
        <v>6933.1</v>
      </c>
    </row>
    <row r="59" spans="1:17">
      <c r="A59" s="137" t="s">
        <v>97</v>
      </c>
      <c r="B59" s="51">
        <v>1</v>
      </c>
      <c r="C59" s="51">
        <v>1</v>
      </c>
      <c r="D59" s="51">
        <v>2</v>
      </c>
      <c r="E59" s="51">
        <v>5</v>
      </c>
      <c r="F59" s="51">
        <v>24</v>
      </c>
      <c r="G59" s="51">
        <v>21</v>
      </c>
      <c r="H59" s="151">
        <v>158</v>
      </c>
      <c r="I59"/>
      <c r="J59" s="50" t="s">
        <v>97</v>
      </c>
      <c r="K59" s="55" t="s">
        <v>256</v>
      </c>
      <c r="L59" s="55" t="s">
        <v>256</v>
      </c>
      <c r="M59" s="55" t="s">
        <v>256</v>
      </c>
      <c r="N59" s="55" t="s">
        <v>256</v>
      </c>
      <c r="O59" s="55">
        <v>451.4</v>
      </c>
      <c r="P59" s="55">
        <v>1265.0999999999999</v>
      </c>
      <c r="Q59" s="55">
        <v>9111.9</v>
      </c>
    </row>
    <row r="60" spans="1:17">
      <c r="A60" s="137" t="s">
        <v>98</v>
      </c>
      <c r="B60" s="51">
        <v>1</v>
      </c>
      <c r="C60" s="51">
        <v>0</v>
      </c>
      <c r="D60" s="51">
        <v>1</v>
      </c>
      <c r="E60" s="51">
        <v>3</v>
      </c>
      <c r="F60" s="51">
        <v>4</v>
      </c>
      <c r="G60" s="51">
        <v>19</v>
      </c>
      <c r="H60" s="151">
        <v>49</v>
      </c>
      <c r="I60"/>
      <c r="J60" s="50" t="s">
        <v>98</v>
      </c>
      <c r="K60" s="55" t="s">
        <v>256</v>
      </c>
      <c r="L60" s="55" t="s">
        <v>256</v>
      </c>
      <c r="M60" s="55" t="s">
        <v>256</v>
      </c>
      <c r="N60" s="55" t="s">
        <v>256</v>
      </c>
      <c r="O60" s="55" t="s">
        <v>256</v>
      </c>
      <c r="P60" s="55" t="s">
        <v>256</v>
      </c>
      <c r="Q60" s="55">
        <v>6550.8</v>
      </c>
    </row>
    <row r="61" spans="1:17">
      <c r="A61" s="137" t="s">
        <v>99</v>
      </c>
      <c r="B61" s="51">
        <v>8</v>
      </c>
      <c r="C61" s="51">
        <v>1</v>
      </c>
      <c r="D61" s="51">
        <v>10</v>
      </c>
      <c r="E61" s="51">
        <v>38</v>
      </c>
      <c r="F61" s="51">
        <v>156</v>
      </c>
      <c r="G61" s="51">
        <v>130</v>
      </c>
      <c r="H61" s="151">
        <v>655</v>
      </c>
      <c r="I61"/>
      <c r="J61" s="50" t="s">
        <v>99</v>
      </c>
      <c r="K61" s="55" t="s">
        <v>256</v>
      </c>
      <c r="L61" s="55" t="s">
        <v>256</v>
      </c>
      <c r="M61" s="55" t="s">
        <v>256</v>
      </c>
      <c r="N61" s="55">
        <v>92</v>
      </c>
      <c r="O61" s="55">
        <v>397.5</v>
      </c>
      <c r="P61" s="55">
        <v>1157.2</v>
      </c>
      <c r="Q61" s="55">
        <v>6693.2</v>
      </c>
    </row>
    <row r="62" spans="1:17">
      <c r="A62" s="137" t="s">
        <v>100</v>
      </c>
      <c r="B62" s="51">
        <v>4</v>
      </c>
      <c r="C62" s="51">
        <v>2</v>
      </c>
      <c r="D62" s="51">
        <v>5</v>
      </c>
      <c r="E62" s="51">
        <v>8</v>
      </c>
      <c r="F62" s="51">
        <v>84</v>
      </c>
      <c r="G62" s="51">
        <v>91</v>
      </c>
      <c r="H62" s="151">
        <v>478</v>
      </c>
      <c r="I62"/>
      <c r="J62" s="50" t="s">
        <v>100</v>
      </c>
      <c r="K62" s="55" t="s">
        <v>256</v>
      </c>
      <c r="L62" s="55" t="s">
        <v>256</v>
      </c>
      <c r="M62" s="55" t="s">
        <v>256</v>
      </c>
      <c r="N62" s="55" t="s">
        <v>256</v>
      </c>
      <c r="O62" s="55">
        <v>492.1</v>
      </c>
      <c r="P62" s="55">
        <v>1317.5</v>
      </c>
      <c r="Q62" s="55">
        <v>7917.8</v>
      </c>
    </row>
    <row r="63" spans="1:17">
      <c r="A63" s="137" t="s">
        <v>101</v>
      </c>
      <c r="B63" s="51">
        <v>1</v>
      </c>
      <c r="C63" s="51">
        <v>0</v>
      </c>
      <c r="D63" s="51">
        <v>1</v>
      </c>
      <c r="E63" s="51">
        <v>4</v>
      </c>
      <c r="F63" s="51">
        <v>15</v>
      </c>
      <c r="G63" s="51">
        <v>24</v>
      </c>
      <c r="H63" s="151">
        <v>82</v>
      </c>
      <c r="I63"/>
      <c r="J63" s="50" t="s">
        <v>101</v>
      </c>
      <c r="K63" s="55" t="s">
        <v>256</v>
      </c>
      <c r="L63" s="55" t="s">
        <v>256</v>
      </c>
      <c r="M63" s="55" t="s">
        <v>256</v>
      </c>
      <c r="N63" s="55" t="s">
        <v>256</v>
      </c>
      <c r="O63" s="55" t="s">
        <v>256</v>
      </c>
      <c r="P63" s="55">
        <v>1962.4</v>
      </c>
      <c r="Q63" s="55">
        <v>7606.7</v>
      </c>
    </row>
    <row r="64" spans="1:17">
      <c r="A64" s="137" t="s">
        <v>102</v>
      </c>
      <c r="B64" s="51">
        <v>0</v>
      </c>
      <c r="C64" s="51">
        <v>1</v>
      </c>
      <c r="D64" s="51">
        <v>1</v>
      </c>
      <c r="E64" s="51">
        <v>8</v>
      </c>
      <c r="F64" s="51">
        <v>54</v>
      </c>
      <c r="G64" s="51">
        <v>67</v>
      </c>
      <c r="H64" s="151">
        <v>160</v>
      </c>
      <c r="I64"/>
      <c r="J64" s="50" t="s">
        <v>102</v>
      </c>
      <c r="K64" s="55" t="s">
        <v>256</v>
      </c>
      <c r="L64" s="55" t="s">
        <v>256</v>
      </c>
      <c r="M64" s="55" t="s">
        <v>256</v>
      </c>
      <c r="N64" s="55" t="s">
        <v>256</v>
      </c>
      <c r="O64" s="55">
        <v>615.4</v>
      </c>
      <c r="P64" s="55">
        <v>2191.6999999999998</v>
      </c>
      <c r="Q64" s="55">
        <v>6944.4</v>
      </c>
    </row>
    <row r="65" spans="1:17">
      <c r="A65" s="137" t="s">
        <v>103</v>
      </c>
      <c r="B65" s="51">
        <v>1</v>
      </c>
      <c r="C65" s="51">
        <v>1</v>
      </c>
      <c r="D65" s="51">
        <v>0</v>
      </c>
      <c r="E65" s="51">
        <v>4</v>
      </c>
      <c r="F65" s="51">
        <v>13</v>
      </c>
      <c r="G65" s="51">
        <v>9</v>
      </c>
      <c r="H65" s="151">
        <v>75</v>
      </c>
      <c r="I65"/>
      <c r="J65" s="50" t="s">
        <v>103</v>
      </c>
      <c r="K65" s="55" t="s">
        <v>256</v>
      </c>
      <c r="L65" s="55" t="s">
        <v>256</v>
      </c>
      <c r="M65" s="55" t="s">
        <v>256</v>
      </c>
      <c r="N65" s="55" t="s">
        <v>256</v>
      </c>
      <c r="O65" s="55" t="s">
        <v>256</v>
      </c>
      <c r="P65" s="55" t="s">
        <v>256</v>
      </c>
      <c r="Q65" s="55">
        <v>7022.5</v>
      </c>
    </row>
    <row r="66" spans="1:17">
      <c r="A66" s="137" t="s">
        <v>104</v>
      </c>
      <c r="B66" s="51">
        <v>6</v>
      </c>
      <c r="C66" s="51">
        <v>0</v>
      </c>
      <c r="D66" s="51">
        <v>2</v>
      </c>
      <c r="E66" s="51">
        <v>11</v>
      </c>
      <c r="F66" s="51">
        <v>56</v>
      </c>
      <c r="G66" s="51">
        <v>42</v>
      </c>
      <c r="H66" s="151">
        <v>203</v>
      </c>
      <c r="I66"/>
      <c r="J66" s="50" t="s">
        <v>104</v>
      </c>
      <c r="K66" s="55" t="s">
        <v>256</v>
      </c>
      <c r="L66" s="55" t="s">
        <v>256</v>
      </c>
      <c r="M66" s="55" t="s">
        <v>256</v>
      </c>
      <c r="N66" s="55" t="s">
        <v>256</v>
      </c>
      <c r="O66" s="55">
        <v>662.3</v>
      </c>
      <c r="P66" s="55">
        <v>1514.6</v>
      </c>
      <c r="Q66" s="55">
        <v>7701.1</v>
      </c>
    </row>
    <row r="67" spans="1:17">
      <c r="A67" s="137" t="s">
        <v>105</v>
      </c>
      <c r="B67" s="51">
        <v>1</v>
      </c>
      <c r="C67" s="51">
        <v>0</v>
      </c>
      <c r="D67" s="51">
        <v>1</v>
      </c>
      <c r="E67" s="51">
        <v>4</v>
      </c>
      <c r="F67" s="51">
        <v>11</v>
      </c>
      <c r="G67" s="51">
        <v>12</v>
      </c>
      <c r="H67" s="151">
        <v>98</v>
      </c>
      <c r="I67"/>
      <c r="J67" s="50" t="s">
        <v>105</v>
      </c>
      <c r="K67" s="55" t="s">
        <v>256</v>
      </c>
      <c r="L67" s="55" t="s">
        <v>256</v>
      </c>
      <c r="M67" s="55" t="s">
        <v>256</v>
      </c>
      <c r="N67" s="55" t="s">
        <v>256</v>
      </c>
      <c r="O67" s="55" t="s">
        <v>256</v>
      </c>
      <c r="P67" s="55" t="s">
        <v>256</v>
      </c>
      <c r="Q67" s="55">
        <v>8180.3</v>
      </c>
    </row>
    <row r="68" spans="1:17">
      <c r="A68" s="137" t="s">
        <v>106</v>
      </c>
      <c r="B68" s="51">
        <v>69</v>
      </c>
      <c r="C68" s="51">
        <v>9</v>
      </c>
      <c r="D68" s="51">
        <v>39</v>
      </c>
      <c r="E68" s="51">
        <v>156</v>
      </c>
      <c r="F68" s="51">
        <v>733</v>
      </c>
      <c r="G68" s="51">
        <v>610</v>
      </c>
      <c r="H68" s="151">
        <v>2432</v>
      </c>
      <c r="I68"/>
      <c r="J68" s="50" t="s">
        <v>106</v>
      </c>
      <c r="K68" s="55">
        <v>182.4</v>
      </c>
      <c r="L68" s="55" t="s">
        <v>256</v>
      </c>
      <c r="M68" s="55">
        <v>50.9</v>
      </c>
      <c r="N68" s="55">
        <v>104.3</v>
      </c>
      <c r="O68" s="55">
        <v>554.9</v>
      </c>
      <c r="P68" s="55">
        <v>1618.9</v>
      </c>
      <c r="Q68" s="55">
        <v>7771.5</v>
      </c>
    </row>
    <row r="69" spans="1:17">
      <c r="A69" s="137" t="s">
        <v>107</v>
      </c>
      <c r="B69" s="51">
        <v>0</v>
      </c>
      <c r="C69" s="51">
        <v>0</v>
      </c>
      <c r="D69" s="51">
        <v>0</v>
      </c>
      <c r="E69" s="51">
        <v>1</v>
      </c>
      <c r="F69" s="51">
        <v>3</v>
      </c>
      <c r="G69" s="51">
        <v>2</v>
      </c>
      <c r="H69" s="151">
        <v>17</v>
      </c>
      <c r="I69"/>
      <c r="J69" s="50" t="s">
        <v>107</v>
      </c>
      <c r="K69" s="55" t="s">
        <v>256</v>
      </c>
      <c r="L69" s="55" t="s">
        <v>256</v>
      </c>
      <c r="M69" s="55" t="s">
        <v>256</v>
      </c>
      <c r="N69" s="55" t="s">
        <v>256</v>
      </c>
      <c r="O69" s="55" t="s">
        <v>256</v>
      </c>
      <c r="P69" s="55" t="s">
        <v>256</v>
      </c>
      <c r="Q69" s="55" t="s">
        <v>256</v>
      </c>
    </row>
    <row r="70" spans="1:17">
      <c r="A70" s="137" t="s">
        <v>108</v>
      </c>
      <c r="B70" s="51">
        <v>1</v>
      </c>
      <c r="C70" s="51">
        <v>1</v>
      </c>
      <c r="D70" s="51">
        <v>1</v>
      </c>
      <c r="E70" s="51">
        <v>5</v>
      </c>
      <c r="F70" s="51">
        <v>17</v>
      </c>
      <c r="G70" s="51">
        <v>30</v>
      </c>
      <c r="H70" s="151">
        <v>135</v>
      </c>
      <c r="I70"/>
      <c r="J70" s="50" t="s">
        <v>108</v>
      </c>
      <c r="K70" s="55" t="s">
        <v>256</v>
      </c>
      <c r="L70" s="55" t="s">
        <v>256</v>
      </c>
      <c r="M70" s="55" t="s">
        <v>256</v>
      </c>
      <c r="N70" s="55" t="s">
        <v>256</v>
      </c>
      <c r="O70" s="55" t="s">
        <v>256</v>
      </c>
      <c r="P70" s="55">
        <v>1938</v>
      </c>
      <c r="Q70" s="55">
        <v>8231.7000000000007</v>
      </c>
    </row>
    <row r="71" spans="1:17">
      <c r="A71" s="137" t="s">
        <v>109</v>
      </c>
      <c r="B71" s="51">
        <v>0</v>
      </c>
      <c r="C71" s="51">
        <v>0</v>
      </c>
      <c r="D71" s="51">
        <v>3</v>
      </c>
      <c r="E71" s="51">
        <v>7</v>
      </c>
      <c r="F71" s="51">
        <v>28</v>
      </c>
      <c r="G71" s="51">
        <v>27</v>
      </c>
      <c r="H71" s="151">
        <v>114</v>
      </c>
      <c r="I71"/>
      <c r="J71" s="50" t="s">
        <v>109</v>
      </c>
      <c r="K71" s="55" t="s">
        <v>256</v>
      </c>
      <c r="L71" s="55" t="s">
        <v>256</v>
      </c>
      <c r="M71" s="55" t="s">
        <v>256</v>
      </c>
      <c r="N71" s="55" t="s">
        <v>256</v>
      </c>
      <c r="O71" s="55">
        <v>639.4</v>
      </c>
      <c r="P71" s="55">
        <v>1844.3</v>
      </c>
      <c r="Q71" s="55">
        <v>7142.9</v>
      </c>
    </row>
    <row r="72" spans="1:17">
      <c r="A72" s="137" t="s">
        <v>110</v>
      </c>
      <c r="B72" s="51">
        <v>3</v>
      </c>
      <c r="C72" s="51">
        <v>2</v>
      </c>
      <c r="D72" s="51">
        <v>5</v>
      </c>
      <c r="E72" s="51">
        <v>11</v>
      </c>
      <c r="F72" s="51">
        <v>57</v>
      </c>
      <c r="G72" s="51">
        <v>62</v>
      </c>
      <c r="H72" s="151">
        <v>333</v>
      </c>
      <c r="I72"/>
      <c r="J72" s="50" t="s">
        <v>110</v>
      </c>
      <c r="K72" s="55" t="s">
        <v>256</v>
      </c>
      <c r="L72" s="55" t="s">
        <v>256</v>
      </c>
      <c r="M72" s="55" t="s">
        <v>256</v>
      </c>
      <c r="N72" s="55" t="s">
        <v>256</v>
      </c>
      <c r="O72" s="55">
        <v>340.9</v>
      </c>
      <c r="P72" s="55">
        <v>1235.0999999999999</v>
      </c>
      <c r="Q72" s="55">
        <v>7983.7</v>
      </c>
    </row>
    <row r="73" spans="1:17">
      <c r="A73" s="137" t="s">
        <v>111</v>
      </c>
      <c r="B73" s="51">
        <v>1</v>
      </c>
      <c r="C73" s="51">
        <v>0</v>
      </c>
      <c r="D73" s="51">
        <v>1</v>
      </c>
      <c r="E73" s="51">
        <v>5</v>
      </c>
      <c r="F73" s="51">
        <v>4</v>
      </c>
      <c r="G73" s="51">
        <v>21</v>
      </c>
      <c r="H73" s="151">
        <v>81</v>
      </c>
      <c r="I73"/>
      <c r="J73" s="50" t="s">
        <v>111</v>
      </c>
      <c r="K73" s="55" t="s">
        <v>256</v>
      </c>
      <c r="L73" s="55" t="s">
        <v>256</v>
      </c>
      <c r="M73" s="55" t="s">
        <v>256</v>
      </c>
      <c r="N73" s="55" t="s">
        <v>256</v>
      </c>
      <c r="O73" s="55" t="s">
        <v>256</v>
      </c>
      <c r="P73" s="55">
        <v>2231.6999999999998</v>
      </c>
      <c r="Q73" s="55">
        <v>7980.3</v>
      </c>
    </row>
    <row r="74" spans="1:17">
      <c r="A74" s="137" t="s">
        <v>112</v>
      </c>
      <c r="B74" s="51">
        <v>2</v>
      </c>
      <c r="C74" s="51">
        <v>1</v>
      </c>
      <c r="D74" s="51">
        <v>2</v>
      </c>
      <c r="E74" s="51">
        <v>4</v>
      </c>
      <c r="F74" s="51">
        <v>24</v>
      </c>
      <c r="G74" s="51">
        <v>25</v>
      </c>
      <c r="H74" s="151">
        <v>76</v>
      </c>
      <c r="I74"/>
      <c r="J74" s="50" t="s">
        <v>112</v>
      </c>
      <c r="K74" s="55" t="s">
        <v>256</v>
      </c>
      <c r="L74" s="55" t="s">
        <v>256</v>
      </c>
      <c r="M74" s="55" t="s">
        <v>256</v>
      </c>
      <c r="N74" s="55" t="s">
        <v>256</v>
      </c>
      <c r="O74" s="55">
        <v>512.4</v>
      </c>
      <c r="P74" s="55">
        <v>1839.6</v>
      </c>
      <c r="Q74" s="55">
        <v>6884.1</v>
      </c>
    </row>
    <row r="75" spans="1:17">
      <c r="A75" s="137" t="s">
        <v>113</v>
      </c>
      <c r="B75" s="51">
        <v>10</v>
      </c>
      <c r="C75" s="51">
        <v>2</v>
      </c>
      <c r="D75" s="51">
        <v>10</v>
      </c>
      <c r="E75" s="51">
        <v>67</v>
      </c>
      <c r="F75" s="51">
        <v>350</v>
      </c>
      <c r="G75" s="51">
        <v>297</v>
      </c>
      <c r="H75" s="151">
        <v>1287</v>
      </c>
      <c r="I75"/>
      <c r="J75" s="50" t="s">
        <v>113</v>
      </c>
      <c r="K75" s="55" t="s">
        <v>256</v>
      </c>
      <c r="L75" s="55" t="s">
        <v>256</v>
      </c>
      <c r="M75" s="55" t="s">
        <v>256</v>
      </c>
      <c r="N75" s="55">
        <v>25</v>
      </c>
      <c r="O75" s="55">
        <v>617</v>
      </c>
      <c r="P75" s="55">
        <v>1576.6</v>
      </c>
      <c r="Q75" s="55">
        <v>8177.7</v>
      </c>
    </row>
    <row r="76" spans="1:17">
      <c r="A76" s="137" t="s">
        <v>114</v>
      </c>
      <c r="B76" s="51">
        <v>6</v>
      </c>
      <c r="C76" s="51">
        <v>3</v>
      </c>
      <c r="D76" s="51">
        <v>4</v>
      </c>
      <c r="E76" s="51">
        <v>30</v>
      </c>
      <c r="F76" s="51">
        <v>112</v>
      </c>
      <c r="G76" s="51">
        <v>104</v>
      </c>
      <c r="H76" s="151">
        <v>345</v>
      </c>
      <c r="I76"/>
      <c r="J76" s="50" t="s">
        <v>114</v>
      </c>
      <c r="K76" s="55" t="s">
        <v>256</v>
      </c>
      <c r="L76" s="55" t="s">
        <v>256</v>
      </c>
      <c r="M76" s="55" t="s">
        <v>256</v>
      </c>
      <c r="N76" s="55">
        <v>147.80000000000001</v>
      </c>
      <c r="O76" s="55">
        <v>304.60000000000002</v>
      </c>
      <c r="P76" s="55">
        <v>1328.2</v>
      </c>
      <c r="Q76" s="55">
        <v>6735.7</v>
      </c>
    </row>
    <row r="77" spans="1:17">
      <c r="A77" s="137" t="s">
        <v>115</v>
      </c>
      <c r="B77" s="51">
        <v>5</v>
      </c>
      <c r="C77" s="51">
        <v>4</v>
      </c>
      <c r="D77" s="51">
        <v>10</v>
      </c>
      <c r="E77" s="51">
        <v>28</v>
      </c>
      <c r="F77" s="51">
        <v>78</v>
      </c>
      <c r="G77" s="51">
        <v>77</v>
      </c>
      <c r="H77" s="151">
        <v>266</v>
      </c>
      <c r="I77"/>
      <c r="J77" s="50" t="s">
        <v>115</v>
      </c>
      <c r="K77" s="55" t="s">
        <v>256</v>
      </c>
      <c r="L77" s="55" t="s">
        <v>256</v>
      </c>
      <c r="M77" s="55" t="s">
        <v>256</v>
      </c>
      <c r="N77" s="55">
        <v>76</v>
      </c>
      <c r="O77" s="55">
        <v>325.3</v>
      </c>
      <c r="P77" s="55">
        <v>1365</v>
      </c>
      <c r="Q77" s="55">
        <v>7275.7</v>
      </c>
    </row>
    <row r="78" spans="1:17">
      <c r="A78" s="137" t="s">
        <v>116</v>
      </c>
      <c r="B78" s="51">
        <v>0</v>
      </c>
      <c r="C78" s="51">
        <v>0</v>
      </c>
      <c r="D78" s="51">
        <v>3</v>
      </c>
      <c r="E78" s="51">
        <v>3</v>
      </c>
      <c r="F78" s="51">
        <v>20</v>
      </c>
      <c r="G78" s="51">
        <v>19</v>
      </c>
      <c r="H78" s="151">
        <v>109</v>
      </c>
      <c r="I78"/>
      <c r="J78" s="50" t="s">
        <v>116</v>
      </c>
      <c r="K78" s="55" t="s">
        <v>256</v>
      </c>
      <c r="L78" s="55" t="s">
        <v>256</v>
      </c>
      <c r="M78" s="55" t="s">
        <v>256</v>
      </c>
      <c r="N78" s="55" t="s">
        <v>256</v>
      </c>
      <c r="O78" s="55">
        <v>475.7</v>
      </c>
      <c r="P78" s="55" t="s">
        <v>256</v>
      </c>
      <c r="Q78" s="55">
        <v>8384.6</v>
      </c>
    </row>
    <row r="79" spans="1:17">
      <c r="A79" s="137" t="s">
        <v>117</v>
      </c>
      <c r="B79" s="51">
        <v>10</v>
      </c>
      <c r="C79" s="51">
        <v>1</v>
      </c>
      <c r="D79" s="51">
        <v>12</v>
      </c>
      <c r="E79" s="51">
        <v>30</v>
      </c>
      <c r="F79" s="51">
        <v>160</v>
      </c>
      <c r="G79" s="51">
        <v>152</v>
      </c>
      <c r="H79" s="151">
        <v>607</v>
      </c>
      <c r="I79"/>
      <c r="J79" s="50" t="s">
        <v>117</v>
      </c>
      <c r="K79" s="55" t="s">
        <v>256</v>
      </c>
      <c r="L79" s="55" t="s">
        <v>256</v>
      </c>
      <c r="M79" s="55" t="s">
        <v>256</v>
      </c>
      <c r="N79" s="55">
        <v>83.3</v>
      </c>
      <c r="O79" s="55">
        <v>425.4</v>
      </c>
      <c r="P79" s="55">
        <v>1376.4</v>
      </c>
      <c r="Q79" s="55">
        <v>6329.5</v>
      </c>
    </row>
    <row r="80" spans="1:17">
      <c r="A80" s="137" t="s">
        <v>118</v>
      </c>
      <c r="B80" s="51">
        <v>1</v>
      </c>
      <c r="C80" s="51">
        <v>0</v>
      </c>
      <c r="D80" s="51">
        <v>4</v>
      </c>
      <c r="E80" s="51">
        <v>5</v>
      </c>
      <c r="F80" s="51">
        <v>51</v>
      </c>
      <c r="G80" s="51">
        <v>34</v>
      </c>
      <c r="H80" s="151">
        <v>226</v>
      </c>
      <c r="I80"/>
      <c r="J80" s="50" t="s">
        <v>118</v>
      </c>
      <c r="K80" s="55" t="s">
        <v>256</v>
      </c>
      <c r="L80" s="55" t="s">
        <v>256</v>
      </c>
      <c r="M80" s="55" t="s">
        <v>256</v>
      </c>
      <c r="N80" s="55" t="s">
        <v>256</v>
      </c>
      <c r="O80" s="55">
        <v>511.2</v>
      </c>
      <c r="P80" s="55">
        <v>1139.8</v>
      </c>
      <c r="Q80" s="55">
        <v>7847.2</v>
      </c>
    </row>
    <row r="81" spans="1:18">
      <c r="A81" s="137" t="s">
        <v>119</v>
      </c>
      <c r="B81" s="51">
        <v>0</v>
      </c>
      <c r="C81" s="51">
        <v>0</v>
      </c>
      <c r="D81" s="51">
        <v>0</v>
      </c>
      <c r="E81" s="51">
        <v>2</v>
      </c>
      <c r="F81" s="51">
        <v>4</v>
      </c>
      <c r="G81" s="51">
        <v>14</v>
      </c>
      <c r="H81" s="151">
        <v>73</v>
      </c>
      <c r="I81"/>
      <c r="J81" s="50" t="s">
        <v>119</v>
      </c>
      <c r="K81" s="55" t="s">
        <v>256</v>
      </c>
      <c r="L81" s="55" t="s">
        <v>256</v>
      </c>
      <c r="M81" s="55" t="s">
        <v>256</v>
      </c>
      <c r="N81" s="55" t="s">
        <v>256</v>
      </c>
      <c r="O81" s="55" t="s">
        <v>256</v>
      </c>
      <c r="P81" s="55" t="s">
        <v>256</v>
      </c>
      <c r="Q81" s="55">
        <v>8248.6</v>
      </c>
    </row>
    <row r="82" spans="1:18">
      <c r="A82" s="137" t="s">
        <v>120</v>
      </c>
      <c r="B82" s="51">
        <v>0</v>
      </c>
      <c r="C82" s="51">
        <v>1</v>
      </c>
      <c r="D82" s="51">
        <v>2</v>
      </c>
      <c r="E82" s="51">
        <v>0</v>
      </c>
      <c r="F82" s="51">
        <v>8</v>
      </c>
      <c r="G82" s="51">
        <v>7</v>
      </c>
      <c r="H82" s="151">
        <v>81</v>
      </c>
      <c r="I82"/>
      <c r="J82" s="50" t="s">
        <v>120</v>
      </c>
      <c r="K82" s="55" t="s">
        <v>256</v>
      </c>
      <c r="L82" s="55" t="s">
        <v>256</v>
      </c>
      <c r="M82" s="55" t="s">
        <v>256</v>
      </c>
      <c r="N82" s="55" t="s">
        <v>256</v>
      </c>
      <c r="O82" s="55" t="s">
        <v>256</v>
      </c>
      <c r="P82" s="55" t="s">
        <v>256</v>
      </c>
      <c r="Q82" s="55">
        <v>7598.5</v>
      </c>
    </row>
    <row r="83" spans="1:18">
      <c r="A83" s="137" t="s">
        <v>121</v>
      </c>
      <c r="B83" s="51">
        <v>2</v>
      </c>
      <c r="C83" s="51">
        <v>0</v>
      </c>
      <c r="D83" s="51">
        <v>1</v>
      </c>
      <c r="E83" s="51">
        <v>10</v>
      </c>
      <c r="F83" s="51">
        <v>33</v>
      </c>
      <c r="G83" s="51">
        <v>32</v>
      </c>
      <c r="H83" s="151">
        <v>146</v>
      </c>
      <c r="I83"/>
      <c r="J83" s="50" t="s">
        <v>121</v>
      </c>
      <c r="K83" s="55" t="s">
        <v>256</v>
      </c>
      <c r="L83" s="55" t="s">
        <v>256</v>
      </c>
      <c r="M83" s="55" t="s">
        <v>256</v>
      </c>
      <c r="N83" s="55" t="s">
        <v>256</v>
      </c>
      <c r="O83" s="55">
        <v>467.2</v>
      </c>
      <c r="P83" s="55">
        <v>1230.8</v>
      </c>
      <c r="Q83" s="55">
        <v>7132.4</v>
      </c>
    </row>
    <row r="84" spans="1:18">
      <c r="A84" s="137" t="s">
        <v>122</v>
      </c>
      <c r="B84" s="51">
        <v>0</v>
      </c>
      <c r="C84" s="51">
        <v>0</v>
      </c>
      <c r="D84" s="51">
        <v>0</v>
      </c>
      <c r="E84" s="51">
        <v>0</v>
      </c>
      <c r="F84" s="51">
        <v>5</v>
      </c>
      <c r="G84" s="51">
        <v>8</v>
      </c>
      <c r="H84" s="151">
        <v>37</v>
      </c>
      <c r="I84"/>
      <c r="J84" s="50" t="s">
        <v>122</v>
      </c>
      <c r="K84" s="55" t="s">
        <v>256</v>
      </c>
      <c r="L84" s="55" t="s">
        <v>256</v>
      </c>
      <c r="M84" s="55" t="s">
        <v>256</v>
      </c>
      <c r="N84" s="55" t="s">
        <v>256</v>
      </c>
      <c r="O84" s="55" t="s">
        <v>256</v>
      </c>
      <c r="P84" s="55" t="s">
        <v>256</v>
      </c>
      <c r="Q84" s="55">
        <v>7254.9</v>
      </c>
    </row>
    <row r="85" spans="1:18">
      <c r="A85" s="137" t="s">
        <v>123</v>
      </c>
      <c r="B85" s="51">
        <v>1</v>
      </c>
      <c r="C85" s="51">
        <v>1</v>
      </c>
      <c r="D85" s="51">
        <v>0</v>
      </c>
      <c r="E85" s="51">
        <v>2</v>
      </c>
      <c r="F85" s="51">
        <v>20</v>
      </c>
      <c r="G85" s="51">
        <v>28</v>
      </c>
      <c r="H85" s="151">
        <v>135</v>
      </c>
      <c r="I85"/>
      <c r="J85" s="50" t="s">
        <v>123</v>
      </c>
      <c r="K85" s="55" t="s">
        <v>256</v>
      </c>
      <c r="L85" s="55" t="s">
        <v>256</v>
      </c>
      <c r="M85" s="55" t="s">
        <v>256</v>
      </c>
      <c r="N85" s="55" t="s">
        <v>256</v>
      </c>
      <c r="O85" s="55">
        <v>314</v>
      </c>
      <c r="P85" s="55">
        <v>1261.8</v>
      </c>
      <c r="Q85" s="55">
        <v>7609.9</v>
      </c>
    </row>
    <row r="86" spans="1:18">
      <c r="A86" s="137" t="s">
        <v>124</v>
      </c>
      <c r="B86" s="51">
        <v>2</v>
      </c>
      <c r="C86" s="51">
        <v>0</v>
      </c>
      <c r="D86" s="51">
        <v>4</v>
      </c>
      <c r="E86" s="51">
        <v>1</v>
      </c>
      <c r="F86" s="51">
        <v>28</v>
      </c>
      <c r="G86" s="51">
        <v>31</v>
      </c>
      <c r="H86" s="151">
        <v>119</v>
      </c>
      <c r="I86"/>
      <c r="J86" s="50" t="s">
        <v>124</v>
      </c>
      <c r="K86" s="55" t="s">
        <v>256</v>
      </c>
      <c r="L86" s="55" t="s">
        <v>256</v>
      </c>
      <c r="M86" s="55" t="s">
        <v>256</v>
      </c>
      <c r="N86" s="55" t="s">
        <v>256</v>
      </c>
      <c r="O86" s="55">
        <v>779.3</v>
      </c>
      <c r="P86" s="55">
        <v>2101.6999999999998</v>
      </c>
      <c r="Q86" s="55">
        <v>7981.2</v>
      </c>
    </row>
    <row r="87" spans="1:18">
      <c r="A87" s="137" t="s">
        <v>125</v>
      </c>
      <c r="B87" s="51">
        <v>0</v>
      </c>
      <c r="C87" s="51">
        <v>0</v>
      </c>
      <c r="D87" s="51">
        <v>1</v>
      </c>
      <c r="E87" s="51">
        <v>2</v>
      </c>
      <c r="F87" s="51">
        <v>19</v>
      </c>
      <c r="G87" s="51">
        <v>24</v>
      </c>
      <c r="H87" s="151">
        <v>101</v>
      </c>
      <c r="I87"/>
      <c r="J87" s="50" t="s">
        <v>125</v>
      </c>
      <c r="K87" s="55" t="s">
        <v>256</v>
      </c>
      <c r="L87" s="55" t="s">
        <v>256</v>
      </c>
      <c r="M87" s="55" t="s">
        <v>256</v>
      </c>
      <c r="N87" s="55" t="s">
        <v>256</v>
      </c>
      <c r="O87" s="55" t="s">
        <v>256</v>
      </c>
      <c r="P87" s="55">
        <v>1495.3</v>
      </c>
      <c r="Q87" s="55">
        <v>6838.2</v>
      </c>
    </row>
    <row r="88" spans="1:18">
      <c r="A88" s="137" t="s">
        <v>126</v>
      </c>
      <c r="B88" s="51">
        <v>20</v>
      </c>
      <c r="C88" s="51">
        <v>4</v>
      </c>
      <c r="D88" s="51">
        <v>13</v>
      </c>
      <c r="E88" s="51">
        <v>56</v>
      </c>
      <c r="F88" s="51">
        <v>239</v>
      </c>
      <c r="G88" s="51">
        <v>244</v>
      </c>
      <c r="H88" s="151">
        <v>899</v>
      </c>
      <c r="I88"/>
      <c r="J88" s="50" t="s">
        <v>126</v>
      </c>
      <c r="K88" s="55">
        <v>131.1</v>
      </c>
      <c r="L88" s="55" t="s">
        <v>256</v>
      </c>
      <c r="M88" s="55" t="s">
        <v>256</v>
      </c>
      <c r="N88" s="55">
        <v>90.2</v>
      </c>
      <c r="O88" s="55">
        <v>329</v>
      </c>
      <c r="P88" s="55">
        <v>1277.4000000000001</v>
      </c>
      <c r="Q88" s="55">
        <v>7008.7</v>
      </c>
    </row>
    <row r="89" spans="1:18">
      <c r="A89" s="137" t="s">
        <v>127</v>
      </c>
      <c r="B89" s="51">
        <v>1</v>
      </c>
      <c r="C89" s="51">
        <v>0</v>
      </c>
      <c r="D89" s="51">
        <v>1</v>
      </c>
      <c r="E89" s="51">
        <v>5</v>
      </c>
      <c r="F89" s="51">
        <v>8</v>
      </c>
      <c r="G89" s="51">
        <v>16</v>
      </c>
      <c r="H89" s="151">
        <v>75</v>
      </c>
      <c r="I89"/>
      <c r="J89" s="50" t="s">
        <v>127</v>
      </c>
      <c r="K89" s="55" t="s">
        <v>256</v>
      </c>
      <c r="L89" s="55" t="s">
        <v>256</v>
      </c>
      <c r="M89" s="55" t="s">
        <v>256</v>
      </c>
      <c r="N89" s="55" t="s">
        <v>256</v>
      </c>
      <c r="O89" s="55" t="s">
        <v>256</v>
      </c>
      <c r="P89" s="55" t="s">
        <v>256</v>
      </c>
      <c r="Q89" s="55">
        <v>6631.3</v>
      </c>
    </row>
    <row r="90" spans="1:18">
      <c r="A90" s="137" t="s">
        <v>128</v>
      </c>
      <c r="B90" s="51">
        <v>0</v>
      </c>
      <c r="C90" s="51">
        <v>0</v>
      </c>
      <c r="D90" s="51">
        <v>0</v>
      </c>
      <c r="E90" s="51">
        <v>3</v>
      </c>
      <c r="F90" s="51">
        <v>10</v>
      </c>
      <c r="G90" s="51">
        <v>9</v>
      </c>
      <c r="H90" s="151">
        <v>43</v>
      </c>
      <c r="I90"/>
      <c r="J90" s="50" t="s">
        <v>128</v>
      </c>
      <c r="K90" s="55" t="s">
        <v>256</v>
      </c>
      <c r="L90" s="55" t="s">
        <v>256</v>
      </c>
      <c r="M90" s="55" t="s">
        <v>256</v>
      </c>
      <c r="N90" s="55" t="s">
        <v>256</v>
      </c>
      <c r="O90" s="55" t="s">
        <v>256</v>
      </c>
      <c r="P90" s="55" t="s">
        <v>256</v>
      </c>
      <c r="Q90" s="55">
        <v>7251.3</v>
      </c>
    </row>
    <row r="91" spans="1:18">
      <c r="A91" s="137" t="s">
        <v>129</v>
      </c>
      <c r="B91" s="51">
        <v>4</v>
      </c>
      <c r="C91" s="51">
        <v>0</v>
      </c>
      <c r="D91" s="51">
        <v>4</v>
      </c>
      <c r="E91" s="51">
        <v>13</v>
      </c>
      <c r="F91" s="51">
        <v>65</v>
      </c>
      <c r="G91" s="51">
        <v>71</v>
      </c>
      <c r="H91" s="151">
        <v>255</v>
      </c>
      <c r="I91"/>
      <c r="J91" s="50" t="s">
        <v>129</v>
      </c>
      <c r="K91" s="55" t="s">
        <v>256</v>
      </c>
      <c r="L91" s="55" t="s">
        <v>256</v>
      </c>
      <c r="M91" s="55" t="s">
        <v>256</v>
      </c>
      <c r="N91" s="55" t="s">
        <v>256</v>
      </c>
      <c r="O91" s="55">
        <v>518.9</v>
      </c>
      <c r="P91" s="55">
        <v>1710.4</v>
      </c>
      <c r="Q91" s="55">
        <v>7169</v>
      </c>
    </row>
    <row r="92" spans="1:18">
      <c r="A92" s="137" t="s">
        <v>130</v>
      </c>
      <c r="B92" s="51">
        <v>7</v>
      </c>
      <c r="C92" s="51">
        <v>1</v>
      </c>
      <c r="D92" s="51">
        <v>8</v>
      </c>
      <c r="E92" s="51">
        <v>32</v>
      </c>
      <c r="F92" s="51">
        <v>143</v>
      </c>
      <c r="G92" s="51">
        <v>142</v>
      </c>
      <c r="H92" s="151">
        <v>415</v>
      </c>
      <c r="I92"/>
      <c r="J92" s="50" t="s">
        <v>130</v>
      </c>
      <c r="K92" s="55" t="s">
        <v>256</v>
      </c>
      <c r="L92" s="55" t="s">
        <v>256</v>
      </c>
      <c r="M92" s="55" t="s">
        <v>256</v>
      </c>
      <c r="N92" s="55">
        <v>91.3</v>
      </c>
      <c r="O92" s="55">
        <v>425.6</v>
      </c>
      <c r="P92" s="55">
        <v>1624</v>
      </c>
      <c r="Q92" s="55">
        <v>7083.1</v>
      </c>
    </row>
    <row r="93" spans="1:18">
      <c r="A93" s="137" t="s">
        <v>131</v>
      </c>
      <c r="B93" s="51">
        <v>2</v>
      </c>
      <c r="C93" s="51">
        <v>0</v>
      </c>
      <c r="D93" s="51">
        <v>0</v>
      </c>
      <c r="E93" s="51">
        <v>3</v>
      </c>
      <c r="F93" s="51">
        <v>5</v>
      </c>
      <c r="G93" s="51">
        <v>14</v>
      </c>
      <c r="H93" s="151">
        <v>84</v>
      </c>
      <c r="I93"/>
      <c r="J93" s="50" t="s">
        <v>131</v>
      </c>
      <c r="K93" s="55" t="s">
        <v>256</v>
      </c>
      <c r="L93" s="55" t="s">
        <v>256</v>
      </c>
      <c r="M93" s="55" t="s">
        <v>256</v>
      </c>
      <c r="N93" s="55" t="s">
        <v>256</v>
      </c>
      <c r="O93" s="55" t="s">
        <v>256</v>
      </c>
      <c r="P93" s="55" t="s">
        <v>256</v>
      </c>
      <c r="Q93" s="55">
        <v>7806.7</v>
      </c>
    </row>
    <row r="94" spans="1:18" s="58" customFormat="1" ht="24" customHeight="1">
      <c r="A94" s="138" t="s">
        <v>236</v>
      </c>
      <c r="B94" s="57">
        <v>10</v>
      </c>
      <c r="C94" s="57">
        <v>1</v>
      </c>
      <c r="D94" s="57">
        <v>9</v>
      </c>
      <c r="E94" s="57">
        <v>29</v>
      </c>
      <c r="F94" s="57">
        <v>141</v>
      </c>
      <c r="G94" s="57">
        <v>188</v>
      </c>
      <c r="H94" s="152">
        <v>540</v>
      </c>
      <c r="I94"/>
      <c r="J94" s="56" t="s">
        <v>236</v>
      </c>
      <c r="K94" s="59" t="s">
        <v>256</v>
      </c>
      <c r="L94" s="59" t="s">
        <v>256</v>
      </c>
      <c r="M94" s="59" t="s">
        <v>256</v>
      </c>
      <c r="N94" s="59">
        <v>201.8</v>
      </c>
      <c r="O94" s="59">
        <v>619.5</v>
      </c>
      <c r="P94" s="59">
        <v>1910.6</v>
      </c>
      <c r="Q94" s="59">
        <v>7421.7</v>
      </c>
      <c r="R94"/>
    </row>
    <row r="95" spans="1:18" s="58" customFormat="1" ht="24" customHeight="1">
      <c r="A95" s="138" t="s">
        <v>237</v>
      </c>
      <c r="B95" s="57">
        <v>14</v>
      </c>
      <c r="C95" s="57">
        <v>5</v>
      </c>
      <c r="D95" s="57">
        <v>11</v>
      </c>
      <c r="E95" s="57">
        <v>29</v>
      </c>
      <c r="F95" s="57">
        <v>148</v>
      </c>
      <c r="G95" s="57">
        <v>155</v>
      </c>
      <c r="H95" s="152">
        <v>436</v>
      </c>
      <c r="I95"/>
      <c r="J95" s="56" t="s">
        <v>237</v>
      </c>
      <c r="K95" s="59" t="s">
        <v>256</v>
      </c>
      <c r="L95" s="59" t="s">
        <v>256</v>
      </c>
      <c r="M95" s="59" t="s">
        <v>256</v>
      </c>
      <c r="N95" s="59">
        <v>172.5</v>
      </c>
      <c r="O95" s="59">
        <v>708.9</v>
      </c>
      <c r="P95" s="59">
        <v>1952.1</v>
      </c>
      <c r="Q95" s="59">
        <v>7184.1</v>
      </c>
      <c r="R95"/>
    </row>
    <row r="96" spans="1:18" s="58" customFormat="1" ht="24" customHeight="1">
      <c r="A96" s="138" t="s">
        <v>238</v>
      </c>
      <c r="B96" s="57">
        <v>4</v>
      </c>
      <c r="C96" s="57">
        <v>1</v>
      </c>
      <c r="D96" s="57">
        <v>5</v>
      </c>
      <c r="E96" s="57">
        <v>8</v>
      </c>
      <c r="F96" s="57">
        <v>40</v>
      </c>
      <c r="G96" s="57">
        <v>62</v>
      </c>
      <c r="H96" s="152">
        <v>381</v>
      </c>
      <c r="I96"/>
      <c r="J96" s="56" t="s">
        <v>238</v>
      </c>
      <c r="K96" s="59" t="s">
        <v>256</v>
      </c>
      <c r="L96" s="59" t="s">
        <v>256</v>
      </c>
      <c r="M96" s="59" t="s">
        <v>256</v>
      </c>
      <c r="N96" s="59" t="s">
        <v>256</v>
      </c>
      <c r="O96" s="59">
        <v>320.2</v>
      </c>
      <c r="P96" s="59">
        <v>1394.2</v>
      </c>
      <c r="Q96" s="59">
        <v>7505.9</v>
      </c>
      <c r="R96"/>
    </row>
    <row r="97" spans="1:18" s="58" customFormat="1" ht="24" customHeight="1">
      <c r="A97" s="138" t="s">
        <v>239</v>
      </c>
      <c r="B97" s="57">
        <v>3</v>
      </c>
      <c r="C97" s="57">
        <v>1</v>
      </c>
      <c r="D97" s="57">
        <v>7</v>
      </c>
      <c r="E97" s="57">
        <v>9</v>
      </c>
      <c r="F97" s="57">
        <v>60</v>
      </c>
      <c r="G97" s="57">
        <v>61</v>
      </c>
      <c r="H97" s="152">
        <v>394</v>
      </c>
      <c r="I97"/>
      <c r="J97" s="56" t="s">
        <v>239</v>
      </c>
      <c r="K97" s="59" t="s">
        <v>256</v>
      </c>
      <c r="L97" s="59" t="s">
        <v>256</v>
      </c>
      <c r="M97" s="59" t="s">
        <v>256</v>
      </c>
      <c r="N97" s="59" t="s">
        <v>256</v>
      </c>
      <c r="O97" s="59">
        <v>389.4</v>
      </c>
      <c r="P97" s="59">
        <v>1239.3</v>
      </c>
      <c r="Q97" s="59">
        <v>8308.7000000000007</v>
      </c>
      <c r="R97"/>
    </row>
    <row r="98" spans="1:18" s="58" customFormat="1" ht="24" customHeight="1">
      <c r="A98" s="138" t="s">
        <v>240</v>
      </c>
      <c r="B98" s="57">
        <v>13</v>
      </c>
      <c r="C98" s="57">
        <v>2</v>
      </c>
      <c r="D98" s="57">
        <v>16</v>
      </c>
      <c r="E98" s="57">
        <v>85</v>
      </c>
      <c r="F98" s="57">
        <v>444</v>
      </c>
      <c r="G98" s="57">
        <v>388</v>
      </c>
      <c r="H98" s="152">
        <v>1651</v>
      </c>
      <c r="I98"/>
      <c r="J98" s="56" t="s">
        <v>240</v>
      </c>
      <c r="K98" s="59" t="s">
        <v>256</v>
      </c>
      <c r="L98" s="59" t="s">
        <v>256</v>
      </c>
      <c r="M98" s="59" t="s">
        <v>256</v>
      </c>
      <c r="N98" s="59">
        <v>148.69999999999999</v>
      </c>
      <c r="O98" s="59">
        <v>616</v>
      </c>
      <c r="P98" s="59">
        <v>1609.2</v>
      </c>
      <c r="Q98" s="59">
        <v>8196.7999999999993</v>
      </c>
      <c r="R98"/>
    </row>
    <row r="99" spans="1:18" s="58" customFormat="1" ht="17.25" customHeight="1">
      <c r="A99" s="138" t="s">
        <v>241</v>
      </c>
      <c r="B99" s="57">
        <v>0</v>
      </c>
      <c r="C99" s="57">
        <v>0</v>
      </c>
      <c r="D99" s="57">
        <v>2</v>
      </c>
      <c r="E99" s="57">
        <v>7</v>
      </c>
      <c r="F99" s="57">
        <v>31</v>
      </c>
      <c r="G99" s="57">
        <v>31</v>
      </c>
      <c r="H99" s="152">
        <v>182</v>
      </c>
      <c r="I99"/>
      <c r="J99" s="56" t="s">
        <v>241</v>
      </c>
      <c r="K99" s="59" t="s">
        <v>256</v>
      </c>
      <c r="L99" s="59" t="s">
        <v>256</v>
      </c>
      <c r="M99" s="59" t="s">
        <v>256</v>
      </c>
      <c r="N99" s="59" t="s">
        <v>256</v>
      </c>
      <c r="O99" s="59">
        <v>519.9</v>
      </c>
      <c r="P99" s="59">
        <v>1411</v>
      </c>
      <c r="Q99" s="59">
        <v>7404.4</v>
      </c>
      <c r="R99"/>
    </row>
    <row r="100" spans="1:18" s="58" customFormat="1" ht="25.5">
      <c r="A100" s="138" t="s">
        <v>373</v>
      </c>
      <c r="B100" s="57">
        <v>13</v>
      </c>
      <c r="C100" s="57">
        <v>4</v>
      </c>
      <c r="D100" s="57">
        <v>7</v>
      </c>
      <c r="E100" s="57">
        <v>35</v>
      </c>
      <c r="F100" s="57">
        <v>228</v>
      </c>
      <c r="G100" s="57">
        <v>232</v>
      </c>
      <c r="H100" s="57">
        <v>977</v>
      </c>
      <c r="I100"/>
      <c r="J100" s="56" t="s">
        <v>373</v>
      </c>
      <c r="K100" s="59" t="s">
        <v>256</v>
      </c>
      <c r="L100" s="59" t="s">
        <v>256</v>
      </c>
      <c r="M100" s="59" t="s">
        <v>256</v>
      </c>
      <c r="N100" s="59">
        <v>99.3</v>
      </c>
      <c r="O100" s="59">
        <v>544.4</v>
      </c>
      <c r="P100" s="59">
        <v>1536.3</v>
      </c>
      <c r="Q100" s="59">
        <v>7403.2</v>
      </c>
      <c r="R100"/>
    </row>
    <row r="101" spans="1:18" s="58" customFormat="1" ht="24" customHeight="1">
      <c r="A101" s="138" t="s">
        <v>242</v>
      </c>
      <c r="B101" s="57">
        <v>8</v>
      </c>
      <c r="C101" s="57">
        <v>0</v>
      </c>
      <c r="D101" s="57">
        <v>5</v>
      </c>
      <c r="E101" s="57">
        <v>12</v>
      </c>
      <c r="F101" s="57">
        <v>92</v>
      </c>
      <c r="G101" s="57">
        <v>108</v>
      </c>
      <c r="H101" s="152">
        <v>504</v>
      </c>
      <c r="I101"/>
      <c r="J101" s="56" t="s">
        <v>242</v>
      </c>
      <c r="K101" s="59" t="s">
        <v>256</v>
      </c>
      <c r="L101" s="59" t="s">
        <v>256</v>
      </c>
      <c r="M101" s="59" t="s">
        <v>256</v>
      </c>
      <c r="N101" s="59" t="s">
        <v>256</v>
      </c>
      <c r="O101" s="59">
        <v>512</v>
      </c>
      <c r="P101" s="59">
        <v>1459.7</v>
      </c>
      <c r="Q101" s="59">
        <v>7287.4</v>
      </c>
      <c r="R101"/>
    </row>
    <row r="102" spans="1:18" s="58" customFormat="1">
      <c r="A102" s="138" t="s">
        <v>243</v>
      </c>
      <c r="B102" s="57">
        <v>4</v>
      </c>
      <c r="C102" s="57">
        <v>0</v>
      </c>
      <c r="D102" s="57">
        <v>6</v>
      </c>
      <c r="E102" s="57">
        <v>7</v>
      </c>
      <c r="F102" s="57">
        <v>70</v>
      </c>
      <c r="G102" s="57">
        <v>55</v>
      </c>
      <c r="H102" s="152">
        <v>331</v>
      </c>
      <c r="I102"/>
      <c r="J102" s="56" t="s">
        <v>243</v>
      </c>
      <c r="K102" s="59" t="s">
        <v>256</v>
      </c>
      <c r="L102" s="59" t="s">
        <v>256</v>
      </c>
      <c r="M102" s="59" t="s">
        <v>256</v>
      </c>
      <c r="N102" s="59" t="s">
        <v>256</v>
      </c>
      <c r="O102" s="59">
        <v>454.2</v>
      </c>
      <c r="P102" s="59">
        <v>1246.3</v>
      </c>
      <c r="Q102" s="59">
        <v>8010.6</v>
      </c>
      <c r="R102"/>
    </row>
    <row r="103" spans="1:18" s="58" customFormat="1">
      <c r="A103" s="138" t="s">
        <v>244</v>
      </c>
      <c r="B103" s="57">
        <v>0</v>
      </c>
      <c r="C103" s="57">
        <v>1</v>
      </c>
      <c r="D103" s="57">
        <v>0</v>
      </c>
      <c r="E103" s="57">
        <v>10</v>
      </c>
      <c r="F103" s="57">
        <v>42</v>
      </c>
      <c r="G103" s="57">
        <v>62</v>
      </c>
      <c r="H103" s="152">
        <v>288</v>
      </c>
      <c r="I103"/>
      <c r="J103" s="56" t="s">
        <v>244</v>
      </c>
      <c r="K103" s="59" t="s">
        <v>256</v>
      </c>
      <c r="L103" s="59" t="s">
        <v>256</v>
      </c>
      <c r="M103" s="59" t="s">
        <v>256</v>
      </c>
      <c r="N103" s="59" t="s">
        <v>256</v>
      </c>
      <c r="O103" s="59">
        <v>366.9</v>
      </c>
      <c r="P103" s="59">
        <v>1551.2</v>
      </c>
      <c r="Q103" s="59">
        <v>7459.2</v>
      </c>
      <c r="R103"/>
    </row>
    <row r="104" spans="1:18" s="58" customFormat="1">
      <c r="A104" s="138" t="s">
        <v>245</v>
      </c>
      <c r="B104" s="57">
        <v>2</v>
      </c>
      <c r="C104" s="57">
        <v>1</v>
      </c>
      <c r="D104" s="57">
        <v>2</v>
      </c>
      <c r="E104" s="57">
        <v>3</v>
      </c>
      <c r="F104" s="57">
        <v>61</v>
      </c>
      <c r="G104" s="57">
        <v>56</v>
      </c>
      <c r="H104" s="152">
        <v>322</v>
      </c>
      <c r="I104"/>
      <c r="J104" s="56" t="s">
        <v>245</v>
      </c>
      <c r="K104" s="59" t="s">
        <v>256</v>
      </c>
      <c r="L104" s="59" t="s">
        <v>256</v>
      </c>
      <c r="M104" s="59" t="s">
        <v>256</v>
      </c>
      <c r="N104" s="59" t="s">
        <v>256</v>
      </c>
      <c r="O104" s="59">
        <v>617.29999999999995</v>
      </c>
      <c r="P104" s="59">
        <v>1545.3</v>
      </c>
      <c r="Q104" s="59">
        <v>8156</v>
      </c>
      <c r="R104"/>
    </row>
    <row r="105" spans="1:18" s="58" customFormat="1">
      <c r="A105" s="138" t="s">
        <v>246</v>
      </c>
      <c r="B105" s="57">
        <v>6</v>
      </c>
      <c r="C105" s="57">
        <v>1</v>
      </c>
      <c r="D105" s="57">
        <v>3</v>
      </c>
      <c r="E105" s="57">
        <v>17</v>
      </c>
      <c r="F105" s="57">
        <v>121</v>
      </c>
      <c r="G105" s="57">
        <v>93</v>
      </c>
      <c r="H105" s="152">
        <v>347</v>
      </c>
      <c r="I105"/>
      <c r="J105" s="56" t="s">
        <v>246</v>
      </c>
      <c r="K105" s="59" t="s">
        <v>256</v>
      </c>
      <c r="L105" s="59" t="s">
        <v>256</v>
      </c>
      <c r="M105" s="59" t="s">
        <v>256</v>
      </c>
      <c r="N105" s="59" t="s">
        <v>256</v>
      </c>
      <c r="O105" s="59">
        <v>670.7</v>
      </c>
      <c r="P105" s="59">
        <v>1612.9</v>
      </c>
      <c r="Q105" s="59">
        <v>7747.3</v>
      </c>
      <c r="R105"/>
    </row>
    <row r="106" spans="1:18" s="58" customFormat="1" ht="24" customHeight="1">
      <c r="A106" s="138" t="s">
        <v>247</v>
      </c>
      <c r="B106" s="57">
        <v>3</v>
      </c>
      <c r="C106" s="57">
        <v>1</v>
      </c>
      <c r="D106" s="57">
        <v>4</v>
      </c>
      <c r="E106" s="57">
        <v>11</v>
      </c>
      <c r="F106" s="57">
        <v>63</v>
      </c>
      <c r="G106" s="57">
        <v>73</v>
      </c>
      <c r="H106" s="152">
        <v>279</v>
      </c>
      <c r="I106"/>
      <c r="J106" s="56" t="s">
        <v>247</v>
      </c>
      <c r="K106" s="59" t="s">
        <v>256</v>
      </c>
      <c r="L106" s="59" t="s">
        <v>256</v>
      </c>
      <c r="M106" s="59" t="s">
        <v>256</v>
      </c>
      <c r="N106" s="59" t="s">
        <v>256</v>
      </c>
      <c r="O106" s="59">
        <v>463.2</v>
      </c>
      <c r="P106" s="59">
        <v>1661</v>
      </c>
      <c r="Q106" s="59">
        <v>6976.7</v>
      </c>
      <c r="R106"/>
    </row>
    <row r="107" spans="1:18" s="58" customFormat="1">
      <c r="A107" s="138" t="s">
        <v>248</v>
      </c>
      <c r="B107" s="57">
        <v>0</v>
      </c>
      <c r="C107" s="57">
        <v>1</v>
      </c>
      <c r="D107" s="57">
        <v>1</v>
      </c>
      <c r="E107" s="57">
        <v>13</v>
      </c>
      <c r="F107" s="57">
        <v>74</v>
      </c>
      <c r="G107" s="57">
        <v>93</v>
      </c>
      <c r="H107" s="152">
        <v>260</v>
      </c>
      <c r="I107"/>
      <c r="J107" s="56" t="s">
        <v>248</v>
      </c>
      <c r="K107" s="59" t="s">
        <v>256</v>
      </c>
      <c r="L107" s="59" t="s">
        <v>256</v>
      </c>
      <c r="M107" s="59" t="s">
        <v>256</v>
      </c>
      <c r="N107" s="59" t="s">
        <v>256</v>
      </c>
      <c r="O107" s="59">
        <v>544.79999999999995</v>
      </c>
      <c r="P107" s="59">
        <v>1942.8</v>
      </c>
      <c r="Q107" s="59">
        <v>7361.3</v>
      </c>
      <c r="R107"/>
    </row>
    <row r="108" spans="1:18" s="58" customFormat="1">
      <c r="A108" s="138" t="s">
        <v>249</v>
      </c>
      <c r="B108" s="57">
        <v>1</v>
      </c>
      <c r="C108" s="57">
        <v>1</v>
      </c>
      <c r="D108" s="57">
        <v>10</v>
      </c>
      <c r="E108" s="57">
        <v>16</v>
      </c>
      <c r="F108" s="57">
        <v>95</v>
      </c>
      <c r="G108" s="57">
        <v>78</v>
      </c>
      <c r="H108" s="152">
        <v>402</v>
      </c>
      <c r="I108"/>
      <c r="J108" s="56" t="s">
        <v>249</v>
      </c>
      <c r="K108" s="59" t="s">
        <v>256</v>
      </c>
      <c r="L108" s="59" t="s">
        <v>256</v>
      </c>
      <c r="M108" s="59" t="s">
        <v>256</v>
      </c>
      <c r="N108" s="59" t="s">
        <v>256</v>
      </c>
      <c r="O108" s="59">
        <v>597.5</v>
      </c>
      <c r="P108" s="59">
        <v>1482.9</v>
      </c>
      <c r="Q108" s="59">
        <v>7775.6</v>
      </c>
      <c r="R108"/>
    </row>
    <row r="109" spans="1:18" s="58" customFormat="1" ht="24" customHeight="1">
      <c r="A109" s="138" t="s">
        <v>250</v>
      </c>
      <c r="B109" s="57">
        <v>4</v>
      </c>
      <c r="C109" s="57">
        <v>4</v>
      </c>
      <c r="D109" s="57">
        <v>5</v>
      </c>
      <c r="E109" s="57">
        <v>18</v>
      </c>
      <c r="F109" s="57">
        <v>82</v>
      </c>
      <c r="G109" s="57">
        <v>111</v>
      </c>
      <c r="H109" s="152">
        <v>568</v>
      </c>
      <c r="I109"/>
      <c r="J109" s="56" t="s">
        <v>250</v>
      </c>
      <c r="K109" s="59" t="s">
        <v>256</v>
      </c>
      <c r="L109" s="59" t="s">
        <v>256</v>
      </c>
      <c r="M109" s="59" t="s">
        <v>256</v>
      </c>
      <c r="N109" s="59" t="s">
        <v>256</v>
      </c>
      <c r="O109" s="59">
        <v>420.9</v>
      </c>
      <c r="P109" s="59">
        <v>1635.5</v>
      </c>
      <c r="Q109" s="59">
        <v>7666.4</v>
      </c>
      <c r="R109"/>
    </row>
    <row r="110" spans="1:18" s="58" customFormat="1">
      <c r="A110" s="138" t="s">
        <v>251</v>
      </c>
      <c r="B110" s="57">
        <v>1</v>
      </c>
      <c r="C110" s="57">
        <v>0</v>
      </c>
      <c r="D110" s="57">
        <v>3</v>
      </c>
      <c r="E110" s="57">
        <v>4</v>
      </c>
      <c r="F110" s="57">
        <v>48</v>
      </c>
      <c r="G110" s="57">
        <v>54</v>
      </c>
      <c r="H110" s="152">
        <v>257</v>
      </c>
      <c r="I110"/>
      <c r="J110" s="56" t="s">
        <v>251</v>
      </c>
      <c r="K110" s="59" t="s">
        <v>256</v>
      </c>
      <c r="L110" s="59" t="s">
        <v>256</v>
      </c>
      <c r="M110" s="59" t="s">
        <v>256</v>
      </c>
      <c r="N110" s="59" t="s">
        <v>256</v>
      </c>
      <c r="O110" s="59">
        <v>365.5</v>
      </c>
      <c r="P110" s="59">
        <v>1310</v>
      </c>
      <c r="Q110" s="59">
        <v>7547.7</v>
      </c>
      <c r="R110"/>
    </row>
    <row r="111" spans="1:18" s="58" customFormat="1" ht="24" customHeight="1">
      <c r="A111" s="138" t="s">
        <v>252</v>
      </c>
      <c r="B111" s="57">
        <v>5</v>
      </c>
      <c r="C111" s="57">
        <v>3</v>
      </c>
      <c r="D111" s="57">
        <v>6</v>
      </c>
      <c r="E111" s="57">
        <v>20</v>
      </c>
      <c r="F111" s="57">
        <v>100</v>
      </c>
      <c r="G111" s="57">
        <v>98</v>
      </c>
      <c r="H111" s="152">
        <v>485</v>
      </c>
      <c r="I111"/>
      <c r="J111" s="56" t="s">
        <v>252</v>
      </c>
      <c r="K111" s="59" t="s">
        <v>256</v>
      </c>
      <c r="L111" s="59" t="s">
        <v>256</v>
      </c>
      <c r="M111" s="59" t="s">
        <v>256</v>
      </c>
      <c r="N111" s="59">
        <v>119.1</v>
      </c>
      <c r="O111" s="59">
        <v>484.8</v>
      </c>
      <c r="P111" s="59">
        <v>1436.7</v>
      </c>
      <c r="Q111" s="59">
        <v>7830.2</v>
      </c>
      <c r="R111"/>
    </row>
    <row r="112" spans="1:18" s="58" customFormat="1" ht="24" customHeight="1">
      <c r="A112" s="138" t="s">
        <v>253</v>
      </c>
      <c r="B112" s="57">
        <v>9</v>
      </c>
      <c r="C112" s="57">
        <v>0</v>
      </c>
      <c r="D112" s="57">
        <v>5</v>
      </c>
      <c r="E112" s="57">
        <v>20</v>
      </c>
      <c r="F112" s="57">
        <v>71</v>
      </c>
      <c r="G112" s="57">
        <v>71</v>
      </c>
      <c r="H112" s="152">
        <v>289</v>
      </c>
      <c r="I112"/>
      <c r="J112" s="56" t="s">
        <v>253</v>
      </c>
      <c r="K112" s="59" t="s">
        <v>256</v>
      </c>
      <c r="L112" s="59" t="s">
        <v>256</v>
      </c>
      <c r="M112" s="59" t="s">
        <v>256</v>
      </c>
      <c r="N112" s="59">
        <v>207.5</v>
      </c>
      <c r="O112" s="59">
        <v>609.9</v>
      </c>
      <c r="P112" s="59">
        <v>1781.7</v>
      </c>
      <c r="Q112" s="59">
        <v>7617.3</v>
      </c>
      <c r="R112"/>
    </row>
    <row r="113" spans="1:17" ht="22.5" customHeight="1">
      <c r="A113" s="143" t="s">
        <v>254</v>
      </c>
      <c r="B113" s="144">
        <v>6</v>
      </c>
      <c r="C113" s="144">
        <v>0</v>
      </c>
      <c r="D113" s="144">
        <v>10</v>
      </c>
      <c r="E113" s="144">
        <v>15</v>
      </c>
      <c r="F113" s="144">
        <v>101</v>
      </c>
      <c r="G113" s="144">
        <v>114</v>
      </c>
      <c r="H113" s="153">
        <v>466</v>
      </c>
      <c r="I113"/>
      <c r="J113" s="56" t="s">
        <v>254</v>
      </c>
      <c r="K113" s="55" t="s">
        <v>256</v>
      </c>
      <c r="L113" s="55" t="s">
        <v>256</v>
      </c>
      <c r="M113" s="55" t="s">
        <v>256</v>
      </c>
      <c r="N113" s="55" t="s">
        <v>256</v>
      </c>
      <c r="O113" s="55">
        <v>501.6</v>
      </c>
      <c r="P113" s="55">
        <v>1598</v>
      </c>
      <c r="Q113" s="55">
        <v>7482.3</v>
      </c>
    </row>
    <row r="114" spans="1:17">
      <c r="A114" s="34" t="s">
        <v>132</v>
      </c>
      <c r="B114"/>
      <c r="C114"/>
      <c r="D114"/>
      <c r="E114"/>
    </row>
    <row r="115" spans="1:17">
      <c r="A115" s="25" t="s">
        <v>229</v>
      </c>
      <c r="B115"/>
      <c r="C115"/>
      <c r="D115"/>
      <c r="E115"/>
    </row>
    <row r="116" spans="1:17">
      <c r="A116" s="112" t="s">
        <v>230</v>
      </c>
      <c r="B116"/>
      <c r="C116"/>
      <c r="D116"/>
      <c r="E116"/>
    </row>
    <row r="117" spans="1:17">
      <c r="B117"/>
      <c r="C117"/>
      <c r="D117"/>
      <c r="E117"/>
    </row>
    <row r="118" spans="1:17">
      <c r="B118"/>
      <c r="C118"/>
      <c r="D118"/>
      <c r="E118"/>
    </row>
    <row r="120" spans="1:17">
      <c r="A120" s="128" t="s">
        <v>323</v>
      </c>
      <c r="B120" s="173"/>
      <c r="C120" s="173"/>
      <c r="D120" s="173"/>
      <c r="E120" s="173"/>
      <c r="F120" s="174"/>
    </row>
    <row r="122" spans="1:17">
      <c r="B122"/>
      <c r="C122"/>
      <c r="D122"/>
      <c r="E122"/>
    </row>
    <row r="123" spans="1:17">
      <c r="B123"/>
      <c r="C123"/>
      <c r="D123"/>
      <c r="E123"/>
    </row>
  </sheetData>
  <mergeCells count="1">
    <mergeCell ref="J4:J5"/>
  </mergeCells>
  <hyperlinks>
    <hyperlink ref="A116" r:id="rId1" tooltip="link to Minnesota Vital Statistics Interactive Query System"/>
  </hyperlinks>
  <pageMargins left="0.7" right="0.45" top="0.75" bottom="0.75" header="0.3" footer="0.3"/>
  <pageSetup orientation="portrait" r:id="rId2"/>
  <headerFooter>
    <oddFooter>&amp;L&amp;"Tw Cen MT,Regular"Minnesota County Health Tables&amp;R&amp;"Tw Cen MT,Regular"C-&amp;P</oddFooter>
  </headerFooter>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4"/>
  </sheetPr>
  <dimension ref="A1:Q113"/>
  <sheetViews>
    <sheetView showGridLines="0" topLeftCell="B1" zoomScale="145" zoomScaleNormal="145" zoomScaleSheetLayoutView="40" workbookViewId="0">
      <selection activeCell="E7" sqref="E7"/>
    </sheetView>
  </sheetViews>
  <sheetFormatPr defaultColWidth="26.1640625" defaultRowHeight="12.75"/>
  <cols>
    <col min="1" max="1" width="35.5" style="25" hidden="1" customWidth="1"/>
    <col min="2" max="16384" width="26.1640625" style="25"/>
  </cols>
  <sheetData>
    <row r="1" spans="1:13" ht="19.5" customHeight="1">
      <c r="B1" s="200" t="s">
        <v>135</v>
      </c>
      <c r="C1" s="200"/>
      <c r="D1" s="200"/>
      <c r="E1" s="200"/>
      <c r="F1" s="200"/>
      <c r="G1" s="26" t="s">
        <v>232</v>
      </c>
    </row>
    <row r="2" spans="1:13" ht="14.25" customHeight="1">
      <c r="B2" s="27" t="s">
        <v>361</v>
      </c>
      <c r="K2" s="28"/>
    </row>
    <row r="3" spans="1:13" ht="15.75">
      <c r="B3" s="27" t="s">
        <v>372</v>
      </c>
      <c r="K3" s="28"/>
    </row>
    <row r="4" spans="1:13" ht="12.75" customHeight="1">
      <c r="A4" s="23" t="s">
        <v>135</v>
      </c>
      <c r="B4" s="29"/>
      <c r="F4" s="30"/>
      <c r="G4" s="30"/>
      <c r="H4" s="30"/>
      <c r="I4" s="30"/>
      <c r="J4" s="30"/>
      <c r="K4" s="30"/>
    </row>
    <row r="5" spans="1:13" ht="12" customHeight="1">
      <c r="A5" s="23" t="s">
        <v>139</v>
      </c>
      <c r="C5" s="125" t="s">
        <v>317</v>
      </c>
      <c r="D5" s="127" t="s">
        <v>318</v>
      </c>
      <c r="E5" s="123"/>
      <c r="F5" s="126"/>
      <c r="G5" s="126"/>
      <c r="H5" s="126"/>
      <c r="I5" s="126" t="s">
        <v>319</v>
      </c>
      <c r="J5" s="126"/>
      <c r="K5" s="126"/>
      <c r="L5" s="124"/>
      <c r="M5"/>
    </row>
    <row r="6" spans="1:13" ht="15.75" customHeight="1">
      <c r="A6" s="23" t="s">
        <v>140</v>
      </c>
      <c r="B6" s="154" t="s">
        <v>1</v>
      </c>
      <c r="C6" s="187" t="s">
        <v>294</v>
      </c>
      <c r="D6" s="43" t="s">
        <v>133</v>
      </c>
      <c r="E6" s="31" t="s">
        <v>2</v>
      </c>
      <c r="F6" s="31" t="s">
        <v>3</v>
      </c>
      <c r="G6" s="31" t="s">
        <v>4</v>
      </c>
      <c r="H6" s="31" t="s">
        <v>5</v>
      </c>
      <c r="I6" s="31" t="s">
        <v>233</v>
      </c>
      <c r="J6" s="31" t="s">
        <v>234</v>
      </c>
      <c r="K6" s="31" t="s">
        <v>6</v>
      </c>
      <c r="L6" s="156" t="s">
        <v>7</v>
      </c>
    </row>
    <row r="7" spans="1:13" ht="12" customHeight="1">
      <c r="A7" s="23" t="s">
        <v>141</v>
      </c>
      <c r="B7" s="155" t="s">
        <v>328</v>
      </c>
      <c r="C7" s="188">
        <f>RANK(D7,$D$7:D21,0)</f>
        <v>6</v>
      </c>
      <c r="D7" s="41">
        <f t="shared" ref="D7:D21" si="0">SUM(E7:L7)</f>
        <v>1623</v>
      </c>
      <c r="E7" s="42">
        <f>VLOOKUP($B$1,'template lcod'!$B$3:$EZ$111,2,FALSE)</f>
        <v>0</v>
      </c>
      <c r="F7" s="42">
        <f>VLOOKUP($B$1,'template lcod'!$B$3:$EZ$111,17,FALSE)</f>
        <v>0</v>
      </c>
      <c r="G7" s="42">
        <f>VLOOKUP($B$1,'template lcod'!$B$3:$EZ$111,32,FALSE)</f>
        <v>0</v>
      </c>
      <c r="H7" s="42">
        <f>VLOOKUP($B$1,'template lcod'!$B$3:$EZ$111,47,FALSE)</f>
        <v>0</v>
      </c>
      <c r="I7" s="42">
        <f>VLOOKUP($B$1,'template lcod'!$B$3:$EZ$111,62,FALSE)</f>
        <v>3</v>
      </c>
      <c r="J7" s="42">
        <f>VLOOKUP($B$1,'template lcod'!$B$3:$EZ$111,77,FALSE)</f>
        <v>16</v>
      </c>
      <c r="K7" s="42">
        <f>VLOOKUP($B$1,'template lcod'!$B$3:$EZ$111,92,FALSE)</f>
        <v>56</v>
      </c>
      <c r="L7" s="157">
        <f>VLOOKUP($B$1,'template lcod'!$B$3:$EZ$111,107,FALSE)</f>
        <v>1548</v>
      </c>
      <c r="M7"/>
    </row>
    <row r="8" spans="1:13" ht="12" customHeight="1">
      <c r="A8" s="23" t="s">
        <v>142</v>
      </c>
      <c r="B8" s="185" t="s">
        <v>359</v>
      </c>
      <c r="C8" s="188">
        <f>RANK(D8,$D$7:D22,0)</f>
        <v>15</v>
      </c>
      <c r="D8" s="41">
        <f t="shared" si="0"/>
        <v>304</v>
      </c>
      <c r="E8" s="42">
        <f>VLOOKUP($B$1,'template lcod'!$B$3:$EZ$111,3,FALSE)</f>
        <v>1</v>
      </c>
      <c r="F8" s="42">
        <f>VLOOKUP($B$1,'template lcod'!$B$3:$EZ$111,18,FALSE)</f>
        <v>0</v>
      </c>
      <c r="G8" s="42">
        <f>VLOOKUP($B$1,'template lcod'!$B$3:$EZ$111,33,FALSE)</f>
        <v>1</v>
      </c>
      <c r="H8" s="42">
        <f>VLOOKUP($B$1,'template lcod'!$B$3:$EZ$111,48,FALSE)</f>
        <v>3</v>
      </c>
      <c r="I8" s="42">
        <f>VLOOKUP($B$1,'template lcod'!$B$3:$EZ$111,63,FALSE)</f>
        <v>8</v>
      </c>
      <c r="J8" s="42">
        <f>VLOOKUP($B$1,'template lcod'!$B$3:$EZ$111,78,FALSE)</f>
        <v>21</v>
      </c>
      <c r="K8" s="42">
        <f>VLOOKUP($B$1,'template lcod'!$B$3:$EZ$111,93,FALSE)</f>
        <v>48</v>
      </c>
      <c r="L8" s="157">
        <f>VLOOKUP($B$1,'template lcod'!$B$3:$EZ$111,108,FALSE)</f>
        <v>222</v>
      </c>
      <c r="M8"/>
    </row>
    <row r="9" spans="1:13" ht="12" customHeight="1">
      <c r="A9" s="23" t="s">
        <v>143</v>
      </c>
      <c r="B9" s="185" t="s">
        <v>8</v>
      </c>
      <c r="C9" s="188">
        <f>RANK(D9,$D$7:D23,0)</f>
        <v>1</v>
      </c>
      <c r="D9" s="41">
        <f t="shared" si="0"/>
        <v>9624</v>
      </c>
      <c r="E9" s="42">
        <f>VLOOKUP($B$1,'template lcod'!$B$3:$EZ$111,4,FALSE)</f>
        <v>4</v>
      </c>
      <c r="F9" s="42">
        <f>VLOOKUP($B$1,'template lcod'!$B$3:$EZ$111,19,FALSE)</f>
        <v>18</v>
      </c>
      <c r="G9" s="42">
        <f>VLOOKUP($B$1,'template lcod'!$B$3:$EZ$111,34,FALSE)</f>
        <v>18</v>
      </c>
      <c r="H9" s="42">
        <f>VLOOKUP($B$1,'template lcod'!$B$3:$EZ$111,49,FALSE)</f>
        <v>190</v>
      </c>
      <c r="I9" s="42">
        <f>VLOOKUP($B$1,'template lcod'!$B$3:$EZ$111,64,FALSE)</f>
        <v>673</v>
      </c>
      <c r="J9" s="42">
        <f>VLOOKUP($B$1,'template lcod'!$B$3:$EZ$111,79,FALSE)</f>
        <v>1681</v>
      </c>
      <c r="K9" s="42">
        <f>VLOOKUP($B$1,'template lcod'!$B$3:$EZ$111,94,FALSE)</f>
        <v>2353</v>
      </c>
      <c r="L9" s="157">
        <f>VLOOKUP($B$1,'template lcod'!$B$3:$EZ$111,109,FALSE)</f>
        <v>4687</v>
      </c>
      <c r="M9"/>
    </row>
    <row r="10" spans="1:13" ht="12" customHeight="1">
      <c r="A10" s="23" t="s">
        <v>144</v>
      </c>
      <c r="B10" s="185" t="s">
        <v>259</v>
      </c>
      <c r="C10" s="188">
        <f>RANK(D10,$D$7:D24,0)</f>
        <v>4</v>
      </c>
      <c r="D10" s="41">
        <f t="shared" si="0"/>
        <v>2263</v>
      </c>
      <c r="E10" s="42">
        <f>VLOOKUP($B$1,'template lcod'!$B$3:$EZ$111,5,FALSE)</f>
        <v>6</v>
      </c>
      <c r="F10" s="42">
        <f>VLOOKUP($B$1,'template lcod'!$B$3:$EZ$111,20,FALSE)</f>
        <v>0</v>
      </c>
      <c r="G10" s="42">
        <f>VLOOKUP($B$1,'template lcod'!$B$3:$EZ$111,35,FALSE)</f>
        <v>2</v>
      </c>
      <c r="H10" s="42">
        <f>VLOOKUP($B$1,'template lcod'!$B$3:$EZ$111,50,FALSE)</f>
        <v>15</v>
      </c>
      <c r="I10" s="42">
        <f>VLOOKUP($B$1,'template lcod'!$B$3:$EZ$111,65,FALSE)</f>
        <v>39</v>
      </c>
      <c r="J10" s="42">
        <f>VLOOKUP($B$1,'template lcod'!$B$3:$EZ$111,80,FALSE)</f>
        <v>205</v>
      </c>
      <c r="K10" s="42">
        <f>VLOOKUP($B$1,'template lcod'!$B$3:$EZ$111,95,FALSE)</f>
        <v>514</v>
      </c>
      <c r="L10" s="157">
        <f>VLOOKUP($B$1,'template lcod'!$B$3:$EZ$111,110,FALSE)</f>
        <v>1482</v>
      </c>
      <c r="M10"/>
    </row>
    <row r="11" spans="1:13" ht="12" customHeight="1">
      <c r="A11" s="23" t="s">
        <v>145</v>
      </c>
      <c r="B11" s="185" t="s">
        <v>9</v>
      </c>
      <c r="C11" s="188">
        <f>RANK(D11,$D$7:D25,0)</f>
        <v>12</v>
      </c>
      <c r="D11" s="41">
        <f t="shared" si="0"/>
        <v>500</v>
      </c>
      <c r="E11" s="42">
        <f>VLOOKUP($B$1,'template lcod'!$B$3:$EZ$111,6,FALSE)</f>
        <v>0</v>
      </c>
      <c r="F11" s="42">
        <f>VLOOKUP($B$1,'template lcod'!$B$3:$EZ$111,21,FALSE)</f>
        <v>0</v>
      </c>
      <c r="G11" s="42">
        <f>VLOOKUP($B$1,'template lcod'!$B$3:$EZ$111,36,FALSE)</f>
        <v>0</v>
      </c>
      <c r="H11" s="42">
        <f>VLOOKUP($B$1,'template lcod'!$B$3:$EZ$111,51,FALSE)</f>
        <v>44</v>
      </c>
      <c r="I11" s="42">
        <f>VLOOKUP($B$1,'template lcod'!$B$3:$EZ$111,66,FALSE)</f>
        <v>121</v>
      </c>
      <c r="J11" s="42">
        <f>VLOOKUP($B$1,'template lcod'!$B$3:$EZ$111,81,FALSE)</f>
        <v>179</v>
      </c>
      <c r="K11" s="42">
        <f>VLOOKUP($B$1,'template lcod'!$B$3:$EZ$111,96,FALSE)</f>
        <v>86</v>
      </c>
      <c r="L11" s="157">
        <f>VLOOKUP($B$1,'template lcod'!$B$3:$EZ$111,111,FALSE)</f>
        <v>70</v>
      </c>
      <c r="M11"/>
    </row>
    <row r="12" spans="1:13" ht="12" customHeight="1">
      <c r="A12" s="23" t="s">
        <v>146</v>
      </c>
      <c r="B12" s="185" t="s">
        <v>10</v>
      </c>
      <c r="C12" s="188">
        <f>RANK(D12,$D$7:D26,0)</f>
        <v>7</v>
      </c>
      <c r="D12" s="41">
        <f t="shared" si="0"/>
        <v>1184</v>
      </c>
      <c r="E12" s="42">
        <f>VLOOKUP($B$1,'template lcod'!$B$3:$EZ$111,7,FALSE)</f>
        <v>0</v>
      </c>
      <c r="F12" s="42">
        <f>VLOOKUP($B$1,'template lcod'!$B$3:$EZ$111,22,FALSE)</f>
        <v>0</v>
      </c>
      <c r="G12" s="42">
        <f>VLOOKUP($B$1,'template lcod'!$B$3:$EZ$111,37,FALSE)</f>
        <v>3</v>
      </c>
      <c r="H12" s="42">
        <f>VLOOKUP($B$1,'template lcod'!$B$3:$EZ$111,52,FALSE)</f>
        <v>30</v>
      </c>
      <c r="I12" s="42">
        <f>VLOOKUP($B$1,'template lcod'!$B$3:$EZ$111,67,FALSE)</f>
        <v>68</v>
      </c>
      <c r="J12" s="42">
        <f>VLOOKUP($B$1,'template lcod'!$B$3:$EZ$111,82,FALSE)</f>
        <v>168</v>
      </c>
      <c r="K12" s="42">
        <f>VLOOKUP($B$1,'template lcod'!$B$3:$EZ$111,97,FALSE)</f>
        <v>255</v>
      </c>
      <c r="L12" s="157">
        <f>VLOOKUP($B$1,'template lcod'!$B$3:$EZ$111,112,FALSE)</f>
        <v>660</v>
      </c>
      <c r="M12"/>
    </row>
    <row r="13" spans="1:13" ht="12" customHeight="1">
      <c r="A13" s="23" t="s">
        <v>147</v>
      </c>
      <c r="B13" s="185" t="s">
        <v>358</v>
      </c>
      <c r="C13" s="188">
        <f>RANK(D13,$D$7:D27,0)</f>
        <v>2</v>
      </c>
      <c r="D13" s="41">
        <f t="shared" si="0"/>
        <v>7571</v>
      </c>
      <c r="E13" s="42">
        <f>VLOOKUP($B$1,'template lcod'!$B$3:$EZ$111,8,FALSE)</f>
        <v>5</v>
      </c>
      <c r="F13" s="42">
        <f>VLOOKUP($B$1,'template lcod'!$B$3:$EZ$111,23,FALSE)</f>
        <v>4</v>
      </c>
      <c r="G13" s="42">
        <f>VLOOKUP($B$1,'template lcod'!$B$3:$EZ$111,38,FALSE)</f>
        <v>17</v>
      </c>
      <c r="H13" s="42">
        <f>VLOOKUP($B$1,'template lcod'!$B$3:$EZ$111,53,FALSE)</f>
        <v>146</v>
      </c>
      <c r="I13" s="42">
        <f>VLOOKUP($B$1,'template lcod'!$B$3:$EZ$111,68,FALSE)</f>
        <v>366</v>
      </c>
      <c r="J13" s="42">
        <f>VLOOKUP($B$1,'template lcod'!$B$3:$EZ$111,83,FALSE)</f>
        <v>758</v>
      </c>
      <c r="K13" s="42">
        <f>VLOOKUP($B$1,'template lcod'!$B$3:$EZ$111,98,FALSE)</f>
        <v>949</v>
      </c>
      <c r="L13" s="157">
        <f>VLOOKUP($B$1,'template lcod'!$B$3:$EZ$111,113,FALSE)</f>
        <v>5326</v>
      </c>
      <c r="M13"/>
    </row>
    <row r="14" spans="1:13" ht="12" customHeight="1">
      <c r="A14" s="23" t="s">
        <v>148</v>
      </c>
      <c r="B14" s="185" t="s">
        <v>45</v>
      </c>
      <c r="C14" s="188">
        <f>RANK(D14,$D$7:D27,0)</f>
        <v>13</v>
      </c>
      <c r="D14" s="41">
        <f t="shared" si="0"/>
        <v>468</v>
      </c>
      <c r="E14" s="42">
        <f>VLOOKUP($B$1,'template lcod'!$B$3:$EZ$111,9,FALSE)</f>
        <v>0</v>
      </c>
      <c r="F14" s="42">
        <f>VLOOKUP($B$1,'template lcod'!$B$3:$EZ$111,24,FALSE)</f>
        <v>0</v>
      </c>
      <c r="G14" s="42">
        <f>VLOOKUP($B$1,'template lcod'!$B$3:$EZ$111,39,FALSE)</f>
        <v>1</v>
      </c>
      <c r="H14" s="42">
        <f>VLOOKUP($B$1,'template lcod'!$B$3:$EZ$111,54,FALSE)</f>
        <v>2</v>
      </c>
      <c r="I14" s="42">
        <f>VLOOKUP($B$1,'template lcod'!$B$3:$EZ$111,69,FALSE)</f>
        <v>13</v>
      </c>
      <c r="J14" s="42">
        <f>VLOOKUP($B$1,'template lcod'!$B$3:$EZ$111,84,FALSE)</f>
        <v>42</v>
      </c>
      <c r="K14" s="42">
        <f>VLOOKUP($B$1,'template lcod'!$B$3:$EZ$111,99,FALSE)</f>
        <v>71</v>
      </c>
      <c r="L14" s="157">
        <f>VLOOKUP($B$1,'template lcod'!$B$3:$EZ$111,114,FALSE)</f>
        <v>339</v>
      </c>
      <c r="M14"/>
    </row>
    <row r="15" spans="1:13" ht="12" customHeight="1">
      <c r="A15" s="23" t="s">
        <v>149</v>
      </c>
      <c r="B15" s="185" t="s">
        <v>12</v>
      </c>
      <c r="C15" s="188">
        <f>RANK(D15,$D$7:D27,0)</f>
        <v>9</v>
      </c>
      <c r="D15" s="41">
        <f t="shared" si="0"/>
        <v>672</v>
      </c>
      <c r="E15" s="42">
        <f>VLOOKUP($B$1,'template lcod'!$B$3:$EZ$111,10,FALSE)</f>
        <v>0</v>
      </c>
      <c r="F15" s="42">
        <f>VLOOKUP($B$1,'template lcod'!$B$3:$EZ$111,25,FALSE)</f>
        <v>0</v>
      </c>
      <c r="G15" s="42">
        <f>VLOOKUP($B$1,'template lcod'!$B$3:$EZ$111,40,FALSE)</f>
        <v>0</v>
      </c>
      <c r="H15" s="42">
        <f>VLOOKUP($B$1,'template lcod'!$B$3:$EZ$111,55,FALSE)</f>
        <v>13</v>
      </c>
      <c r="I15" s="42">
        <f>VLOOKUP($B$1,'template lcod'!$B$3:$EZ$111,70,FALSE)</f>
        <v>10</v>
      </c>
      <c r="J15" s="42">
        <f>VLOOKUP($B$1,'template lcod'!$B$3:$EZ$111,85,FALSE)</f>
        <v>51</v>
      </c>
      <c r="K15" s="42">
        <f>VLOOKUP($B$1,'template lcod'!$B$3:$EZ$111,100,FALSE)</f>
        <v>87</v>
      </c>
      <c r="L15" s="157">
        <f>VLOOKUP($B$1,'template lcod'!$B$3:$EZ$111,115,FALSE)</f>
        <v>511</v>
      </c>
      <c r="M15"/>
    </row>
    <row r="16" spans="1:13" ht="12" customHeight="1">
      <c r="A16" s="23" t="s">
        <v>150</v>
      </c>
      <c r="B16" s="185" t="s">
        <v>231</v>
      </c>
      <c r="C16" s="188">
        <f>RANK(D16,$D$7:D27,0)</f>
        <v>11</v>
      </c>
      <c r="D16" s="41">
        <f t="shared" si="0"/>
        <v>566</v>
      </c>
      <c r="E16" s="42">
        <f>VLOOKUP($B$1,'template lcod'!$B$3:$EZ$111,11,FALSE)</f>
        <v>0</v>
      </c>
      <c r="F16" s="42">
        <f>VLOOKUP($B$1,'template lcod'!$B$3:$EZ$111,26,FALSE)</f>
        <v>0</v>
      </c>
      <c r="G16" s="42">
        <f>VLOOKUP($B$1,'template lcod'!$B$3:$EZ$111,41,FALSE)</f>
        <v>0</v>
      </c>
      <c r="H16" s="42">
        <f>VLOOKUP($B$1,'template lcod'!$B$3:$EZ$111,56,FALSE)</f>
        <v>0</v>
      </c>
      <c r="I16" s="42">
        <f>VLOOKUP($B$1,'template lcod'!$B$3:$EZ$111,71,FALSE)</f>
        <v>1</v>
      </c>
      <c r="J16" s="42">
        <f>VLOOKUP($B$1,'template lcod'!$B$3:$EZ$111,86,FALSE)</f>
        <v>11</v>
      </c>
      <c r="K16" s="42">
        <f>VLOOKUP($B$1,'template lcod'!$B$3:$EZ$111,101,FALSE)</f>
        <v>58</v>
      </c>
      <c r="L16" s="157">
        <f>VLOOKUP($B$1,'template lcod'!$B$3:$EZ$111,116,FALSE)</f>
        <v>496</v>
      </c>
      <c r="M16"/>
    </row>
    <row r="17" spans="1:17" ht="12" customHeight="1">
      <c r="A17" s="23" t="s">
        <v>151</v>
      </c>
      <c r="B17" s="155" t="s">
        <v>326</v>
      </c>
      <c r="C17" s="188">
        <f>RANK(D17,$D$7:D27,0)</f>
        <v>10</v>
      </c>
      <c r="D17" s="41">
        <f t="shared" si="0"/>
        <v>628</v>
      </c>
      <c r="E17" s="42">
        <f>VLOOKUP($B$1,'template lcod'!$B$3:$EZ$111,12,FALSE)</f>
        <v>9</v>
      </c>
      <c r="F17" s="42">
        <f>VLOOKUP($B$1,'template lcod'!$B$3:$EZ$111,27,FALSE)</f>
        <v>0</v>
      </c>
      <c r="G17" s="42">
        <f>VLOOKUP($B$1,'template lcod'!$B$3:$EZ$111,42,FALSE)</f>
        <v>5</v>
      </c>
      <c r="H17" s="42">
        <f>VLOOKUP($B$1,'template lcod'!$B$3:$EZ$111,57,FALSE)</f>
        <v>14</v>
      </c>
      <c r="I17" s="42">
        <f>VLOOKUP($B$1,'template lcod'!$B$3:$EZ$111,72,FALSE)</f>
        <v>33</v>
      </c>
      <c r="J17" s="42">
        <f>VLOOKUP($B$1,'template lcod'!$B$3:$EZ$111,87,FALSE)</f>
        <v>40</v>
      </c>
      <c r="K17" s="42">
        <f>VLOOKUP($B$1,'template lcod'!$B$3:$EZ$111,102,FALSE)</f>
        <v>68</v>
      </c>
      <c r="L17" s="157">
        <f>VLOOKUP($B$1,'template lcod'!$B$3:$EZ$111,117,FALSE)</f>
        <v>459</v>
      </c>
      <c r="M17"/>
    </row>
    <row r="18" spans="1:17" ht="12" customHeight="1">
      <c r="A18" s="23" t="s">
        <v>152</v>
      </c>
      <c r="B18" s="155" t="s">
        <v>13</v>
      </c>
      <c r="C18" s="188">
        <f>RANK(D18,$D$7:D27,0)</f>
        <v>14</v>
      </c>
      <c r="D18" s="41">
        <f t="shared" si="0"/>
        <v>408</v>
      </c>
      <c r="E18" s="42">
        <f>VLOOKUP($B$1,'template lcod'!$B$3:$EZ$111,13,FALSE)</f>
        <v>2</v>
      </c>
      <c r="F18" s="42">
        <f>VLOOKUP($B$1,'template lcod'!$B$3:$EZ$111,28,FALSE)</f>
        <v>1</v>
      </c>
      <c r="G18" s="42">
        <f>VLOOKUP($B$1,'template lcod'!$B$3:$EZ$111,43,FALSE)</f>
        <v>3</v>
      </c>
      <c r="H18" s="42">
        <f>VLOOKUP($B$1,'template lcod'!$B$3:$EZ$111,58,FALSE)</f>
        <v>9</v>
      </c>
      <c r="I18" s="42">
        <f>VLOOKUP($B$1,'template lcod'!$B$3:$EZ$111,73,FALSE)</f>
        <v>19</v>
      </c>
      <c r="J18" s="42">
        <f>VLOOKUP($B$1,'template lcod'!$B$3:$EZ$111,88,FALSE)</f>
        <v>53</v>
      </c>
      <c r="K18" s="42">
        <f>VLOOKUP($B$1,'template lcod'!$B$3:$EZ$111,103,FALSE)</f>
        <v>80</v>
      </c>
      <c r="L18" s="157">
        <f>VLOOKUP($B$1,'template lcod'!$B$3:$EZ$111,118,FALSE)</f>
        <v>241</v>
      </c>
      <c r="M18"/>
    </row>
    <row r="19" spans="1:17" ht="12" customHeight="1">
      <c r="A19" s="23" t="s">
        <v>153</v>
      </c>
      <c r="B19" s="155" t="s">
        <v>14</v>
      </c>
      <c r="C19" s="188">
        <f>RANK(D19,$D$7:D27,0)</f>
        <v>5</v>
      </c>
      <c r="D19" s="41">
        <f t="shared" si="0"/>
        <v>2172</v>
      </c>
      <c r="E19" s="42">
        <f>VLOOKUP($B$1,'template lcod'!$B$3:$EZ$111,14,FALSE)</f>
        <v>0</v>
      </c>
      <c r="F19" s="42">
        <f>VLOOKUP($B$1,'template lcod'!$B$3:$EZ$111,29,FALSE)</f>
        <v>1</v>
      </c>
      <c r="G19" s="42">
        <f>VLOOKUP($B$1,'template lcod'!$B$3:$EZ$111,44,FALSE)</f>
        <v>5</v>
      </c>
      <c r="H19" s="42">
        <f>VLOOKUP($B$1,'template lcod'!$B$3:$EZ$111,59,FALSE)</f>
        <v>30</v>
      </c>
      <c r="I19" s="42">
        <f>VLOOKUP($B$1,'template lcod'!$B$3:$EZ$111,74,FALSE)</f>
        <v>65</v>
      </c>
      <c r="J19" s="42">
        <f>VLOOKUP($B$1,'template lcod'!$B$3:$EZ$111,89,FALSE)</f>
        <v>111</v>
      </c>
      <c r="K19" s="42">
        <f>VLOOKUP($B$1,'template lcod'!$B$3:$EZ$111,104,FALSE)</f>
        <v>268</v>
      </c>
      <c r="L19" s="157">
        <f>VLOOKUP($B$1,'template lcod'!$B$3:$EZ$111,119,FALSE)</f>
        <v>1692</v>
      </c>
      <c r="M19"/>
    </row>
    <row r="20" spans="1:17" ht="12" customHeight="1">
      <c r="A20" s="23" t="s">
        <v>154</v>
      </c>
      <c r="B20" s="155" t="s">
        <v>15</v>
      </c>
      <c r="C20" s="188">
        <f>RANK(D20,$D$7:D27,0)</f>
        <v>8</v>
      </c>
      <c r="D20" s="41">
        <f t="shared" si="0"/>
        <v>683</v>
      </c>
      <c r="E20" s="42">
        <f>VLOOKUP($B$1,'template lcod'!$B$3:$EZ$111,15,FALSE)</f>
        <v>0</v>
      </c>
      <c r="F20" s="42">
        <f>VLOOKUP($B$1,'template lcod'!$B$3:$EZ$111,30,FALSE)</f>
        <v>13</v>
      </c>
      <c r="G20" s="42">
        <f>VLOOKUP($B$1,'template lcod'!$B$3:$EZ$111,45,FALSE)</f>
        <v>105</v>
      </c>
      <c r="H20" s="42">
        <f>VLOOKUP($B$1,'template lcod'!$B$3:$EZ$111,60,FALSE)</f>
        <v>211</v>
      </c>
      <c r="I20" s="42">
        <f>VLOOKUP($B$1,'template lcod'!$B$3:$EZ$111,75,FALSE)</f>
        <v>131</v>
      </c>
      <c r="J20" s="42">
        <f>VLOOKUP($B$1,'template lcod'!$B$3:$EZ$111,90,FALSE)</f>
        <v>135</v>
      </c>
      <c r="K20" s="42">
        <f>VLOOKUP($B$1,'template lcod'!$B$3:$EZ$111,105,FALSE)</f>
        <v>51</v>
      </c>
      <c r="L20" s="157">
        <f>VLOOKUP($B$1,'template lcod'!$B$3:$EZ$111,120,FALSE)</f>
        <v>37</v>
      </c>
    </row>
    <row r="21" spans="1:17" ht="12" customHeight="1">
      <c r="A21" s="23" t="s">
        <v>155</v>
      </c>
      <c r="B21" s="158" t="s">
        <v>327</v>
      </c>
      <c r="C21" s="186">
        <f>RANK(D21,$D$7:D27,0)</f>
        <v>3</v>
      </c>
      <c r="D21" s="159">
        <f t="shared" si="0"/>
        <v>2488</v>
      </c>
      <c r="E21" s="160">
        <f>VLOOKUP($B$1,'template lcod'!$B$3:$EZ$111,16,FALSE)</f>
        <v>23</v>
      </c>
      <c r="F21" s="160">
        <f>VLOOKUP($B$1,'template lcod'!$B$3:$EZ$111,31,FALSE)</f>
        <v>21</v>
      </c>
      <c r="G21" s="160">
        <f>VLOOKUP($B$1,'template lcod'!$B$3:$EZ$111,46,FALSE)</f>
        <v>150</v>
      </c>
      <c r="H21" s="160">
        <f>VLOOKUP($B$1,'template lcod'!$B$3:$EZ$111,61,FALSE)</f>
        <v>386</v>
      </c>
      <c r="I21" s="160">
        <f>VLOOKUP($B$1,'template lcod'!$B$3:$EZ$111,76,FALSE)</f>
        <v>272</v>
      </c>
      <c r="J21" s="160">
        <f>VLOOKUP($B$1,'template lcod'!$B$3:$EZ$111,91,FALSE)</f>
        <v>248</v>
      </c>
      <c r="K21" s="160">
        <f>VLOOKUP($B$1,'template lcod'!$B$3:$EZ$111,106,FALSE)</f>
        <v>241</v>
      </c>
      <c r="L21" s="161">
        <f>VLOOKUP($B$1,'template lcod'!$B$3:$EZ$111,121,FALSE)</f>
        <v>1147</v>
      </c>
    </row>
    <row r="22" spans="1:17" ht="12" customHeight="1">
      <c r="A22" s="23" t="s">
        <v>156</v>
      </c>
      <c r="B22" s="34" t="s">
        <v>132</v>
      </c>
      <c r="C22"/>
      <c r="D22"/>
      <c r="E22"/>
      <c r="F22"/>
      <c r="G22"/>
      <c r="H22"/>
      <c r="I22"/>
      <c r="J22"/>
      <c r="K22"/>
      <c r="N22"/>
      <c r="P22"/>
      <c r="Q22"/>
    </row>
    <row r="23" spans="1:17" ht="12" customHeight="1">
      <c r="A23" s="23" t="s">
        <v>157</v>
      </c>
      <c r="B23" s="25" t="s">
        <v>229</v>
      </c>
      <c r="C23"/>
      <c r="D23"/>
      <c r="E23"/>
      <c r="F23"/>
      <c r="G23"/>
      <c r="H23"/>
      <c r="I23"/>
      <c r="J23"/>
      <c r="K23"/>
      <c r="N23"/>
      <c r="P23"/>
      <c r="Q23"/>
    </row>
    <row r="24" spans="1:17" ht="12" customHeight="1">
      <c r="A24" s="23" t="s">
        <v>158</v>
      </c>
      <c r="B24" s="112" t="s">
        <v>230</v>
      </c>
      <c r="C24"/>
      <c r="D24"/>
      <c r="E24"/>
      <c r="F24"/>
      <c r="G24"/>
      <c r="H24"/>
      <c r="I24"/>
      <c r="J24"/>
      <c r="N24"/>
      <c r="P24"/>
      <c r="Q24"/>
    </row>
    <row r="25" spans="1:17" ht="12" customHeight="1">
      <c r="A25" s="23" t="s">
        <v>159</v>
      </c>
      <c r="N25"/>
      <c r="P25"/>
      <c r="Q25"/>
    </row>
    <row r="26" spans="1:17" ht="12" customHeight="1">
      <c r="A26" s="23" t="s">
        <v>160</v>
      </c>
      <c r="B26" s="63"/>
      <c r="C26"/>
      <c r="D26"/>
      <c r="E26"/>
      <c r="F26"/>
      <c r="G26"/>
      <c r="H26"/>
      <c r="I26"/>
      <c r="J26"/>
      <c r="N26"/>
      <c r="P26"/>
      <c r="Q26"/>
    </row>
    <row r="27" spans="1:17" ht="13.5" customHeight="1">
      <c r="A27" s="23" t="s">
        <v>161</v>
      </c>
      <c r="B27" s="1"/>
      <c r="C27" s="1"/>
      <c r="D27" s="1"/>
      <c r="E27" s="1"/>
      <c r="F27" s="1"/>
      <c r="G27" s="1"/>
      <c r="H27" s="1"/>
      <c r="I27" s="1"/>
      <c r="J27" s="1"/>
      <c r="K27" s="32"/>
      <c r="N27"/>
      <c r="P27"/>
      <c r="Q27"/>
    </row>
    <row r="28" spans="1:17" ht="14.25" customHeight="1">
      <c r="A28" s="23" t="s">
        <v>194</v>
      </c>
      <c r="B28" s="105" t="s">
        <v>374</v>
      </c>
      <c r="C28" s="105"/>
      <c r="D28" s="105" t="s">
        <v>24</v>
      </c>
      <c r="E28" s="105"/>
      <c r="F28" s="105"/>
      <c r="G28" s="23"/>
      <c r="H28" s="35"/>
      <c r="I28" s="35"/>
      <c r="J28" s="35"/>
      <c r="N28"/>
    </row>
    <row r="29" spans="1:17" ht="14.25" customHeight="1">
      <c r="A29" s="23"/>
      <c r="B29" s="37"/>
      <c r="C29" s="89"/>
      <c r="D29" s="89"/>
      <c r="E29" s="90"/>
      <c r="F29" s="90"/>
      <c r="G29" s="106"/>
      <c r="H29" s="35"/>
      <c r="I29" s="35"/>
      <c r="J29" s="35"/>
      <c r="N29"/>
    </row>
    <row r="30" spans="1:17" ht="14.25" customHeight="1">
      <c r="A30" s="23"/>
      <c r="B30" s="38" t="s">
        <v>25</v>
      </c>
      <c r="C30" s="84"/>
      <c r="D30" s="84" t="s">
        <v>26</v>
      </c>
      <c r="E30" s="92"/>
      <c r="F30" s="92"/>
      <c r="G30" s="33"/>
      <c r="H30" s="35"/>
      <c r="I30" s="35"/>
      <c r="J30" s="35"/>
      <c r="N30"/>
    </row>
    <row r="31" spans="1:17">
      <c r="A31" s="23" t="s">
        <v>195</v>
      </c>
      <c r="B31" s="25" t="s">
        <v>359</v>
      </c>
      <c r="D31" s="25" t="s">
        <v>360</v>
      </c>
      <c r="E31" s="92"/>
      <c r="F31" s="92"/>
      <c r="G31" s="33"/>
      <c r="H31" s="36"/>
      <c r="N31"/>
    </row>
    <row r="32" spans="1:17">
      <c r="A32" s="23" t="s">
        <v>196</v>
      </c>
      <c r="B32" s="38" t="s">
        <v>27</v>
      </c>
      <c r="C32" s="84"/>
      <c r="D32" s="84" t="s">
        <v>28</v>
      </c>
      <c r="E32" s="92"/>
      <c r="F32" s="92"/>
      <c r="G32" s="33"/>
      <c r="H32" s="36"/>
      <c r="N32"/>
    </row>
    <row r="33" spans="1:14" ht="15">
      <c r="A33" s="23" t="s">
        <v>197</v>
      </c>
      <c r="B33" s="38" t="s">
        <v>29</v>
      </c>
      <c r="C33" s="84"/>
      <c r="D33" s="84" t="s">
        <v>30</v>
      </c>
      <c r="E33" s="92"/>
      <c r="F33" s="92"/>
      <c r="G33" s="33"/>
      <c r="H33" s="36"/>
      <c r="L33" s="60"/>
      <c r="N33"/>
    </row>
    <row r="34" spans="1:14" ht="15">
      <c r="A34" s="23" t="s">
        <v>198</v>
      </c>
      <c r="B34" s="38" t="s">
        <v>17</v>
      </c>
      <c r="C34" s="84"/>
      <c r="D34" s="84" t="s">
        <v>31</v>
      </c>
      <c r="E34" s="92"/>
      <c r="F34" s="92"/>
      <c r="G34" s="33"/>
      <c r="H34" s="36"/>
      <c r="L34" s="60"/>
    </row>
    <row r="35" spans="1:14" ht="15">
      <c r="A35" s="23" t="s">
        <v>199</v>
      </c>
      <c r="B35" s="38" t="s">
        <v>18</v>
      </c>
      <c r="C35" s="84"/>
      <c r="D35" s="84" t="s">
        <v>32</v>
      </c>
      <c r="E35" s="92"/>
      <c r="F35" s="92"/>
      <c r="G35" s="33"/>
      <c r="H35" s="36"/>
      <c r="L35" s="60"/>
    </row>
    <row r="36" spans="1:14" ht="15">
      <c r="A36" s="23" t="s">
        <v>200</v>
      </c>
      <c r="B36" s="38" t="s">
        <v>19</v>
      </c>
      <c r="C36" s="84"/>
      <c r="D36" s="84" t="s">
        <v>33</v>
      </c>
      <c r="E36" s="92"/>
      <c r="F36" s="92"/>
      <c r="G36" s="33"/>
      <c r="H36" s="36"/>
      <c r="L36" s="60"/>
    </row>
    <row r="37" spans="1:14" ht="15">
      <c r="A37" s="23" t="s">
        <v>201</v>
      </c>
      <c r="B37" s="38" t="s">
        <v>34</v>
      </c>
      <c r="C37" s="84"/>
      <c r="D37" s="84" t="s">
        <v>35</v>
      </c>
      <c r="E37" s="92"/>
      <c r="F37" s="92"/>
      <c r="G37" s="33"/>
      <c r="H37" s="36"/>
      <c r="L37" s="60"/>
    </row>
    <row r="38" spans="1:14" ht="15">
      <c r="A38" s="23" t="s">
        <v>202</v>
      </c>
      <c r="B38" s="38" t="s">
        <v>20</v>
      </c>
      <c r="C38" s="84"/>
      <c r="D38" s="84" t="s">
        <v>36</v>
      </c>
      <c r="E38" s="23"/>
      <c r="F38" s="23"/>
      <c r="G38" s="33"/>
      <c r="H38" s="36"/>
      <c r="L38" s="60"/>
    </row>
    <row r="39" spans="1:14" ht="15">
      <c r="A39" s="23" t="s">
        <v>203</v>
      </c>
      <c r="B39" s="38" t="s">
        <v>258</v>
      </c>
      <c r="C39" s="23"/>
      <c r="D39" s="23" t="s">
        <v>257</v>
      </c>
      <c r="E39" s="92"/>
      <c r="F39" s="92"/>
      <c r="G39" s="33"/>
      <c r="L39" s="61"/>
    </row>
    <row r="40" spans="1:14">
      <c r="A40" s="23" t="s">
        <v>204</v>
      </c>
      <c r="B40" s="38" t="s">
        <v>37</v>
      </c>
      <c r="C40" s="23"/>
      <c r="D40" s="84" t="s">
        <v>38</v>
      </c>
      <c r="E40" s="92"/>
      <c r="F40" s="92"/>
      <c r="G40" s="33"/>
    </row>
    <row r="41" spans="1:14">
      <c r="A41" s="23" t="s">
        <v>205</v>
      </c>
      <c r="B41" s="38" t="s">
        <v>21</v>
      </c>
      <c r="C41" s="84"/>
      <c r="D41" s="84" t="s">
        <v>39</v>
      </c>
      <c r="E41" s="92"/>
      <c r="F41" s="92"/>
      <c r="G41" s="33"/>
    </row>
    <row r="42" spans="1:14">
      <c r="A42" s="23" t="s">
        <v>206</v>
      </c>
      <c r="B42" s="38" t="s">
        <v>40</v>
      </c>
      <c r="C42" s="84"/>
      <c r="D42" s="84" t="s">
        <v>41</v>
      </c>
      <c r="E42" s="92"/>
      <c r="F42" s="92"/>
      <c r="G42" s="33"/>
    </row>
    <row r="43" spans="1:14">
      <c r="A43" s="23" t="s">
        <v>207</v>
      </c>
      <c r="B43" s="38" t="s">
        <v>22</v>
      </c>
      <c r="C43" s="84"/>
      <c r="D43" s="84" t="s">
        <v>42</v>
      </c>
      <c r="E43" s="92"/>
      <c r="F43" s="92"/>
      <c r="G43" s="33"/>
    </row>
    <row r="44" spans="1:14">
      <c r="A44" s="23" t="s">
        <v>208</v>
      </c>
      <c r="B44" s="38" t="s">
        <v>43</v>
      </c>
      <c r="C44" s="84"/>
      <c r="D44" s="84" t="s">
        <v>44</v>
      </c>
      <c r="E44" s="92"/>
      <c r="F44" s="92"/>
      <c r="G44" s="33"/>
    </row>
    <row r="45" spans="1:14">
      <c r="A45" s="23" t="s">
        <v>209</v>
      </c>
      <c r="B45" s="107"/>
      <c r="C45" s="108"/>
      <c r="D45" s="108"/>
      <c r="E45" s="108"/>
      <c r="F45" s="108"/>
      <c r="G45" s="71"/>
    </row>
    <row r="46" spans="1:14">
      <c r="A46" s="23" t="s">
        <v>210</v>
      </c>
      <c r="B46" s="84"/>
      <c r="C46" s="84"/>
      <c r="D46" s="84"/>
      <c r="E46" s="171"/>
      <c r="F46" s="171"/>
      <c r="G46" s="171"/>
    </row>
    <row r="47" spans="1:14">
      <c r="A47" s="23" t="s">
        <v>211</v>
      </c>
      <c r="B47" s="40" t="s">
        <v>228</v>
      </c>
      <c r="C47" s="23"/>
      <c r="D47" s="23"/>
      <c r="E47" s="23"/>
      <c r="F47" s="23"/>
      <c r="G47" s="23"/>
    </row>
    <row r="48" spans="1:14">
      <c r="A48" s="33" t="s">
        <v>212</v>
      </c>
    </row>
    <row r="49" spans="1:1" ht="11.25" customHeight="1">
      <c r="A49" s="33" t="s">
        <v>213</v>
      </c>
    </row>
    <row r="50" spans="1:1" ht="12" customHeight="1">
      <c r="A50" s="33" t="s">
        <v>214</v>
      </c>
    </row>
    <row r="51" spans="1:1" ht="13.5" customHeight="1">
      <c r="A51" s="33" t="s">
        <v>215</v>
      </c>
    </row>
    <row r="52" spans="1:1">
      <c r="A52" s="33" t="s">
        <v>216</v>
      </c>
    </row>
    <row r="53" spans="1:1">
      <c r="A53" s="23" t="s">
        <v>217</v>
      </c>
    </row>
    <row r="54" spans="1:1">
      <c r="A54" s="33" t="s">
        <v>218</v>
      </c>
    </row>
    <row r="55" spans="1:1">
      <c r="A55" s="33" t="s">
        <v>219</v>
      </c>
    </row>
    <row r="56" spans="1:1">
      <c r="A56" s="33" t="s">
        <v>220</v>
      </c>
    </row>
    <row r="57" spans="1:1">
      <c r="A57" s="33" t="s">
        <v>221</v>
      </c>
    </row>
    <row r="58" spans="1:1">
      <c r="A58" s="33" t="s">
        <v>222</v>
      </c>
    </row>
    <row r="59" spans="1:1">
      <c r="A59" s="33" t="s">
        <v>223</v>
      </c>
    </row>
    <row r="60" spans="1:1">
      <c r="A60" s="33" t="s">
        <v>224</v>
      </c>
    </row>
    <row r="61" spans="1:1">
      <c r="A61" s="33" t="s">
        <v>225</v>
      </c>
    </row>
    <row r="62" spans="1:1">
      <c r="A62" s="33" t="s">
        <v>226</v>
      </c>
    </row>
    <row r="63" spans="1:1">
      <c r="A63" s="33" t="s">
        <v>162</v>
      </c>
    </row>
    <row r="64" spans="1:1">
      <c r="A64" s="33" t="s">
        <v>163</v>
      </c>
    </row>
    <row r="65" spans="1:1">
      <c r="A65" s="33" t="s">
        <v>164</v>
      </c>
    </row>
    <row r="66" spans="1:1">
      <c r="A66" s="33" t="s">
        <v>165</v>
      </c>
    </row>
    <row r="67" spans="1:1">
      <c r="A67" s="33" t="s">
        <v>166</v>
      </c>
    </row>
    <row r="68" spans="1:1">
      <c r="A68" s="33" t="s">
        <v>167</v>
      </c>
    </row>
    <row r="69" spans="1:1">
      <c r="A69" s="33" t="s">
        <v>168</v>
      </c>
    </row>
    <row r="70" spans="1:1">
      <c r="A70" s="33" t="s">
        <v>169</v>
      </c>
    </row>
    <row r="71" spans="1:1">
      <c r="A71" s="33" t="s">
        <v>170</v>
      </c>
    </row>
    <row r="72" spans="1:1">
      <c r="A72" s="33" t="s">
        <v>171</v>
      </c>
    </row>
    <row r="73" spans="1:1">
      <c r="A73" s="33" t="s">
        <v>172</v>
      </c>
    </row>
    <row r="74" spans="1:1">
      <c r="A74" s="33" t="s">
        <v>173</v>
      </c>
    </row>
    <row r="75" spans="1:1">
      <c r="A75" s="33" t="s">
        <v>174</v>
      </c>
    </row>
    <row r="76" spans="1:1">
      <c r="A76" s="33" t="s">
        <v>175</v>
      </c>
    </row>
    <row r="77" spans="1:1">
      <c r="A77" s="33" t="s">
        <v>176</v>
      </c>
    </row>
    <row r="78" spans="1:1">
      <c r="A78" s="33" t="s">
        <v>177</v>
      </c>
    </row>
    <row r="79" spans="1:1">
      <c r="A79" s="33" t="s">
        <v>178</v>
      </c>
    </row>
    <row r="80" spans="1:1">
      <c r="A80" s="33" t="s">
        <v>179</v>
      </c>
    </row>
    <row r="81" spans="1:1">
      <c r="A81" s="33" t="s">
        <v>180</v>
      </c>
    </row>
    <row r="82" spans="1:1">
      <c r="A82" s="33" t="s">
        <v>181</v>
      </c>
    </row>
    <row r="83" spans="1:1">
      <c r="A83" s="33" t="s">
        <v>182</v>
      </c>
    </row>
    <row r="84" spans="1:1">
      <c r="A84" s="33" t="s">
        <v>183</v>
      </c>
    </row>
    <row r="85" spans="1:1">
      <c r="A85" s="33" t="s">
        <v>184</v>
      </c>
    </row>
    <row r="86" spans="1:1">
      <c r="A86" s="33" t="s">
        <v>185</v>
      </c>
    </row>
    <row r="87" spans="1:1">
      <c r="A87" s="33" t="s">
        <v>186</v>
      </c>
    </row>
    <row r="88" spans="1:1">
      <c r="A88" s="33" t="s">
        <v>187</v>
      </c>
    </row>
    <row r="89" spans="1:1">
      <c r="A89" s="33" t="s">
        <v>188</v>
      </c>
    </row>
    <row r="90" spans="1:1">
      <c r="A90" s="33" t="s">
        <v>189</v>
      </c>
    </row>
    <row r="91" spans="1:1">
      <c r="A91" s="33" t="s">
        <v>190</v>
      </c>
    </row>
    <row r="92" spans="1:1">
      <c r="A92" s="33" t="s">
        <v>191</v>
      </c>
    </row>
    <row r="93" spans="1:1">
      <c r="A93" s="33" t="s">
        <v>192</v>
      </c>
    </row>
    <row r="94" spans="1:1">
      <c r="A94" s="45" t="s">
        <v>236</v>
      </c>
    </row>
    <row r="95" spans="1:1">
      <c r="A95" s="45" t="s">
        <v>237</v>
      </c>
    </row>
    <row r="96" spans="1:1">
      <c r="A96" s="45" t="s">
        <v>238</v>
      </c>
    </row>
    <row r="97" spans="1:1">
      <c r="A97" s="45" t="s">
        <v>239</v>
      </c>
    </row>
    <row r="98" spans="1:1">
      <c r="A98" s="45" t="s">
        <v>240</v>
      </c>
    </row>
    <row r="99" spans="1:1">
      <c r="A99" s="45" t="s">
        <v>241</v>
      </c>
    </row>
    <row r="100" spans="1:1">
      <c r="A100" s="45" t="s">
        <v>373</v>
      </c>
    </row>
    <row r="101" spans="1:1">
      <c r="A101" s="45" t="s">
        <v>242</v>
      </c>
    </row>
    <row r="102" spans="1:1">
      <c r="A102" s="45" t="s">
        <v>243</v>
      </c>
    </row>
    <row r="103" spans="1:1">
      <c r="A103" s="45" t="s">
        <v>244</v>
      </c>
    </row>
    <row r="104" spans="1:1">
      <c r="A104" s="45" t="s">
        <v>245</v>
      </c>
    </row>
    <row r="105" spans="1:1">
      <c r="A105" s="45" t="s">
        <v>246</v>
      </c>
    </row>
    <row r="106" spans="1:1">
      <c r="A106" s="45" t="s">
        <v>247</v>
      </c>
    </row>
    <row r="107" spans="1:1">
      <c r="A107" s="45" t="s">
        <v>248</v>
      </c>
    </row>
    <row r="108" spans="1:1">
      <c r="A108" s="45" t="s">
        <v>249</v>
      </c>
    </row>
    <row r="109" spans="1:1">
      <c r="A109" s="45" t="s">
        <v>250</v>
      </c>
    </row>
    <row r="110" spans="1:1">
      <c r="A110" s="45" t="s">
        <v>251</v>
      </c>
    </row>
    <row r="111" spans="1:1">
      <c r="A111" s="45" t="s">
        <v>252</v>
      </c>
    </row>
    <row r="112" spans="1:1">
      <c r="A112" s="45" t="s">
        <v>253</v>
      </c>
    </row>
    <row r="113" spans="1:1">
      <c r="A113" s="45" t="s">
        <v>254</v>
      </c>
    </row>
  </sheetData>
  <mergeCells count="1">
    <mergeCell ref="B1:F1"/>
  </mergeCells>
  <phoneticPr fontId="10" type="noConversion"/>
  <dataValidations count="1">
    <dataValidation type="list" allowBlank="1" showInputMessage="1" showErrorMessage="1" sqref="B1:F1">
      <formula1>mort1lcodcountylist</formula1>
    </dataValidation>
  </dataValidations>
  <hyperlinks>
    <hyperlink ref="B24" r:id="rId1" tooltip="link to Minnesota Vital Statistics Interactive Query System"/>
  </hyperlinks>
  <pageMargins left="0.5" right="0.5" top="0.5" bottom="0.5" header="0.5" footer="0.5"/>
  <pageSetup firstPageNumber="3" orientation="portrait" r:id="rId2"/>
  <headerFooter alignWithMargins="0">
    <oddFooter>&amp;L&amp;"Tw Cen MT,Italic"
&amp;"Tw Cen MT,Regular"Minnesota County Health Tables
&amp;C
&amp;R
&amp;"Tw Cen MT,Regular"C-&amp;P</oddFooter>
  </headerFooter>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4"/>
  </sheetPr>
  <dimension ref="A1:M113"/>
  <sheetViews>
    <sheetView showGridLines="0" topLeftCell="B1" zoomScale="130" zoomScaleNormal="130" zoomScaleSheetLayoutView="40" workbookViewId="0">
      <selection activeCell="D9" sqref="D9"/>
    </sheetView>
  </sheetViews>
  <sheetFormatPr defaultColWidth="12.1640625" defaultRowHeight="12.75"/>
  <cols>
    <col min="1" max="1" width="24.5" style="23" hidden="1" customWidth="1"/>
    <col min="2" max="2" width="34.83203125" style="23" customWidth="1"/>
    <col min="3" max="3" width="8" style="23" customWidth="1"/>
    <col min="4" max="4" width="10.83203125" style="23" customWidth="1"/>
    <col min="5" max="5" width="7.6640625" style="23" customWidth="1"/>
    <col min="6" max="6" width="9.1640625" style="23" customWidth="1"/>
    <col min="7" max="7" width="12.83203125" style="23" customWidth="1"/>
    <col min="8" max="8" width="9" style="23" customWidth="1"/>
    <col min="9" max="9" width="8.33203125" style="23" customWidth="1"/>
    <col min="10" max="10" width="8.83203125" style="23" customWidth="1"/>
    <col min="11" max="16384" width="12.1640625" style="23"/>
  </cols>
  <sheetData>
    <row r="1" spans="1:13" ht="15.75">
      <c r="B1" s="201" t="s">
        <v>135</v>
      </c>
      <c r="C1" s="201"/>
      <c r="D1" s="201"/>
      <c r="E1" s="201"/>
      <c r="F1" s="65" t="s">
        <v>227</v>
      </c>
      <c r="G1" s="66"/>
    </row>
    <row r="3" spans="1:13" ht="15.75">
      <c r="A3" s="23" t="s">
        <v>135</v>
      </c>
      <c r="B3" s="67" t="s">
        <v>302</v>
      </c>
      <c r="C3" s="65"/>
      <c r="D3" s="65"/>
      <c r="E3" s="65"/>
      <c r="F3" s="68"/>
      <c r="G3" s="65"/>
    </row>
    <row r="4" spans="1:13" ht="15.75">
      <c r="B4" s="67" t="s">
        <v>303</v>
      </c>
    </row>
    <row r="5" spans="1:13" ht="15.75">
      <c r="A5" s="23" t="s">
        <v>139</v>
      </c>
      <c r="B5" s="67" t="s">
        <v>376</v>
      </c>
    </row>
    <row r="6" spans="1:13" ht="12" customHeight="1">
      <c r="A6" s="23" t="s">
        <v>140</v>
      </c>
      <c r="F6" s="172"/>
      <c r="G6" s="172"/>
      <c r="J6" s="69"/>
      <c r="K6" s="36"/>
      <c r="L6" s="36"/>
      <c r="M6" s="36"/>
    </row>
    <row r="7" spans="1:13" ht="12" customHeight="1">
      <c r="A7" s="23" t="s">
        <v>141</v>
      </c>
      <c r="B7" s="29"/>
      <c r="C7" s="162"/>
      <c r="D7" s="114" t="s">
        <v>295</v>
      </c>
      <c r="E7" s="132"/>
      <c r="F7" s="130"/>
      <c r="G7" s="131" t="s">
        <v>263</v>
      </c>
      <c r="H7" s="132"/>
      <c r="J7" s="109"/>
    </row>
    <row r="8" spans="1:13" ht="12" customHeight="1">
      <c r="A8" s="23" t="s">
        <v>142</v>
      </c>
      <c r="B8" s="132" t="s">
        <v>1</v>
      </c>
      <c r="C8" s="104" t="s">
        <v>294</v>
      </c>
      <c r="D8" s="104" t="s">
        <v>133</v>
      </c>
      <c r="E8" s="104" t="s">
        <v>269</v>
      </c>
      <c r="F8" s="104" t="s">
        <v>357</v>
      </c>
      <c r="G8" s="104" t="s">
        <v>356</v>
      </c>
      <c r="H8" s="165" t="s">
        <v>355</v>
      </c>
    </row>
    <row r="9" spans="1:13" ht="12" customHeight="1">
      <c r="A9" s="23" t="s">
        <v>143</v>
      </c>
      <c r="B9" s="163" t="s">
        <v>8</v>
      </c>
      <c r="C9" s="102">
        <f>RANK(E9,E$9:$E18,0)</f>
        <v>1</v>
      </c>
      <c r="D9" s="102">
        <f>VLOOKUP($B$1,yp!$B$3:$AZ$111,2,FALSE)</f>
        <v>47729</v>
      </c>
      <c r="E9" s="73">
        <f>VLOOKUP($B$1,yp!$B$3:$AZ$111,3,FALSE)</f>
        <v>158.083</v>
      </c>
      <c r="F9" s="102">
        <f>RANK(H9,$H$9:H18,0)</f>
        <v>1</v>
      </c>
      <c r="G9" s="102">
        <f>VLOOKUP($B$1,yp!$B$3:$AZ$111,22,FALSE)</f>
        <v>24865</v>
      </c>
      <c r="H9" s="166">
        <f>VLOOKUP($B$1,yp!$B$3:$AZ$111,23,FALSE)</f>
        <v>78.777000000000001</v>
      </c>
    </row>
    <row r="10" spans="1:13" ht="12" customHeight="1">
      <c r="A10" s="23" t="s">
        <v>144</v>
      </c>
      <c r="B10" s="163" t="s">
        <v>9</v>
      </c>
      <c r="C10" s="102">
        <f>RANK(E10,E$9:$E19,0)</f>
        <v>10</v>
      </c>
      <c r="D10" s="102">
        <f>VLOOKUP($B$1,yp!$B$3:$AZ$111,4,FALSE)</f>
        <v>2354</v>
      </c>
      <c r="E10" s="73">
        <f>VLOOKUP($B$1,yp!$B$3:$AZ$111,5,FALSE)</f>
        <v>7.7129999999999992</v>
      </c>
      <c r="F10" s="102">
        <f>RANK(H10,$H$9:H19,0)</f>
        <v>8</v>
      </c>
      <c r="G10" s="102">
        <f>VLOOKUP($B$1,yp!$B$3:$AZ$111,24,FALSE)</f>
        <v>1988</v>
      </c>
      <c r="H10" s="166">
        <f>VLOOKUP($B$1,yp!$B$3:$AZ$111,25,FALSE)</f>
        <v>6.3849999999999998</v>
      </c>
    </row>
    <row r="11" spans="1:13" ht="12" customHeight="1">
      <c r="A11" s="23" t="s">
        <v>145</v>
      </c>
      <c r="B11" s="164" t="s">
        <v>288</v>
      </c>
      <c r="C11" s="102">
        <f>RANK(E11,E$9:$E20,0)</f>
        <v>4</v>
      </c>
      <c r="D11" s="102">
        <f>VLOOKUP($B$1,yp!$B$3:$AZ$111,6,FALSE)</f>
        <v>10851</v>
      </c>
      <c r="E11" s="73">
        <f>VLOOKUP($B$1,yp!$B$3:$AZ$111,7,FALSE)</f>
        <v>36.094000000000001</v>
      </c>
      <c r="F11" s="102">
        <f>RANK(H11,$H$9:H20,0)</f>
        <v>5</v>
      </c>
      <c r="G11" s="102">
        <f>VLOOKUP($B$1,yp!$B$3:$AZ$111,26,FALSE)</f>
        <v>3534</v>
      </c>
      <c r="H11" s="166">
        <f>VLOOKUP($B$1,yp!$B$3:$AZ$111,27,FALSE)</f>
        <v>11.301</v>
      </c>
    </row>
    <row r="12" spans="1:13" ht="12" customHeight="1">
      <c r="A12" s="23" t="s">
        <v>146</v>
      </c>
      <c r="B12" s="163" t="s">
        <v>10</v>
      </c>
      <c r="C12" s="102">
        <f>RANK(E12,E$9:$E21,0)</f>
        <v>6</v>
      </c>
      <c r="D12" s="102">
        <f>VLOOKUP($B$1,yp!$B$3:$AZ$111,8,FALSE)</f>
        <v>5727</v>
      </c>
      <c r="E12" s="73">
        <f>VLOOKUP($B$1,yp!$B$3:$AZ$111,9,FALSE)</f>
        <v>18.826999999999998</v>
      </c>
      <c r="F12" s="102">
        <f>RANK(H12,$H$9:H21,0)</f>
        <v>6</v>
      </c>
      <c r="G12" s="102">
        <f>VLOOKUP($B$1,yp!$B$3:$AZ$111,28,FALSE)</f>
        <v>2403</v>
      </c>
      <c r="H12" s="166">
        <f>VLOOKUP($B$1,yp!$B$3:$AZ$111,29,FALSE)</f>
        <v>7.6920000000000002</v>
      </c>
    </row>
    <row r="13" spans="1:13" ht="12" customHeight="1">
      <c r="A13" s="23" t="s">
        <v>147</v>
      </c>
      <c r="B13" s="163" t="s">
        <v>11</v>
      </c>
      <c r="C13" s="102">
        <f>RANK(E13,E$9:$E22,0)</f>
        <v>2</v>
      </c>
      <c r="D13" s="102">
        <f>VLOOKUP($B$1,yp!$B$3:$AZ$111,10,FALSE)</f>
        <v>37090</v>
      </c>
      <c r="E13" s="73">
        <f>VLOOKUP($B$1,yp!$B$3:$AZ$111,11,FALSE)</f>
        <v>117.637</v>
      </c>
      <c r="F13" s="102">
        <f>RANK(H13,$H$9:H22,0)</f>
        <v>2</v>
      </c>
      <c r="G13" s="102">
        <f>VLOOKUP($B$1,yp!$B$3:$AZ$111,30,FALSE)</f>
        <v>10778</v>
      </c>
      <c r="H13" s="166">
        <f>VLOOKUP($B$1,yp!$B$3:$AZ$111,31,FALSE)</f>
        <v>34.613</v>
      </c>
    </row>
    <row r="14" spans="1:13" ht="12" customHeight="1">
      <c r="A14" s="23" t="s">
        <v>148</v>
      </c>
      <c r="B14" s="163" t="s">
        <v>12</v>
      </c>
      <c r="C14" s="102">
        <f>RANK(E14,E$9:$E23,0)</f>
        <v>8</v>
      </c>
      <c r="D14" s="102">
        <f>VLOOKUP($B$1,yp!$B$3:$AZ$111,12,FALSE)</f>
        <v>3594</v>
      </c>
      <c r="E14" s="73">
        <f>VLOOKUP($B$1,yp!$B$3:$AZ$111,13,FALSE)</f>
        <v>11.532999999999999</v>
      </c>
      <c r="F14" s="102">
        <f>RANK(H14,$H$9:H23,0)</f>
        <v>9</v>
      </c>
      <c r="G14" s="102">
        <f>VLOOKUP($B$1,yp!$B$3:$AZ$111,32,FALSE)</f>
        <v>845</v>
      </c>
      <c r="H14" s="166">
        <f>VLOOKUP($B$1,yp!$B$3:$AZ$111,33,FALSE)</f>
        <v>2.7269999999999999</v>
      </c>
    </row>
    <row r="15" spans="1:13" ht="12" customHeight="1">
      <c r="A15" s="23" t="s">
        <v>149</v>
      </c>
      <c r="B15" s="163" t="s">
        <v>134</v>
      </c>
      <c r="C15" s="102">
        <f>RANK(E15,E$9:$E24,0)</f>
        <v>9</v>
      </c>
      <c r="D15" s="102">
        <f>VLOOKUP($B$1,yp!$B$3:$AZ$111,14,FALSE)</f>
        <v>3312</v>
      </c>
      <c r="E15" s="73">
        <f>VLOOKUP($B$1,yp!$B$3:$AZ$111,15,FALSE)</f>
        <v>10.397</v>
      </c>
      <c r="F15" s="102">
        <f>RANK(H15,$H$9:H24,0)</f>
        <v>10</v>
      </c>
      <c r="G15" s="102">
        <f>VLOOKUP($B$1,yp!$B$3:$AZ$111,34,FALSE)</f>
        <v>763</v>
      </c>
      <c r="H15" s="166">
        <f>VLOOKUP($B$1,yp!$B$3:$AZ$111,35,FALSE)</f>
        <v>2.5369999999999999</v>
      </c>
    </row>
    <row r="16" spans="1:13" ht="12" customHeight="1">
      <c r="A16" s="23" t="s">
        <v>150</v>
      </c>
      <c r="B16" s="163" t="s">
        <v>14</v>
      </c>
      <c r="C16" s="102">
        <f>RANK(E16,E$9:$E25,0)</f>
        <v>5</v>
      </c>
      <c r="D16" s="102">
        <f>VLOOKUP($B$1,yp!$B$3:$AZ$111,16,FALSE)</f>
        <v>10586</v>
      </c>
      <c r="E16" s="73">
        <f>VLOOKUP($B$1,yp!$B$3:$AF$140,17,FALSE)</f>
        <v>33.671999999999997</v>
      </c>
      <c r="F16" s="102">
        <f>RANK(H16,$H$9:H25,0)</f>
        <v>7</v>
      </c>
      <c r="G16" s="102">
        <f>VLOOKUP($B$1,yp!$B$3:$AZ$111,36,FALSE)</f>
        <v>2304</v>
      </c>
      <c r="H16" s="166">
        <f>VLOOKUP($B$1,yp!$B$3:$AZ$140,37,FALSE)</f>
        <v>7.4580000000000002</v>
      </c>
    </row>
    <row r="17" spans="1:13" ht="12" customHeight="1">
      <c r="A17" s="23" t="s">
        <v>151</v>
      </c>
      <c r="B17" s="163" t="s">
        <v>15</v>
      </c>
      <c r="C17" s="102">
        <f>RANK(E17,E$9:$E26,0)</f>
        <v>7</v>
      </c>
      <c r="D17" s="102">
        <f>VLOOKUP($B$1,yp!$B$3:$AF$140,18,FALSE)</f>
        <v>3309</v>
      </c>
      <c r="E17" s="73">
        <f>VLOOKUP($B$1,yp!$B$3:$AX$111,19,FALSE)</f>
        <v>12.006</v>
      </c>
      <c r="F17" s="102">
        <f>RANK(H17,$H$9:H26,0)</f>
        <v>4</v>
      </c>
      <c r="G17" s="102">
        <f>VLOOKUP($B$1,yp!$B$3:$AZ$140,38,FALSE)</f>
        <v>3114</v>
      </c>
      <c r="H17" s="166">
        <f>VLOOKUP($B$1,yp!$B$3:$AZ$111,39,FALSE)</f>
        <v>11.308999999999999</v>
      </c>
    </row>
    <row r="18" spans="1:13" ht="12" customHeight="1">
      <c r="A18" s="23" t="s">
        <v>152</v>
      </c>
      <c r="B18" s="167" t="s">
        <v>16</v>
      </c>
      <c r="C18" s="168">
        <f>RANK(E18,E$9:$E27,0)</f>
        <v>3</v>
      </c>
      <c r="D18" s="168">
        <f>VLOOKUP($B$1,yp!$B$3:$AX$111,20,FALSE)</f>
        <v>11725</v>
      </c>
      <c r="E18" s="169">
        <f>VLOOKUP($B$1,yp!$B$3:$AF$140,21,FALSE)</f>
        <v>39.74</v>
      </c>
      <c r="F18" s="168">
        <f>RANK(H18,$H$9:H27,0)</f>
        <v>3</v>
      </c>
      <c r="G18" s="168">
        <f>VLOOKUP($B$1,yp!$B$3:$AZ$111,40,FALSE)</f>
        <v>6617</v>
      </c>
      <c r="H18" s="170">
        <f>VLOOKUP($B$1,yp!$B$3:$AZ$140,41,FALSE)</f>
        <v>23.641999999999999</v>
      </c>
    </row>
    <row r="19" spans="1:13" ht="12" customHeight="1">
      <c r="A19" s="23" t="s">
        <v>153</v>
      </c>
      <c r="B19" s="72" t="s">
        <v>132</v>
      </c>
      <c r="C19"/>
      <c r="D19"/>
      <c r="E19"/>
      <c r="F19" s="25"/>
      <c r="G19" s="25"/>
      <c r="H19"/>
      <c r="J19" s="69"/>
      <c r="K19" s="36"/>
      <c r="L19" s="25"/>
      <c r="M19" s="36"/>
    </row>
    <row r="20" spans="1:13" ht="12" customHeight="1">
      <c r="A20" s="23" t="s">
        <v>154</v>
      </c>
      <c r="B20" s="72" t="s">
        <v>301</v>
      </c>
      <c r="C20"/>
      <c r="D20"/>
      <c r="E20"/>
      <c r="F20" s="25"/>
      <c r="G20" s="25"/>
      <c r="H20"/>
      <c r="J20" s="69"/>
      <c r="K20" s="36"/>
      <c r="L20" s="25"/>
      <c r="M20" s="36"/>
    </row>
    <row r="21" spans="1:13" ht="12" customHeight="1">
      <c r="A21" s="23" t="s">
        <v>155</v>
      </c>
      <c r="B21" s="112" t="s">
        <v>230</v>
      </c>
      <c r="C21"/>
      <c r="D21"/>
      <c r="E21"/>
      <c r="F21" s="25"/>
      <c r="G21" s="25"/>
      <c r="H21"/>
      <c r="J21" s="69"/>
      <c r="K21" s="36"/>
      <c r="L21" s="25"/>
      <c r="M21" s="36"/>
    </row>
    <row r="22" spans="1:13" ht="12" customHeight="1">
      <c r="A22" s="23" t="s">
        <v>156</v>
      </c>
      <c r="B22"/>
      <c r="C22"/>
      <c r="D22"/>
      <c r="E22"/>
      <c r="F22" s="25"/>
      <c r="G22" s="25"/>
      <c r="H22"/>
      <c r="J22" s="69"/>
      <c r="K22" s="36"/>
      <c r="L22" s="25"/>
      <c r="M22" s="36"/>
    </row>
    <row r="23" spans="1:13" ht="13.5" customHeight="1">
      <c r="A23" s="23" t="s">
        <v>157</v>
      </c>
      <c r="B23" s="105" t="s">
        <v>23</v>
      </c>
      <c r="C23" s="105"/>
      <c r="D23" s="105"/>
      <c r="E23" s="105" t="s">
        <v>24</v>
      </c>
      <c r="F23" s="105"/>
      <c r="G23" s="105"/>
      <c r="J23" s="69"/>
      <c r="K23" s="36"/>
      <c r="L23" s="25"/>
      <c r="M23" s="36"/>
    </row>
    <row r="24" spans="1:13" ht="12" customHeight="1">
      <c r="A24" s="23" t="s">
        <v>158</v>
      </c>
      <c r="B24" s="37" t="s">
        <v>27</v>
      </c>
      <c r="C24" s="89"/>
      <c r="D24" s="89"/>
      <c r="E24" s="89" t="s">
        <v>28</v>
      </c>
      <c r="F24" s="90"/>
      <c r="G24" s="91"/>
      <c r="J24" s="69"/>
      <c r="K24" s="36"/>
      <c r="L24" s="25"/>
      <c r="M24" s="36"/>
    </row>
    <row r="25" spans="1:13" ht="13.5" customHeight="1">
      <c r="A25" s="23" t="s">
        <v>159</v>
      </c>
      <c r="B25" s="38" t="s">
        <v>29</v>
      </c>
      <c r="C25" s="84"/>
      <c r="D25" s="84"/>
      <c r="E25" s="84" t="s">
        <v>30</v>
      </c>
      <c r="F25" s="92"/>
      <c r="G25" s="85"/>
      <c r="I25" s="70"/>
      <c r="J25" s="70"/>
      <c r="K25" s="70"/>
      <c r="L25" s="25"/>
      <c r="M25" s="36"/>
    </row>
    <row r="26" spans="1:13" ht="12" customHeight="1">
      <c r="A26" s="23" t="s">
        <v>160</v>
      </c>
      <c r="B26" s="38" t="s">
        <v>17</v>
      </c>
      <c r="C26" s="84"/>
      <c r="D26" s="84"/>
      <c r="E26" s="84" t="s">
        <v>31</v>
      </c>
      <c r="F26" s="92"/>
      <c r="G26" s="85"/>
      <c r="I26" s="70"/>
      <c r="J26" s="69"/>
      <c r="K26" s="36"/>
      <c r="L26" s="25"/>
      <c r="M26" s="36"/>
    </row>
    <row r="27" spans="1:13" s="25" customFormat="1" ht="15" customHeight="1">
      <c r="A27" s="23" t="s">
        <v>161</v>
      </c>
      <c r="B27" s="38" t="s">
        <v>18</v>
      </c>
      <c r="C27" s="84"/>
      <c r="D27" s="84"/>
      <c r="E27" s="84" t="s">
        <v>32</v>
      </c>
      <c r="F27" s="92"/>
      <c r="G27" s="85"/>
      <c r="H27" s="23"/>
      <c r="J27" s="69"/>
      <c r="K27" s="36"/>
      <c r="M27" s="36"/>
    </row>
    <row r="28" spans="1:13" s="25" customFormat="1" ht="10.5" customHeight="1">
      <c r="A28" s="23" t="s">
        <v>194</v>
      </c>
      <c r="B28" s="38" t="s">
        <v>19</v>
      </c>
      <c r="C28" s="84"/>
      <c r="D28" s="84"/>
      <c r="E28" s="84" t="s">
        <v>33</v>
      </c>
      <c r="F28" s="92"/>
      <c r="G28" s="85"/>
      <c r="H28" s="23"/>
    </row>
    <row r="29" spans="1:13" s="25" customFormat="1" ht="16.5" customHeight="1">
      <c r="A29" s="23"/>
      <c r="B29" s="38" t="s">
        <v>20</v>
      </c>
      <c r="C29" s="84"/>
      <c r="D29" s="84"/>
      <c r="E29" s="84" t="s">
        <v>36</v>
      </c>
      <c r="F29" s="92"/>
      <c r="G29" s="85"/>
      <c r="H29" s="23"/>
    </row>
    <row r="30" spans="1:13" s="25" customFormat="1" ht="10.5" customHeight="1">
      <c r="A30" s="23"/>
      <c r="B30" s="38" t="s">
        <v>37</v>
      </c>
      <c r="C30" s="23"/>
      <c r="D30" s="23"/>
      <c r="E30" s="84" t="s">
        <v>38</v>
      </c>
      <c r="F30" s="92"/>
      <c r="G30" s="85"/>
      <c r="H30" s="23"/>
    </row>
    <row r="31" spans="1:13" s="25" customFormat="1" ht="15.75" customHeight="1">
      <c r="A31" s="23" t="s">
        <v>195</v>
      </c>
      <c r="B31" s="38" t="s">
        <v>21</v>
      </c>
      <c r="C31" s="84"/>
      <c r="D31" s="84"/>
      <c r="E31" s="84" t="s">
        <v>39</v>
      </c>
      <c r="F31" s="92"/>
      <c r="G31" s="85"/>
      <c r="H31" s="23"/>
    </row>
    <row r="32" spans="1:13" s="25" customFormat="1" ht="14.25" customHeight="1">
      <c r="A32" s="23" t="s">
        <v>196</v>
      </c>
      <c r="B32" s="38" t="s">
        <v>40</v>
      </c>
      <c r="C32" s="84"/>
      <c r="D32" s="84"/>
      <c r="E32" s="84" t="s">
        <v>41</v>
      </c>
      <c r="F32" s="92"/>
      <c r="G32" s="85"/>
      <c r="H32" s="23"/>
    </row>
    <row r="33" spans="1:9" s="25" customFormat="1">
      <c r="A33" s="23" t="s">
        <v>197</v>
      </c>
      <c r="B33" s="38" t="s">
        <v>22</v>
      </c>
      <c r="C33" s="84"/>
      <c r="D33" s="84"/>
      <c r="E33" s="84" t="s">
        <v>42</v>
      </c>
      <c r="F33" s="92"/>
      <c r="G33" s="85"/>
      <c r="H33" s="23"/>
    </row>
    <row r="34" spans="1:9" s="25" customFormat="1">
      <c r="A34" s="23" t="s">
        <v>198</v>
      </c>
      <c r="B34" s="39" t="s">
        <v>43</v>
      </c>
      <c r="C34" s="86"/>
      <c r="D34" s="86"/>
      <c r="E34" s="86" t="s">
        <v>44</v>
      </c>
      <c r="F34" s="87"/>
      <c r="G34" s="88"/>
      <c r="H34" s="23"/>
    </row>
    <row r="35" spans="1:9" s="25" customFormat="1">
      <c r="A35" s="23" t="s">
        <v>199</v>
      </c>
      <c r="B35" s="23" t="s">
        <v>307</v>
      </c>
      <c r="C35" s="23"/>
      <c r="D35" s="23"/>
      <c r="E35" s="23"/>
      <c r="F35" s="23"/>
      <c r="G35" s="23"/>
      <c r="H35" s="23"/>
    </row>
    <row r="36" spans="1:9" s="25" customFormat="1">
      <c r="A36" s="23" t="s">
        <v>200</v>
      </c>
      <c r="B36" s="25" t="s">
        <v>304</v>
      </c>
      <c r="C36"/>
      <c r="D36"/>
      <c r="E36"/>
      <c r="F36" s="44"/>
      <c r="G36" s="44"/>
      <c r="H36" s="44"/>
      <c r="I36" s="44"/>
    </row>
    <row r="37" spans="1:9" s="25" customFormat="1">
      <c r="A37" s="23" t="s">
        <v>201</v>
      </c>
      <c r="B37" s="25" t="s">
        <v>308</v>
      </c>
      <c r="I37" s="44"/>
    </row>
    <row r="38" spans="1:9" s="25" customFormat="1">
      <c r="A38" s="23" t="s">
        <v>202</v>
      </c>
      <c r="I38" s="44"/>
    </row>
    <row r="39" spans="1:9" s="25" customFormat="1">
      <c r="A39" s="23" t="s">
        <v>203</v>
      </c>
      <c r="B39" s="25" t="s">
        <v>297</v>
      </c>
      <c r="C39"/>
      <c r="D39"/>
      <c r="E39"/>
      <c r="F39" s="44"/>
      <c r="G39" s="44"/>
      <c r="H39" s="44"/>
    </row>
    <row r="40" spans="1:9" s="25" customFormat="1">
      <c r="A40" s="23" t="s">
        <v>204</v>
      </c>
      <c r="B40" s="25" t="s">
        <v>309</v>
      </c>
      <c r="C40" s="110"/>
      <c r="D40" s="110"/>
      <c r="E40" s="110"/>
      <c r="F40" s="111"/>
      <c r="G40" s="44"/>
      <c r="H40" s="44"/>
    </row>
    <row r="41" spans="1:9" s="25" customFormat="1">
      <c r="A41" s="23" t="s">
        <v>205</v>
      </c>
      <c r="B41" s="128" t="s">
        <v>320</v>
      </c>
      <c r="C41" s="129"/>
      <c r="D41" s="129"/>
      <c r="E41" s="129"/>
      <c r="F41" s="129"/>
      <c r="G41" s="129"/>
      <c r="H41" s="23"/>
    </row>
    <row r="42" spans="1:9" s="25" customFormat="1">
      <c r="A42" s="23" t="s">
        <v>206</v>
      </c>
      <c r="B42" s="23"/>
      <c r="C42" s="23"/>
      <c r="D42" s="23"/>
      <c r="E42" s="23"/>
      <c r="F42" s="23"/>
      <c r="G42" s="23"/>
      <c r="H42" s="23"/>
    </row>
    <row r="43" spans="1:9" s="25" customFormat="1">
      <c r="A43" s="23" t="s">
        <v>207</v>
      </c>
      <c r="B43" s="40" t="s">
        <v>305</v>
      </c>
      <c r="C43" s="84"/>
      <c r="D43" s="84"/>
      <c r="E43" s="84"/>
      <c r="F43" s="84"/>
      <c r="G43" s="84"/>
      <c r="H43" s="23"/>
    </row>
    <row r="44" spans="1:9" s="25" customFormat="1">
      <c r="A44" s="23" t="s">
        <v>208</v>
      </c>
      <c r="B44" s="84"/>
      <c r="C44" s="84"/>
      <c r="D44" s="84"/>
      <c r="E44" s="84"/>
      <c r="F44" s="84"/>
      <c r="G44" s="84"/>
      <c r="H44" s="23"/>
    </row>
    <row r="45" spans="1:9" s="25" customFormat="1">
      <c r="A45" s="23" t="s">
        <v>209</v>
      </c>
      <c r="B45" s="25" t="s">
        <v>311</v>
      </c>
    </row>
    <row r="46" spans="1:9" s="25" customFormat="1">
      <c r="A46" s="23" t="s">
        <v>210</v>
      </c>
      <c r="B46" s="25" t="s">
        <v>310</v>
      </c>
    </row>
    <row r="47" spans="1:9" s="25" customFormat="1">
      <c r="A47" s="23" t="s">
        <v>211</v>
      </c>
    </row>
    <row r="48" spans="1:9" s="25" customFormat="1">
      <c r="A48" s="23" t="s">
        <v>212</v>
      </c>
    </row>
    <row r="49" spans="1:2" s="25" customFormat="1">
      <c r="A49" s="23" t="s">
        <v>213</v>
      </c>
    </row>
    <row r="50" spans="1:2" s="25" customFormat="1">
      <c r="A50" s="23" t="s">
        <v>214</v>
      </c>
    </row>
    <row r="51" spans="1:2" s="25" customFormat="1">
      <c r="A51" s="23" t="s">
        <v>215</v>
      </c>
    </row>
    <row r="52" spans="1:2" s="25" customFormat="1">
      <c r="A52" s="23" t="s">
        <v>216</v>
      </c>
    </row>
    <row r="53" spans="1:2" s="25" customFormat="1">
      <c r="A53" s="23" t="s">
        <v>217</v>
      </c>
    </row>
    <row r="54" spans="1:2" s="25" customFormat="1">
      <c r="A54" s="33" t="s">
        <v>218</v>
      </c>
      <c r="B54" s="23"/>
    </row>
    <row r="55" spans="1:2" s="25" customFormat="1">
      <c r="A55" s="33" t="s">
        <v>219</v>
      </c>
    </row>
    <row r="56" spans="1:2">
      <c r="A56" s="33" t="s">
        <v>220</v>
      </c>
    </row>
    <row r="57" spans="1:2">
      <c r="A57" s="33" t="s">
        <v>221</v>
      </c>
    </row>
    <row r="58" spans="1:2">
      <c r="A58" s="33" t="s">
        <v>222</v>
      </c>
    </row>
    <row r="59" spans="1:2">
      <c r="A59" s="33" t="s">
        <v>223</v>
      </c>
    </row>
    <row r="60" spans="1:2">
      <c r="A60" s="33" t="s">
        <v>224</v>
      </c>
    </row>
    <row r="61" spans="1:2">
      <c r="A61" s="33" t="s">
        <v>225</v>
      </c>
    </row>
    <row r="62" spans="1:2">
      <c r="A62" s="33" t="s">
        <v>226</v>
      </c>
    </row>
    <row r="63" spans="1:2">
      <c r="A63" s="33" t="s">
        <v>162</v>
      </c>
    </row>
    <row r="64" spans="1:2">
      <c r="A64" s="33" t="s">
        <v>163</v>
      </c>
    </row>
    <row r="65" spans="1:1">
      <c r="A65" s="33" t="s">
        <v>164</v>
      </c>
    </row>
    <row r="66" spans="1:1">
      <c r="A66" s="33" t="s">
        <v>165</v>
      </c>
    </row>
    <row r="67" spans="1:1">
      <c r="A67" s="33" t="s">
        <v>166</v>
      </c>
    </row>
    <row r="68" spans="1:1">
      <c r="A68" s="33" t="s">
        <v>167</v>
      </c>
    </row>
    <row r="69" spans="1:1">
      <c r="A69" s="33" t="s">
        <v>168</v>
      </c>
    </row>
    <row r="70" spans="1:1">
      <c r="A70" s="33" t="s">
        <v>169</v>
      </c>
    </row>
    <row r="71" spans="1:1">
      <c r="A71" s="33" t="s">
        <v>170</v>
      </c>
    </row>
    <row r="72" spans="1:1">
      <c r="A72" s="33" t="s">
        <v>171</v>
      </c>
    </row>
    <row r="73" spans="1:1">
      <c r="A73" s="33" t="s">
        <v>172</v>
      </c>
    </row>
    <row r="74" spans="1:1">
      <c r="A74" s="33" t="s">
        <v>173</v>
      </c>
    </row>
    <row r="75" spans="1:1">
      <c r="A75" s="33" t="s">
        <v>174</v>
      </c>
    </row>
    <row r="76" spans="1:1">
      <c r="A76" s="33" t="s">
        <v>175</v>
      </c>
    </row>
    <row r="77" spans="1:1">
      <c r="A77" s="33" t="s">
        <v>176</v>
      </c>
    </row>
    <row r="78" spans="1:1">
      <c r="A78" s="33" t="s">
        <v>177</v>
      </c>
    </row>
    <row r="79" spans="1:1">
      <c r="A79" s="33" t="s">
        <v>178</v>
      </c>
    </row>
    <row r="80" spans="1:1">
      <c r="A80" s="33" t="s">
        <v>179</v>
      </c>
    </row>
    <row r="81" spans="1:1">
      <c r="A81" s="33" t="s">
        <v>180</v>
      </c>
    </row>
    <row r="82" spans="1:1">
      <c r="A82" s="33" t="s">
        <v>181</v>
      </c>
    </row>
    <row r="83" spans="1:1">
      <c r="A83" s="33" t="s">
        <v>182</v>
      </c>
    </row>
    <row r="84" spans="1:1">
      <c r="A84" s="33" t="s">
        <v>183</v>
      </c>
    </row>
    <row r="85" spans="1:1">
      <c r="A85" s="33" t="s">
        <v>184</v>
      </c>
    </row>
    <row r="86" spans="1:1">
      <c r="A86" s="33" t="s">
        <v>185</v>
      </c>
    </row>
    <row r="87" spans="1:1">
      <c r="A87" s="33" t="s">
        <v>186</v>
      </c>
    </row>
    <row r="88" spans="1:1">
      <c r="A88" s="33" t="s">
        <v>187</v>
      </c>
    </row>
    <row r="89" spans="1:1">
      <c r="A89" s="33" t="s">
        <v>188</v>
      </c>
    </row>
    <row r="90" spans="1:1">
      <c r="A90" s="33" t="s">
        <v>189</v>
      </c>
    </row>
    <row r="91" spans="1:1">
      <c r="A91" s="33" t="s">
        <v>190</v>
      </c>
    </row>
    <row r="92" spans="1:1">
      <c r="A92" s="33" t="s">
        <v>191</v>
      </c>
    </row>
    <row r="93" spans="1:1">
      <c r="A93" s="33" t="s">
        <v>192</v>
      </c>
    </row>
    <row r="94" spans="1:1">
      <c r="A94" s="23" t="s">
        <v>236</v>
      </c>
    </row>
    <row r="95" spans="1:1">
      <c r="A95" s="23" t="s">
        <v>237</v>
      </c>
    </row>
    <row r="96" spans="1:1">
      <c r="A96" s="23" t="s">
        <v>238</v>
      </c>
    </row>
    <row r="97" spans="1:1">
      <c r="A97" s="23" t="s">
        <v>239</v>
      </c>
    </row>
    <row r="98" spans="1:1">
      <c r="A98" s="23" t="s">
        <v>240</v>
      </c>
    </row>
    <row r="99" spans="1:1">
      <c r="A99" s="23" t="s">
        <v>241</v>
      </c>
    </row>
    <row r="100" spans="1:1">
      <c r="A100" s="23" t="s">
        <v>373</v>
      </c>
    </row>
    <row r="101" spans="1:1">
      <c r="A101" s="23" t="s">
        <v>242</v>
      </c>
    </row>
    <row r="102" spans="1:1">
      <c r="A102" s="23" t="s">
        <v>243</v>
      </c>
    </row>
    <row r="103" spans="1:1">
      <c r="A103" s="23" t="s">
        <v>244</v>
      </c>
    </row>
    <row r="104" spans="1:1">
      <c r="A104" s="23" t="s">
        <v>245</v>
      </c>
    </row>
    <row r="105" spans="1:1">
      <c r="A105" s="23" t="s">
        <v>246</v>
      </c>
    </row>
    <row r="106" spans="1:1">
      <c r="A106" s="23" t="s">
        <v>247</v>
      </c>
    </row>
    <row r="107" spans="1:1">
      <c r="A107" s="23" t="s">
        <v>248</v>
      </c>
    </row>
    <row r="108" spans="1:1">
      <c r="A108" s="23" t="s">
        <v>249</v>
      </c>
    </row>
    <row r="109" spans="1:1">
      <c r="A109" s="23" t="s">
        <v>250</v>
      </c>
    </row>
    <row r="110" spans="1:1">
      <c r="A110" s="23" t="s">
        <v>251</v>
      </c>
    </row>
    <row r="111" spans="1:1">
      <c r="A111" s="23" t="s">
        <v>252</v>
      </c>
    </row>
    <row r="112" spans="1:1">
      <c r="A112" s="23" t="s">
        <v>253</v>
      </c>
    </row>
    <row r="113" spans="1:1">
      <c r="A113" s="23" t="s">
        <v>254</v>
      </c>
    </row>
  </sheetData>
  <mergeCells count="1">
    <mergeCell ref="B1:E1"/>
  </mergeCells>
  <phoneticPr fontId="10" type="noConversion"/>
  <conditionalFormatting sqref="B9:B18">
    <cfRule type="dataBar" priority="8">
      <dataBar>
        <cfvo type="min"/>
        <cfvo type="max"/>
        <color rgb="FF008AEF"/>
      </dataBar>
      <extLst>
        <ext xmlns:x14="http://schemas.microsoft.com/office/spreadsheetml/2009/9/main" uri="{B025F937-C7B1-47D3-B67F-A62EFF666E3E}">
          <x14:id>{6A144DB5-D3E7-46FE-82E2-277790011722}</x14:id>
        </ext>
      </extLst>
    </cfRule>
  </conditionalFormatting>
  <dataValidations count="2">
    <dataValidation type="list" allowBlank="1" showInputMessage="1" showErrorMessage="1" sqref="B1:E1">
      <formula1>$A$3:$A$113</formula1>
    </dataValidation>
    <dataValidation allowBlank="1" showInputMessage="1" showErrorMessage="1" errorTitle="Invalid Entry" error="Cells contents cannot be changed_x000a__x000a_Click Cancel" sqref="F22"/>
  </dataValidations>
  <hyperlinks>
    <hyperlink ref="B21" r:id="rId1" tooltip="link to Minnesota Vital Statistics Interactive Query System"/>
  </hyperlinks>
  <pageMargins left="0.75" right="0.75" top="0.5" bottom="0.5" header="0.5" footer="0.5"/>
  <pageSetup scale="96" firstPageNumber="4" orientation="portrait" r:id="rId2"/>
  <headerFooter alignWithMargins="0">
    <oddFooter>&amp;LMinnesota County Health Tables&amp;"Times New Roman,Italic"
&amp;"Times New Roman,Regular"
&amp;C
&amp;R
C-&amp;P</oddFooter>
  </headerFooter>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A144DB5-D3E7-46FE-82E2-277790011722}">
            <x14:dataBar minLength="0" maxLength="100" border="1" negativeBarBorderColorSameAsPositive="0">
              <x14:cfvo type="autoMin"/>
              <x14:cfvo type="autoMax"/>
              <x14:borderColor rgb="FF008AEF"/>
              <x14:negativeFillColor rgb="FFFF0000"/>
              <x14:negativeBorderColor rgb="FFFF0000"/>
              <x14:axisColor rgb="FF000000"/>
            </x14:dataBar>
          </x14:cfRule>
          <xm:sqref>B9:B18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template lcod</vt:lpstr>
      <vt:lpstr>yp</vt:lpstr>
      <vt:lpstr>Title</vt:lpstr>
      <vt:lpstr>Introduction</vt:lpstr>
      <vt:lpstr>Mort1 - Summary</vt:lpstr>
      <vt:lpstr>Mort2and 3 - Deaths by Age</vt:lpstr>
      <vt:lpstr>Mort4_LCOD</vt:lpstr>
      <vt:lpstr>Mort5_PrematureDeaths</vt:lpstr>
      <vt:lpstr>countylist</vt:lpstr>
      <vt:lpstr>lcodcountylist</vt:lpstr>
      <vt:lpstr>mort1lcodcountylist</vt:lpstr>
      <vt:lpstr>Mort4_LCOD!Print_Area</vt:lpstr>
      <vt:lpstr>Mort5_PrematureDeaths!Print_Area</vt:lpstr>
      <vt:lpstr>'Mort1 - Summary'!Print_Titles</vt:lpstr>
      <vt:lpstr>'Mort2and 3 - Deaths by Age'!Print_Titles</vt:lpstr>
    </vt:vector>
  </TitlesOfParts>
  <Company>MN Dept.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County Health Tables Mortality</dc:title>
  <dc:creator>Minnesota Department of Health</dc:creator>
  <cp:lastModifiedBy>Carol Hajicek</cp:lastModifiedBy>
  <cp:lastPrinted>2014-05-12T19:19:21Z</cp:lastPrinted>
  <dcterms:created xsi:type="dcterms:W3CDTF">2002-08-15T18:26:13Z</dcterms:created>
  <dcterms:modified xsi:type="dcterms:W3CDTF">2016-06-20T18:25:42Z</dcterms:modified>
</cp:coreProperties>
</file>