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firstSheet="3" activeTab="8"/>
  </bookViews>
  <sheets>
    <sheet name="age2012" sheetId="2" r:id="rId1"/>
    <sheet name="age2016" sheetId="7" r:id="rId2"/>
    <sheet name="age_master" sheetId="9" r:id="rId3"/>
    <sheet name="combined" sheetId="15" r:id="rId4"/>
    <sheet name="stats" sheetId="5" r:id="rId5"/>
    <sheet name="yesi_state_mn" sheetId="20" r:id="rId6"/>
    <sheet name="yesi_cd_mn" sheetId="21" r:id="rId7"/>
    <sheet name="yesi_summary" sheetId="22" r:id="rId8"/>
    <sheet name="youth_turnout" sheetId="23" r:id="rId9"/>
    <sheet name="source" sheetId="18" r:id="rId10"/>
    <sheet name="layout" sheetId="1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43" i="20" l="1"/>
  <c r="DG43" i="20"/>
  <c r="DI42" i="20"/>
  <c r="DG42" i="20"/>
  <c r="DI41" i="20"/>
  <c r="DG41" i="20"/>
  <c r="DI40" i="20"/>
  <c r="DG40" i="20"/>
  <c r="DI39" i="20"/>
  <c r="DG39" i="20"/>
  <c r="DI38" i="20"/>
  <c r="DG38" i="20"/>
  <c r="DI37" i="20"/>
  <c r="DG37" i="20"/>
  <c r="DI36" i="20"/>
  <c r="DG36" i="20"/>
  <c r="DI35" i="20"/>
  <c r="DG35" i="20"/>
  <c r="DI34" i="20"/>
  <c r="DG34" i="20"/>
  <c r="DI33" i="20"/>
  <c r="DG33" i="20"/>
  <c r="DI32" i="20"/>
  <c r="DG32" i="20"/>
  <c r="DI31" i="20"/>
  <c r="DG31" i="20"/>
  <c r="DI30" i="20"/>
  <c r="DG30" i="20"/>
  <c r="DI29" i="20"/>
  <c r="DG29" i="20"/>
  <c r="DI28" i="20"/>
  <c r="DG28" i="20"/>
  <c r="DI27" i="20"/>
  <c r="DG27" i="20"/>
  <c r="DI26" i="20"/>
  <c r="DG26" i="20"/>
  <c r="DI25" i="20"/>
  <c r="DG25" i="20"/>
  <c r="DI24" i="20"/>
  <c r="DG24" i="20"/>
  <c r="DI23" i="20"/>
  <c r="DG23" i="20"/>
  <c r="DI22" i="20"/>
  <c r="DG22" i="20"/>
  <c r="DI21" i="20"/>
  <c r="DG21" i="20"/>
  <c r="DI20" i="20"/>
  <c r="DG20" i="20"/>
  <c r="DI19" i="20"/>
  <c r="DG19" i="20"/>
  <c r="DI18" i="20"/>
  <c r="DG18" i="20"/>
  <c r="DI17" i="20"/>
  <c r="DG17" i="20"/>
  <c r="DI16" i="20"/>
  <c r="DG16" i="20"/>
  <c r="DI15" i="20"/>
  <c r="DG15" i="20"/>
  <c r="DI14" i="20"/>
  <c r="DG14" i="20"/>
  <c r="DI13" i="20"/>
  <c r="DG13" i="20"/>
  <c r="DI12" i="20"/>
  <c r="DG12" i="20"/>
  <c r="DI11" i="20"/>
  <c r="DG11" i="20"/>
  <c r="DI10" i="20"/>
  <c r="DG10" i="20"/>
  <c r="DI9" i="20"/>
  <c r="DG9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</calcChain>
</file>

<file path=xl/sharedStrings.xml><?xml version="1.0" encoding="utf-8"?>
<sst xmlns="http://schemas.openxmlformats.org/spreadsheetml/2006/main" count="2333" uniqueCount="516">
  <si>
    <t>US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</si>
  <si>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</si>
  <si>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</si>
  <si>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</si>
  <si>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</si>
  <si>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</si>
  <si>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</si>
  <si>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</si>
  <si>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</si>
  <si>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(B)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</si>
  <si>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</si>
  <si>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</si>
  <si>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</si>
  <si>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</si>
  <si>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</si>
  <si>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</si>
  <si>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</si>
  <si>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</si>
  <si>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</si>
  <si>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</si>
  <si>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</si>
  <si>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</si>
  <si>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</si>
  <si>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</si>
  <si>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</si>
  <si>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</si>
  <si>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</si>
  <si>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</si>
  <si>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</si>
  <si>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</si>
  <si>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</si>
  <si>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</si>
  <si>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</si>
  <si>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</si>
  <si>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</si>
  <si>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</si>
  <si>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</si>
  <si>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</si>
  <si>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</si>
  <si>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</si>
  <si>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</si>
  <si>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</si>
  <si>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</si>
  <si>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</si>
  <si>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</si>
  <si>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</si>
  <si>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</si>
  <si>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</si>
  <si>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</si>
  <si>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</si>
  <si>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</si>
  <si>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</si>
  <si>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</si>
  <si>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</si>
  <si>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</si>
  <si>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</si>
  <si>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</si>
  <si>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</si>
  <si>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</si>
  <si>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</t>
  </si>
  <si>
    <t>Female</t>
  </si>
  <si>
    <t>Black alone</t>
  </si>
  <si>
    <t>Asian alone</t>
  </si>
  <si>
    <t>Hispanic (of any race)</t>
  </si>
  <si>
    <t>White non-Hispanic alone</t>
  </si>
  <si>
    <t>group</t>
  </si>
  <si>
    <t>population</t>
  </si>
  <si>
    <t>citizens</t>
  </si>
  <si>
    <t>voted</t>
  </si>
  <si>
    <t>voted_pct</t>
  </si>
  <si>
    <t>state</t>
  </si>
  <si>
    <t>voted_citizen_pct</t>
  </si>
  <si>
    <t>Row Labels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</si>
  <si>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</si>
  <si>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</si>
  <si>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</si>
  <si>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</si>
  <si>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</si>
  <si>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</si>
  <si>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</si>
  <si>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</si>
  <si>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</si>
  <si>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</si>
  <si>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</si>
  <si>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</si>
  <si>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</si>
  <si>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</si>
  <si>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</si>
  <si>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</si>
  <si>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</si>
  <si>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</si>
  <si>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</si>
  <si>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</si>
  <si>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</si>
  <si>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</si>
  <si>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</si>
  <si>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</si>
  <si>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</si>
  <si>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</si>
  <si>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</si>
  <si>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</si>
  <si>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</si>
  <si>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</si>
  <si>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</si>
  <si>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</si>
  <si>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</si>
  <si>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</si>
  <si>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</si>
  <si>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</si>
  <si>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</si>
  <si>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</si>
  <si>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</si>
  <si>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</si>
  <si>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</si>
  <si>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</si>
  <si>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</si>
  <si>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</si>
  <si>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</si>
  <si>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</si>
  <si>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</si>
  <si>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</si>
  <si>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</si>
  <si>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</si>
  <si>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</si>
  <si>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</si>
  <si>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18_24_pop2012</t>
  </si>
  <si>
    <t>18_24_vote2012</t>
  </si>
  <si>
    <t>25_34_pop2012</t>
  </si>
  <si>
    <t>25_34_vote2012</t>
  </si>
  <si>
    <t>18_24_vote2016</t>
  </si>
  <si>
    <t>25_34_pop2016</t>
  </si>
  <si>
    <t>25_34_vote2016</t>
  </si>
  <si>
    <t>vote2012</t>
  </si>
  <si>
    <t>vote2016</t>
  </si>
  <si>
    <t>AGEDIFF</t>
  </si>
  <si>
    <t>RACEDIFF</t>
  </si>
  <si>
    <t>https://www.census.gov/newsroom/blogs/random-samplings/2017/05/voting_in_america.html</t>
  </si>
  <si>
    <t>REPORT</t>
  </si>
  <si>
    <t>description</t>
  </si>
  <si>
    <t>source</t>
  </si>
  <si>
    <t>age2012</t>
  </si>
  <si>
    <t>age2016</t>
  </si>
  <si>
    <t>age_master</t>
  </si>
  <si>
    <t>combined</t>
  </si>
  <si>
    <t>stats</t>
  </si>
  <si>
    <t>U.S. Census Bureau Voting in America Report</t>
  </si>
  <si>
    <t>2012 nationwide voter turnout survey data by state, by age bracket</t>
  </si>
  <si>
    <t>2016 nationwide voter turnout survey data by state, by age bracket</t>
  </si>
  <si>
    <t>Voter turnout rates by age bracket, by state</t>
  </si>
  <si>
    <t xml:space="preserve">Voter turnout rates by state brokken out </t>
  </si>
  <si>
    <t>Voter turnout rates summaries by race and age bracket for nation and Minnesota</t>
  </si>
  <si>
    <t>tab</t>
  </si>
  <si>
    <t>State name</t>
  </si>
  <si>
    <t>Age group</t>
  </si>
  <si>
    <t>Population of age group</t>
  </si>
  <si>
    <t>Eligible voting citizens in age group</t>
  </si>
  <si>
    <t>Number of voters</t>
  </si>
  <si>
    <t>Voter turnout</t>
  </si>
  <si>
    <t>Voter turnout among eligible citizens</t>
  </si>
  <si>
    <t>State abbrevation</t>
  </si>
  <si>
    <t>State abbreviation</t>
  </si>
  <si>
    <t>18_24_pop2016</t>
  </si>
  <si>
    <t>18-to-24-year-old population in 2012</t>
  </si>
  <si>
    <t>18-to-24-year-old voter turnout in 2012</t>
  </si>
  <si>
    <t>25 -to-34-year-old population in 2012</t>
  </si>
  <si>
    <t>25 -to-34-year-old voter turnout in 2012</t>
  </si>
  <si>
    <t>Difference between 2012 and 2016 youth voter turnout</t>
  </si>
  <si>
    <t>2012 youth voter turnout</t>
  </si>
  <si>
    <t>2016 youth voter turnout</t>
  </si>
  <si>
    <t>25 -to-34-year-old voter turnout in 2016</t>
  </si>
  <si>
    <t>25 -to-34-year-old population in 2016</t>
  </si>
  <si>
    <t>18-to-24-year-old voter turnout in 2016</t>
  </si>
  <si>
    <t>18-to-24-year-old population in 2016</t>
  </si>
  <si>
    <t>Minority voter turnout change between 2012 and 2016</t>
  </si>
  <si>
    <t>Youth voter turnout change between 2012 and 2016</t>
  </si>
  <si>
    <t>Demographic group</t>
  </si>
  <si>
    <t>Group's voter turnout in Minnesota</t>
  </si>
  <si>
    <t>Group's voter turnout nationally</t>
  </si>
  <si>
    <t>yesi_state_mn</t>
  </si>
  <si>
    <t>yesi_cd_mn</t>
  </si>
  <si>
    <t>Source: U.S. Census Bureau Voting in America Report, CIRCLE Youth Electoral Significance Index</t>
  </si>
  <si>
    <t>CIRCLE Youth Electoral Significance Index</t>
  </si>
  <si>
    <t>YESI data for Minnesota's 2018 midterm elections, congressional districts</t>
  </si>
  <si>
    <t>YESI data for Minnesota's 2018 midterm elections, statewide</t>
  </si>
  <si>
    <t>Short ID for CD (2016 ACS)</t>
  </si>
  <si>
    <t>FIPS for CD (2016 ACS)</t>
  </si>
  <si>
    <t>Congressional District Name short</t>
  </si>
  <si>
    <t>district order ignore</t>
  </si>
  <si>
    <t>Incumbent</t>
  </si>
  <si>
    <t>Major cityor town</t>
  </si>
  <si>
    <t>Note</t>
  </si>
  <si>
    <t>YESI Congressional District 2018 (without Florida) (unweighted)</t>
  </si>
  <si>
    <t>YESI Congressional District 2018 (without Florida) (weighted for competitiveness)</t>
  </si>
  <si>
    <t>Rank YESI CD 2018 (without FL and PA) (unweighted)</t>
  </si>
  <si>
    <t>Rank YESI CD 2018 (without FL and PA) (weighted)</t>
  </si>
  <si>
    <t>Is district in Florida?</t>
  </si>
  <si>
    <t>Congressional District Name (2016 ACS)</t>
  </si>
  <si>
    <t>Total Population Estimate (2016 ACS)</t>
  </si>
  <si>
    <t>Percentage Total Citizens ((100-@NonCitizen)/100)</t>
  </si>
  <si>
    <t>Total Citizen Populaiton (2016 ACS) (TotPop * Citizen)</t>
  </si>
  <si>
    <t>Total Citizen Popualtion of 18 to 29 year olds Est (2016 ACS) (@Age1829 *Citizen)</t>
  </si>
  <si>
    <t>Percentage o 18 to 29 year olds in citize population  (2016 ACS) (YouthCount_16 / TotCitPop)</t>
  </si>
  <si>
    <t>Enrollment in college in district fall 2017</t>
  </si>
  <si>
    <t>Enrollment in college in district fall 2017 enrolled online</t>
  </si>
  <si>
    <t>Enrollment in college in district fall 2017 not enrolled as 100% online students</t>
  </si>
  <si>
    <t>Number of post-secondary institutions</t>
  </si>
  <si>
    <t>Percentage of 16+ populaiton unemployed (2016 ACS)</t>
  </si>
  <si>
    <t>Percentage of Families making less than $20K in last 12 months (2016 ACS)</t>
  </si>
  <si>
    <t>Economic Challenge Index (Unemployed, Lowincome)</t>
  </si>
  <si>
    <t>Economic Challenge Index Inverse (Unemployed, Lowincome)</t>
  </si>
  <si>
    <t>Percentage Hispanic / Latino (2016 ACS)</t>
  </si>
  <si>
    <t>Percentage Foreign Born (2016 ACS)</t>
  </si>
  <si>
    <t>Percent who Speak Language other than English in Home (2016 ACS)</t>
  </si>
  <si>
    <t>Newcomer Index (Latino, ForeignBorn, SpeakNonEnglishHome)</t>
  </si>
  <si>
    <t>Newcomer Index Inverse (Latino, ForeignBorn, SpeakNonEnglishHome)</t>
  </si>
  <si>
    <t>Percentage with BA (or equivalancy) and above (2016 ACS)</t>
  </si>
  <si>
    <t>Percentage with HS (or equivalancy) and above (2016 ACS)</t>
  </si>
  <si>
    <t>Percentage White populoation Non Hispanic Est.(2016 ACS)</t>
  </si>
  <si>
    <t>Percentage of 15+ popoulation that are now married (2016 ACS)</t>
  </si>
  <si>
    <t>Median Household Income (last 12 mos) 2016 inflation adjusted $ (2016 ACS)</t>
  </si>
  <si>
    <t>High Tournout Demographic (Married, White, HSGrad, MedianHHInc)</t>
  </si>
  <si>
    <t>Votes Cast 2014 General Election 18-29 Year olds (Catalist)</t>
  </si>
  <si>
    <t>Votes Cast 2014 General Eleciton 30 years and older (Catalist)</t>
  </si>
  <si>
    <t>Votes Cast 2014 General Eleciton 18 years and older (Catalist)</t>
  </si>
  <si>
    <t>Youth vote share in 2014</t>
  </si>
  <si>
    <t>2014 Turnout 18 years and older - ((Votes18Plus/(TotPop*100000))*100</t>
  </si>
  <si>
    <t>Max score from Cook, Inside Election, Sabato on CD competitiveness</t>
  </si>
  <si>
    <t>Total Population of 18 to 29 year olds Est. (2016 ACS)</t>
  </si>
  <si>
    <t>Percentage NonCitizen</t>
  </si>
  <si>
    <t>Relatio # of people who are enrolled in colleges in district relative to the 18-29 pop size in the same district</t>
  </si>
  <si>
    <t>Number of higher ed per 10000 residents 16+</t>
  </si>
  <si>
    <t>Zscore:  Percentage o 18 to 29 year olds in citize population  (2016 ACS) (YouthCount_16 / TotCitPop)</t>
  </si>
  <si>
    <t>Zscore:  Youth vote share in 2014</t>
  </si>
  <si>
    <t>Zscore:  Number of higher ed per 10000 residents 16+</t>
  </si>
  <si>
    <t>Zscore:  Relatio # of people who are enrolled in colleges in district relative to the 18-29 pop size in the same district</t>
  </si>
  <si>
    <t>Zscore:  2014 Turnout 18 years and older - ((Votes18Plus/(TotPop*100000))*100</t>
  </si>
  <si>
    <t>youthturnout14</t>
  </si>
  <si>
    <t>Fractional Rank Percent of YouthPopShare_16</t>
  </si>
  <si>
    <t>Fractional Rank Percent of RatioINColl_amg1829</t>
  </si>
  <si>
    <t>Fractional Rank Percent of YouthVoteShare_2014</t>
  </si>
  <si>
    <t>Fractional Rank Percent of youthturnout14</t>
  </si>
  <si>
    <t>Fractional Rank Percent of Turnoutprob_score</t>
  </si>
  <si>
    <t>5001500US2701</t>
  </si>
  <si>
    <t>MN 1st</t>
  </si>
  <si>
    <t>MN1</t>
  </si>
  <si>
    <t>Tim Wals (D)</t>
  </si>
  <si>
    <t>Southern bottom of MN</t>
  </si>
  <si>
    <t>2016 Pivot counties in this dist.</t>
  </si>
  <si>
    <t>Congressional District 1 (115th Congress), Minnesota</t>
  </si>
  <si>
    <t>5001500US2702</t>
  </si>
  <si>
    <t>MN 2nd</t>
  </si>
  <si>
    <t>MN2</t>
  </si>
  <si>
    <t>Congressional District 2 (115th Congress), Minnesota</t>
  </si>
  <si>
    <t>5001500US2703</t>
  </si>
  <si>
    <t>MN 3rd</t>
  </si>
  <si>
    <t>MN3</t>
  </si>
  <si>
    <t>Eirk Paulsen (R)</t>
  </si>
  <si>
    <t>Western suburbs of Minneapolis</t>
  </si>
  <si>
    <t>Supported Obama, Obama, Clinton by a 10+ points margin</t>
  </si>
  <si>
    <t>Congressional District 3 (115th Congress), Minnesota</t>
  </si>
  <si>
    <t>5001500US2704</t>
  </si>
  <si>
    <t>MN 4th</t>
  </si>
  <si>
    <t>MN4</t>
  </si>
  <si>
    <t>Congressional District 4 (115th Congress), Minnesota</t>
  </si>
  <si>
    <t>5001500US2705</t>
  </si>
  <si>
    <t>MN 5th</t>
  </si>
  <si>
    <t>MN5</t>
  </si>
  <si>
    <t>Congressional District 5 (115th Congress), Minnesota</t>
  </si>
  <si>
    <t>5001500US2706</t>
  </si>
  <si>
    <t>MN 6th</t>
  </si>
  <si>
    <t>MN6</t>
  </si>
  <si>
    <t>Congressional District 6 (115th Congress), Minnesota</t>
  </si>
  <si>
    <t>5001500US2707</t>
  </si>
  <si>
    <t>MN 7th</t>
  </si>
  <si>
    <t>MN7</t>
  </si>
  <si>
    <t>Congressional District 7 (115th Congress), Minnesota</t>
  </si>
  <si>
    <t>5001500US2708</t>
  </si>
  <si>
    <t>MN 8th</t>
  </si>
  <si>
    <t>MN8</t>
  </si>
  <si>
    <t>Rick Nolan (D)</t>
  </si>
  <si>
    <t>Duluth and Grand Rapids, and brrrrrrrrr.</t>
  </si>
  <si>
    <t>Pivot county - Nolan won by 2,009 votes (.8 pt margin) - he won by 9 points in 12..</t>
  </si>
  <si>
    <t>Congressional District 8 (115th Congress), Minnesota</t>
  </si>
  <si>
    <t>SENATE</t>
  </si>
  <si>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</si>
  <si>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</si>
  <si>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</si>
  <si>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</si>
  <si>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</si>
  <si>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</si>
  <si>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Weighted for competitiveness</t>
  </si>
  <si>
    <t>Senate YESI rank weighted (includes competitiveness)</t>
  </si>
  <si>
    <t>YESI Gubernatorial 2018 - Weighted for competitiveness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</si>
  <si>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</si>
  <si>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</si>
  <si>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</si>
  <si>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</si>
  <si>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</si>
  <si>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</si>
  <si>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</si>
  <si>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</si>
  <si>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 xml:space="preserve"> Total number of students enrolled - Fall 2017 (IPEDS) </t>
  </si>
  <si>
    <t>Percentage Low income- Percent Families making less than $20K a year</t>
  </si>
  <si>
    <t>Unemployment rate; Estimate; Population 16 years and over</t>
  </si>
  <si>
    <t>Economic Challenge Index Inverse  (Unemployed, Lowincome)</t>
  </si>
  <si>
    <t>Percentage Foreign Born in a State</t>
  </si>
  <si>
    <t>Percent-Hispanic or Latino%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</si>
  <si>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</si>
  <si>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</si>
  <si>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</si>
  <si>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</si>
  <si>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</si>
  <si>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</si>
  <si>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</si>
  <si>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</si>
  <si>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</si>
  <si>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</si>
  <si>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</si>
  <si>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</si>
  <si>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</si>
  <si>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</si>
  <si>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</si>
  <si>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</si>
  <si>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</si>
  <si>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</si>
  <si>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</si>
  <si>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 xml:space="preserve"> Section on state election website related to voting out of state? </t>
  </si>
  <si>
    <t xml:space="preserve"> Section on state election website related to voting as a student? </t>
  </si>
  <si>
    <t xml:space="preserve"> Section on state election website related to voting as ex-felon etc? 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</si>
  <si>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</si>
  <si>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</si>
  <si>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</si>
  <si>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</si>
  <si>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</si>
  <si>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</si>
  <si>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</si>
  <si>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</si>
  <si>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</si>
  <si>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</si>
  <si>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</si>
  <si>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</si>
  <si>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</si>
  <si>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</si>
  <si>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</si>
  <si>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</si>
  <si>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</si>
  <si>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</si>
  <si>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</si>
  <si>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</si>
  <si>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 xml:space="preserve"> student enrolled in post secondary instititutions excluding 100% online students 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</si>
  <si>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</si>
  <si>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</si>
  <si>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</si>
  <si>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</si>
  <si>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</si>
  <si>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</si>
  <si>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</si>
  <si>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</si>
  <si>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</si>
  <si>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</si>
  <si>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</si>
  <si>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</si>
  <si>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</si>
  <si>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</si>
  <si>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</si>
  <si>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</si>
  <si>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</si>
  <si>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</si>
  <si>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</si>
  <si>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</si>
  <si>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</si>
  <si>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</si>
  <si>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</si>
  <si>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</si>
  <si>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</si>
  <si>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</si>
  <si>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</si>
  <si>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</si>
  <si>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</si>
  <si>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</si>
  <si>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</si>
  <si>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</si>
  <si>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 xml:space="preserve"> Overall State Population-(Estimate as of July 1- 2017) </t>
  </si>
  <si>
    <t>Population Estimate (as of July 1) - 2016 - Both Sexes; Total - 25 to 29 years</t>
  </si>
  <si>
    <t>Population Estimate (as of July 1) - 2016 - Both Sexes; 18 to 24 years</t>
  </si>
  <si>
    <t>Computed Population Estimate (Both Sexes) 18-29 years old</t>
  </si>
  <si>
    <t>below poverty level; (Estimate population for whom poverty status is determined)</t>
  </si>
  <si>
    <t>Percent-Black (Non-Hispanic)%</t>
  </si>
  <si>
    <t>Percent-American Indian and Alaska Native (NH)</t>
  </si>
  <si>
    <t xml:space="preserve"> Percent-Asian (NH) </t>
  </si>
  <si>
    <t>Percent-Native Hawaiian and Other Pacific Islander (NH)</t>
  </si>
  <si>
    <t>Percent-2 or more races (NH)</t>
  </si>
  <si>
    <t>Estimated Youth State Turnout-2016 (18-29)</t>
  </si>
  <si>
    <t>Minnesota</t>
  </si>
  <si>
    <t>0400000US27</t>
  </si>
  <si>
    <t>GOVERNOR</t>
  </si>
  <si>
    <t>YESI Senate 2018 - Unweighted for competitiveness</t>
  </si>
  <si>
    <t>Senate YESI unweighted rank (without competitiveness)</t>
  </si>
  <si>
    <t>YESI Gubernatorial 2018 - Unweighted for competitiveness</t>
  </si>
  <si>
    <t>Gubernatorial YESI unweighted rank (without competitiveness)</t>
  </si>
  <si>
    <t>Total number of students enrolled - Fall 2017 (IPEDS)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</si>
  <si>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</si>
  <si>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</si>
  <si>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</si>
  <si>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student enrolled in post secondary instititutions excluding 100% online students</t>
  </si>
  <si>
    <t>Overall State Population-(Estimate as of July 1- 2017)</t>
  </si>
  <si>
    <t>Estimate; Not Hispanic or Latino: - American Indian and Alaska Native alone</t>
  </si>
  <si>
    <t>Estimate; Not Hispanic or Latino: - Asian alone</t>
  </si>
  <si>
    <t>Percent-Asian (NH)</t>
  </si>
  <si>
    <t>Estimate; Not Hispanic or Latino: - Native Hawaiian and Other Pacific Islander alone</t>
  </si>
  <si>
    <t>Estimate; Not Hispanic or Latino: - Two or more races:</t>
  </si>
  <si>
    <t>Estimate; Hispanic or Latino:</t>
  </si>
  <si>
    <t>Percent-Hispanic or Latino</t>
  </si>
  <si>
    <t>Percent-Non-White (including Latino / Hispanic)</t>
  </si>
  <si>
    <t>Maine</t>
  </si>
  <si>
    <t>0400000US23</t>
  </si>
  <si>
    <t>Colorado</t>
  </si>
  <si>
    <t>0400000US08</t>
  </si>
  <si>
    <t>Connecticut</t>
  </si>
  <si>
    <t>0400000US09</t>
  </si>
  <si>
    <t>Ohio</t>
  </si>
  <si>
    <t>0400000US39</t>
  </si>
  <si>
    <t>Michigan</t>
  </si>
  <si>
    <t>0400000US26</t>
  </si>
  <si>
    <t>Alaska</t>
  </si>
  <si>
    <t>0400000US02</t>
  </si>
  <si>
    <t>Illinois</t>
  </si>
  <si>
    <t>0400000US17</t>
  </si>
  <si>
    <t>Iowa</t>
  </si>
  <si>
    <t>0400000US19</t>
  </si>
  <si>
    <t>New Hampshire</t>
  </si>
  <si>
    <t>0400000US33</t>
  </si>
  <si>
    <t>Wisconsin</t>
  </si>
  <si>
    <t>0400000US55</t>
  </si>
  <si>
    <t>Rhode Island</t>
  </si>
  <si>
    <t>0400000US44</t>
  </si>
  <si>
    <t>Florida</t>
  </si>
  <si>
    <t>0400000US12</t>
  </si>
  <si>
    <t>Nevada</t>
  </si>
  <si>
    <t>0400000US32</t>
  </si>
  <si>
    <t>Pennsylvania</t>
  </si>
  <si>
    <t>0400000US42</t>
  </si>
  <si>
    <t>Kansas</t>
  </si>
  <si>
    <t>0400000US20</t>
  </si>
  <si>
    <t>Maryland</t>
  </si>
  <si>
    <t>0400000US24</t>
  </si>
  <si>
    <t>Vermont</t>
  </si>
  <si>
    <t>0400000US50</t>
  </si>
  <si>
    <t>Massachusetts</t>
  </si>
  <si>
    <t>0400000US25</t>
  </si>
  <si>
    <t>Oregon</t>
  </si>
  <si>
    <t>0400000US41</t>
  </si>
  <si>
    <t>New Mexico</t>
  </si>
  <si>
    <t>0400000US35</t>
  </si>
  <si>
    <t>Georgia</t>
  </si>
  <si>
    <t>0400000US13</t>
  </si>
  <si>
    <t>Oklahoma</t>
  </si>
  <si>
    <t>0400000US40</t>
  </si>
  <si>
    <t>Tennessee</t>
  </si>
  <si>
    <t>0400000US47</t>
  </si>
  <si>
    <t>Arizona</t>
  </si>
  <si>
    <t>0400000US04</t>
  </si>
  <si>
    <t>South Dakota</t>
  </si>
  <si>
    <t>0400000US46</t>
  </si>
  <si>
    <t>Hawaii</t>
  </si>
  <si>
    <t>0400000US15</t>
  </si>
  <si>
    <t>Wyoming</t>
  </si>
  <si>
    <t>0400000US56</t>
  </si>
  <si>
    <t>New York</t>
  </si>
  <si>
    <t>0400000US36</t>
  </si>
  <si>
    <t>California</t>
  </si>
  <si>
    <t>0400000US06</t>
  </si>
  <si>
    <t>Nebraska</t>
  </si>
  <si>
    <t>0400000US31</t>
  </si>
  <si>
    <t>South Carolina</t>
  </si>
  <si>
    <t>0400000US45</t>
  </si>
  <si>
    <t>Alabama</t>
  </si>
  <si>
    <t>0400000US01</t>
  </si>
  <si>
    <t>Idaho</t>
  </si>
  <si>
    <t>0400000US16</t>
  </si>
  <si>
    <t>Arkansas</t>
  </si>
  <si>
    <t>0400000US05</t>
  </si>
  <si>
    <t xml:space="preserve">  Total number of students enrolled - Fall 2017 (IPEDS)  </t>
  </si>
  <si>
    <t xml:space="preserve">  Section on state election website related to voting out of state?  </t>
  </si>
  <si>
    <t xml:space="preserve">  Section on state election website related to voting as a student?  </t>
  </si>
  <si>
    <t xml:space="preserve">  Section on state election website related to voting as ex-felon etc?  </t>
  </si>
  <si>
    <t xml:space="preserve">  student enrolled in post secondary instititutions excluding 100% online students  </t>
  </si>
  <si>
    <t xml:space="preserve">  Overall State Population-(Estimate as of July 1- 2017)  </t>
  </si>
  <si>
    <t xml:space="preserve">  Percent-Asian (NH)  </t>
  </si>
  <si>
    <t>yesi_summary</t>
  </si>
  <si>
    <t>YESI summary data for Minnesota's most competitive races</t>
  </si>
  <si>
    <t>district</t>
  </si>
  <si>
    <t>youth_pct</t>
  </si>
  <si>
    <t>average_turnout</t>
  </si>
  <si>
    <t>turnout_probability</t>
  </si>
  <si>
    <t>swing</t>
  </si>
  <si>
    <t>swing_gap</t>
  </si>
  <si>
    <t>SENATE2</t>
  </si>
  <si>
    <t>MNCD1</t>
  </si>
  <si>
    <t>turnout_2014</t>
  </si>
  <si>
    <t>MNCD3</t>
  </si>
  <si>
    <t>MNCD8</t>
  </si>
  <si>
    <t>MNCD2</t>
  </si>
  <si>
    <t>youth_college_pct</t>
  </si>
  <si>
    <t>MNCD4</t>
  </si>
  <si>
    <t>MNCD5</t>
  </si>
  <si>
    <t>MNCD6</t>
  </si>
  <si>
    <t>MNCD7</t>
  </si>
  <si>
    <t>youth_turnout</t>
  </si>
  <si>
    <t>Voter turnout among those aged 18-29 nationally 1972-2014</t>
  </si>
  <si>
    <t>year</t>
  </si>
  <si>
    <t>type</t>
  </si>
  <si>
    <t>us_turnout</t>
  </si>
  <si>
    <t>mn_turnout</t>
  </si>
  <si>
    <t>presidential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</si>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</sst>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#0.0"/>
    <numFmt numFmtId="167" formatCode="0.0%"/>
    <numFmt numFmtId="168" formatCode="0.000"/>
    <numFmt numFmtId="169" formatCode="0.00000"/>
    <numFmt numFmtId="170" formatCode="0.000000000"/>
    <numFmt numFmtId="171" formatCode="_(* #,##0_);_(* \(#,##0\);_(* &quot;-&quot;??_);_(@_)"/>
    <numFmt numFmtId="172" formatCode="_(* #,##0.0_);_(* \(#,##0.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1" fillId="32" borderId="18" applyNumberFormat="0" applyFont="0" applyAlignment="0" applyProtection="0"/>
    <xf numFmtId="0" fontId="14" fillId="27" borderId="19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0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3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1" xfId="0" applyFill="1" applyBorder="1"/>
    <xf numFmtId="0" fontId="0" fillId="0" borderId="2" xfId="0" applyFill="1" applyBorder="1"/>
    <xf numFmtId="3" fontId="0" fillId="0" borderId="3" xfId="0" applyNumberFormat="1" applyFont="1" applyFill="1" applyBorder="1" applyAlignment="1" applyProtection="1">
      <alignment horizontal="righ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6" fontId="0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 wrapText="1"/>
    </xf>
    <xf numFmtId="3" fontId="0" fillId="0" borderId="5" xfId="0" applyNumberFormat="1" applyFont="1" applyFill="1" applyBorder="1" applyAlignment="1" applyProtection="1">
      <alignment horizontal="right" wrapText="1"/>
    </xf>
    <xf numFmtId="3" fontId="0" fillId="0" borderId="6" xfId="0" applyNumberFormat="1" applyFont="1" applyFill="1" applyBorder="1" applyAlignment="1" applyProtection="1">
      <alignment horizontal="right" wrapText="1"/>
    </xf>
    <xf numFmtId="3" fontId="0" fillId="0" borderId="7" xfId="0" applyNumberFormat="1" applyFont="1" applyFill="1" applyBorder="1" applyAlignment="1" applyProtection="1">
      <alignment horizontal="right" wrapText="1"/>
    </xf>
    <xf numFmtId="166" fontId="0" fillId="0" borderId="6" xfId="0" applyNumberFormat="1" applyFont="1" applyFill="1" applyBorder="1" applyAlignment="1" applyProtection="1">
      <alignment horizontal="right" wrapText="1"/>
    </xf>
    <xf numFmtId="3" fontId="0" fillId="0" borderId="8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/>
    </xf>
    <xf numFmtId="166" fontId="0" fillId="0" borderId="6" xfId="0" applyNumberFormat="1" applyFont="1" applyFill="1" applyBorder="1" applyAlignment="1" applyProtection="1">
      <alignment horizontal="right"/>
    </xf>
    <xf numFmtId="3" fontId="0" fillId="0" borderId="9" xfId="0" applyNumberFormat="1" applyFont="1" applyFill="1" applyBorder="1" applyAlignment="1" applyProtection="1">
      <alignment horizontal="left"/>
    </xf>
    <xf numFmtId="3" fontId="0" fillId="0" borderId="10" xfId="0" applyNumberFormat="1" applyFont="1" applyFill="1" applyBorder="1" applyAlignment="1" applyProtection="1">
      <alignment horizontal="left"/>
    </xf>
    <xf numFmtId="3" fontId="0" fillId="0" borderId="3" xfId="0" applyNumberFormat="1" applyFont="1" applyFill="1" applyBorder="1" applyAlignment="1" applyProtection="1">
      <alignment horizontal="left"/>
    </xf>
    <xf numFmtId="165" fontId="0" fillId="0" borderId="3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21" xfId="0" applyFon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/>
    </xf>
    <xf numFmtId="3" fontId="0" fillId="33" borderId="6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left"/>
    </xf>
    <xf numFmtId="166" fontId="0" fillId="0" borderId="11" xfId="0" applyNumberFormat="1" applyFill="1" applyBorder="1" applyAlignment="1" applyProtection="1">
      <alignment horizontal="left"/>
    </xf>
    <xf numFmtId="3" fontId="0" fillId="33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/>
    </xf>
    <xf numFmtId="0" fontId="0" fillId="0" borderId="21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0" fontId="0" fillId="0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9" fontId="19" fillId="0" borderId="0" xfId="0" applyNumberFormat="1" applyFont="1" applyAlignment="1">
      <alignment horizontal="left" vertical="top" wrapText="1"/>
    </xf>
    <xf numFmtId="171" fontId="1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172" fontId="19" fillId="0" borderId="0" xfId="0" applyNumberFormat="1" applyFont="1" applyAlignment="1">
      <alignment horizontal="left" vertical="top" wrapText="1"/>
    </xf>
    <xf numFmtId="167" fontId="19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left" vertical="top" wrapText="1"/>
    </xf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168" fontId="19" fillId="0" borderId="0" xfId="0" applyNumberFormat="1" applyFont="1"/>
    <xf numFmtId="9" fontId="19" fillId="0" borderId="0" xfId="0" applyNumberFormat="1" applyFont="1"/>
    <xf numFmtId="171" fontId="19" fillId="0" borderId="0" xfId="0" applyNumberFormat="1" applyFont="1"/>
    <xf numFmtId="169" fontId="19" fillId="0" borderId="0" xfId="0" applyNumberFormat="1" applyFont="1"/>
    <xf numFmtId="172" fontId="19" fillId="0" borderId="0" xfId="0" applyNumberFormat="1" applyFont="1"/>
    <xf numFmtId="10" fontId="0" fillId="0" borderId="0" xfId="0" applyNumberFormat="1"/>
    <xf numFmtId="167" fontId="19" fillId="0" borderId="0" xfId="0" applyNumberFormat="1" applyFont="1"/>
    <xf numFmtId="2" fontId="0" fillId="0" borderId="0" xfId="0" applyNumberFormat="1" applyAlignment="1">
      <alignment vertical="top"/>
    </xf>
    <xf numFmtId="2" fontId="1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69" fontId="19" fillId="0" borderId="0" xfId="0" applyNumberFormat="1" applyFont="1" applyAlignment="1">
      <alignment vertical="top"/>
    </xf>
    <xf numFmtId="0" fontId="0" fillId="35" borderId="0" xfId="0" applyFill="1" applyAlignment="1">
      <alignment horizontal="left" vertical="top" wrapText="1"/>
    </xf>
    <xf numFmtId="171" fontId="1" fillId="0" borderId="0" xfId="28" applyNumberFormat="1" applyFont="1" applyAlignment="1">
      <alignment horizontal="left" vertical="top" wrapText="1"/>
    </xf>
    <xf numFmtId="9" fontId="1" fillId="0" borderId="0" xfId="40" applyFont="1" applyAlignment="1">
      <alignment horizontal="left" vertical="top" wrapText="1"/>
    </xf>
    <xf numFmtId="2" fontId="1" fillId="0" borderId="0" xfId="28" applyNumberFormat="1" applyFont="1" applyAlignment="1">
      <alignment horizontal="left" vertical="top" wrapText="1"/>
    </xf>
    <xf numFmtId="172" fontId="1" fillId="0" borderId="0" xfId="28" applyNumberFormat="1" applyFont="1" applyAlignment="1">
      <alignment horizontal="left" vertical="top" wrapText="1"/>
    </xf>
    <xf numFmtId="167" fontId="1" fillId="0" borderId="0" xfId="40" applyNumberFormat="1" applyFont="1" applyAlignment="1">
      <alignment horizontal="left" vertical="top" wrapText="1"/>
    </xf>
    <xf numFmtId="9" fontId="1" fillId="0" borderId="0" xfId="40" applyFont="1" applyFill="1" applyAlignment="1">
      <alignment horizontal="left" vertical="top" wrapText="1"/>
    </xf>
    <xf numFmtId="164" fontId="1" fillId="0" borderId="0" xfId="28" applyFont="1" applyAlignment="1">
      <alignment horizontal="left" vertical="top" wrapText="1"/>
    </xf>
    <xf numFmtId="168" fontId="0" fillId="35" borderId="0" xfId="0" applyNumberFormat="1" applyFill="1"/>
    <xf numFmtId="171" fontId="1" fillId="0" borderId="0" xfId="28" applyNumberFormat="1" applyFont="1"/>
    <xf numFmtId="9" fontId="1" fillId="0" borderId="0" xfId="40" applyFont="1"/>
    <xf numFmtId="2" fontId="1" fillId="0" borderId="0" xfId="28" applyNumberFormat="1" applyFont="1"/>
    <xf numFmtId="172" fontId="1" fillId="0" borderId="0" xfId="28" applyNumberFormat="1" applyFont="1"/>
    <xf numFmtId="167" fontId="1" fillId="0" borderId="0" xfId="40" applyNumberFormat="1" applyFont="1"/>
    <xf numFmtId="2" fontId="1" fillId="0" borderId="0" xfId="28" applyNumberFormat="1" applyFont="1" applyAlignment="1">
      <alignment vertical="top"/>
    </xf>
    <xf numFmtId="9" fontId="1" fillId="0" borderId="0" xfId="40" applyFont="1" applyFill="1"/>
    <xf numFmtId="9" fontId="0" fillId="0" borderId="0" xfId="0" applyNumberFormat="1"/>
    <xf numFmtId="0" fontId="0" fillId="0" borderId="0" xfId="0" applyNumberFormat="1" applyFont="1" applyFill="1" applyBorder="1" applyAlignment="1" applyProtection="1">
      <alignment horizontal="left" wrapText="1"/>
    </xf>
    <xf numFmtId="0" fontId="23" fillId="0" borderId="0" xfId="0" applyFont="1"/>
    <xf numFmtId="10" fontId="24" fillId="0" borderId="0" xfId="0" applyNumberFormat="1" applyFont="1"/>
    <xf numFmtId="2" fontId="24" fillId="0" borderId="0" xfId="0" applyNumberFormat="1" applyFont="1"/>
  </cellXfs>
  <cellStyles count="12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" workbookViewId="0">
      <selection activeCell="C43" sqref="C43"/>
    </sheetView>
  </sheetViews>
  <sheetFormatPr baseColWidth="10" defaultColWidth="9.1640625" defaultRowHeight="14" x14ac:dyDescent="0"/>
  <cols>
    <col min="1" max="1" width="19.1640625" style="3" bestFit="1" customWidth="1"/>
    <col min="2" max="5" width="12.5" style="3" customWidth="1"/>
    <col min="6" max="16384" width="9.1640625" style="3"/>
  </cols>
  <sheetData>
    <row r="1" spans="1:7" ht="0.75" customHeight="1">
      <c r="A1" s="4"/>
      <c r="B1" s="1"/>
      <c r="C1" s="5"/>
      <c r="D1" s="5"/>
      <c r="E1" s="6"/>
      <c r="F1" s="6"/>
      <c r="G1" s="2"/>
    </row>
    <row r="2" spans="1:7" ht="15.75" customHeight="1">
      <c r="A2" s="24" t="s">
        <v>70</v>
      </c>
      <c r="B2" s="25" t="s">
        <v>65</v>
      </c>
      <c r="C2" s="26" t="s">
        <v>66</v>
      </c>
      <c r="D2" s="26" t="s">
        <v>67</v>
      </c>
      <c r="E2" s="26" t="s">
        <v>68</v>
      </c>
      <c r="F2" s="27" t="s">
        <v>69</v>
      </c>
      <c r="G2" s="27" t="s">
        <v>71</v>
      </c>
    </row>
    <row r="3" spans="1:7" ht="15.75" customHeight="1">
      <c r="A3" s="10" t="s">
        <v>0</v>
      </c>
      <c r="B3" s="7" t="s">
        <v>1</v>
      </c>
      <c r="C3" s="11">
        <v>235248</v>
      </c>
      <c r="D3" s="11">
        <v>215081</v>
      </c>
      <c r="E3" s="12">
        <v>132948</v>
      </c>
      <c r="F3" s="13">
        <v>56.5</v>
      </c>
      <c r="G3" s="13">
        <v>61.8</v>
      </c>
    </row>
    <row r="4" spans="1:7" ht="15.75" customHeight="1">
      <c r="A4" s="10" t="s">
        <v>0</v>
      </c>
      <c r="B4" s="7" t="s">
        <v>2</v>
      </c>
      <c r="C4" s="14">
        <v>29878</v>
      </c>
      <c r="D4" s="14">
        <v>27535</v>
      </c>
      <c r="E4" s="15">
        <v>11353</v>
      </c>
      <c r="F4" s="16">
        <v>38</v>
      </c>
      <c r="G4" s="16">
        <v>41.2</v>
      </c>
    </row>
    <row r="5" spans="1:7" ht="15.75" customHeight="1">
      <c r="A5" s="10" t="s">
        <v>0</v>
      </c>
      <c r="B5" s="7" t="s">
        <v>3</v>
      </c>
      <c r="C5" s="14">
        <v>41146</v>
      </c>
      <c r="D5" s="14">
        <v>35473</v>
      </c>
      <c r="E5" s="15">
        <v>18977</v>
      </c>
      <c r="F5" s="16">
        <v>46.1</v>
      </c>
      <c r="G5" s="16">
        <v>53.5</v>
      </c>
    </row>
    <row r="6" spans="1:7" ht="15.75" customHeight="1">
      <c r="A6" s="10" t="s">
        <v>0</v>
      </c>
      <c r="B6" s="7" t="s">
        <v>4</v>
      </c>
      <c r="C6" s="14">
        <v>39624</v>
      </c>
      <c r="D6" s="14">
        <v>34265</v>
      </c>
      <c r="E6" s="15">
        <v>20965</v>
      </c>
      <c r="F6" s="16">
        <v>52.9</v>
      </c>
      <c r="G6" s="16">
        <v>61.2</v>
      </c>
    </row>
    <row r="7" spans="1:7" ht="15.75" customHeight="1">
      <c r="A7" s="10" t="s">
        <v>0</v>
      </c>
      <c r="B7" s="7" t="s">
        <v>5</v>
      </c>
      <c r="C7" s="14">
        <v>82087</v>
      </c>
      <c r="D7" s="14">
        <v>76639</v>
      </c>
      <c r="E7" s="15">
        <v>52013</v>
      </c>
      <c r="F7" s="16">
        <v>63.4</v>
      </c>
      <c r="G7" s="16">
        <v>67.900000000000006</v>
      </c>
    </row>
    <row r="8" spans="1:7" ht="15.75" customHeight="1">
      <c r="A8" s="10" t="s">
        <v>0</v>
      </c>
      <c r="B8" s="17" t="s">
        <v>6</v>
      </c>
      <c r="C8" s="18">
        <v>42514</v>
      </c>
      <c r="D8" s="18">
        <v>41169</v>
      </c>
      <c r="E8" s="19">
        <v>29641</v>
      </c>
      <c r="F8" s="20">
        <v>69.7</v>
      </c>
      <c r="G8" s="20">
        <v>72</v>
      </c>
    </row>
    <row r="9" spans="1:7" ht="15.75" customHeight="1">
      <c r="A9" s="9" t="s">
        <v>7</v>
      </c>
      <c r="B9" s="21" t="s">
        <v>1</v>
      </c>
      <c r="C9" s="11">
        <v>3594</v>
      </c>
      <c r="D9" s="11">
        <v>3479</v>
      </c>
      <c r="E9" s="12">
        <v>2154</v>
      </c>
      <c r="F9" s="13">
        <v>59.9</v>
      </c>
      <c r="G9" s="13">
        <v>61.9</v>
      </c>
    </row>
    <row r="10" spans="1:7" ht="15.75" customHeight="1">
      <c r="A10" s="9" t="s">
        <v>7</v>
      </c>
      <c r="B10" s="7" t="s">
        <v>2</v>
      </c>
      <c r="C10" s="14">
        <v>439</v>
      </c>
      <c r="D10" s="14">
        <v>428</v>
      </c>
      <c r="E10" s="15">
        <v>155</v>
      </c>
      <c r="F10" s="16">
        <v>35.299999999999997</v>
      </c>
      <c r="G10" s="16">
        <v>36.200000000000003</v>
      </c>
    </row>
    <row r="11" spans="1:7">
      <c r="A11" s="9" t="s">
        <v>7</v>
      </c>
      <c r="B11" s="7" t="s">
        <v>3</v>
      </c>
      <c r="C11" s="14">
        <v>576</v>
      </c>
      <c r="D11" s="14">
        <v>535</v>
      </c>
      <c r="E11" s="15">
        <v>271</v>
      </c>
      <c r="F11" s="16">
        <v>47</v>
      </c>
      <c r="G11" s="16">
        <v>50.6</v>
      </c>
    </row>
    <row r="12" spans="1:7">
      <c r="A12" s="9" t="s">
        <v>7</v>
      </c>
      <c r="B12" s="7" t="s">
        <v>4</v>
      </c>
      <c r="C12" s="14">
        <v>615</v>
      </c>
      <c r="D12" s="14">
        <v>582</v>
      </c>
      <c r="E12" s="15">
        <v>330</v>
      </c>
      <c r="F12" s="16">
        <v>53.7</v>
      </c>
      <c r="G12" s="16">
        <v>56.8</v>
      </c>
    </row>
    <row r="13" spans="1:7">
      <c r="A13" s="9" t="s">
        <v>7</v>
      </c>
      <c r="B13" s="7" t="s">
        <v>5</v>
      </c>
      <c r="C13" s="14">
        <v>1297</v>
      </c>
      <c r="D13" s="14">
        <v>1275</v>
      </c>
      <c r="E13" s="15">
        <v>939</v>
      </c>
      <c r="F13" s="16">
        <v>72.400000000000006</v>
      </c>
      <c r="G13" s="16">
        <v>73.7</v>
      </c>
    </row>
    <row r="14" spans="1:7">
      <c r="A14" s="9" t="s">
        <v>7</v>
      </c>
      <c r="B14" s="17" t="s">
        <v>6</v>
      </c>
      <c r="C14" s="18">
        <v>667</v>
      </c>
      <c r="D14" s="18">
        <v>660</v>
      </c>
      <c r="E14" s="19">
        <v>459</v>
      </c>
      <c r="F14" s="20">
        <v>68.8</v>
      </c>
      <c r="G14" s="20">
        <v>69.5</v>
      </c>
    </row>
    <row r="15" spans="1:7">
      <c r="A15" s="9" t="s">
        <v>8</v>
      </c>
      <c r="B15" s="21" t="s">
        <v>1</v>
      </c>
      <c r="C15" s="11">
        <v>516</v>
      </c>
      <c r="D15" s="11">
        <v>495</v>
      </c>
      <c r="E15" s="12">
        <v>289</v>
      </c>
      <c r="F15" s="13">
        <v>56</v>
      </c>
      <c r="G15" s="13">
        <v>58.4</v>
      </c>
    </row>
    <row r="16" spans="1:7">
      <c r="A16" s="9" t="s">
        <v>8</v>
      </c>
      <c r="B16" s="7" t="s">
        <v>2</v>
      </c>
      <c r="C16" s="14">
        <v>63</v>
      </c>
      <c r="D16" s="14">
        <v>61</v>
      </c>
      <c r="E16" s="15">
        <v>20</v>
      </c>
      <c r="F16" s="22" t="s">
        <v>9</v>
      </c>
      <c r="G16" s="16">
        <v>32.5</v>
      </c>
    </row>
    <row r="17" spans="1:7">
      <c r="A17" s="9" t="s">
        <v>8</v>
      </c>
      <c r="B17" s="7" t="s">
        <v>3</v>
      </c>
      <c r="C17" s="14">
        <v>109</v>
      </c>
      <c r="D17" s="14">
        <v>103</v>
      </c>
      <c r="E17" s="15">
        <v>46</v>
      </c>
      <c r="F17" s="16">
        <v>42.6</v>
      </c>
      <c r="G17" s="16">
        <v>45</v>
      </c>
    </row>
    <row r="18" spans="1:7">
      <c r="A18" s="9" t="s">
        <v>8</v>
      </c>
      <c r="B18" s="7" t="s">
        <v>4</v>
      </c>
      <c r="C18" s="14">
        <v>86</v>
      </c>
      <c r="D18" s="14">
        <v>80</v>
      </c>
      <c r="E18" s="15">
        <v>50</v>
      </c>
      <c r="F18" s="16">
        <v>58.6</v>
      </c>
      <c r="G18" s="16">
        <v>62.9</v>
      </c>
    </row>
    <row r="19" spans="1:7">
      <c r="A19" s="9" t="s">
        <v>8</v>
      </c>
      <c r="B19" s="7" t="s">
        <v>5</v>
      </c>
      <c r="C19" s="14">
        <v>186</v>
      </c>
      <c r="D19" s="14">
        <v>182</v>
      </c>
      <c r="E19" s="15">
        <v>122</v>
      </c>
      <c r="F19" s="16">
        <v>65.7</v>
      </c>
      <c r="G19" s="16">
        <v>67.099999999999994</v>
      </c>
    </row>
    <row r="20" spans="1:7">
      <c r="A20" s="9" t="s">
        <v>8</v>
      </c>
      <c r="B20" s="17" t="s">
        <v>6</v>
      </c>
      <c r="C20" s="18">
        <v>72</v>
      </c>
      <c r="D20" s="18">
        <v>69</v>
      </c>
      <c r="E20" s="19">
        <v>51</v>
      </c>
      <c r="F20" s="23" t="s">
        <v>9</v>
      </c>
      <c r="G20" s="16">
        <v>73.2</v>
      </c>
    </row>
    <row r="21" spans="1:7">
      <c r="A21" s="9" t="s">
        <v>10</v>
      </c>
      <c r="B21" s="21" t="s">
        <v>1</v>
      </c>
      <c r="C21" s="11">
        <v>4863</v>
      </c>
      <c r="D21" s="11">
        <v>4314</v>
      </c>
      <c r="E21" s="12">
        <v>2412</v>
      </c>
      <c r="F21" s="13">
        <v>49.6</v>
      </c>
      <c r="G21" s="13">
        <v>55.9</v>
      </c>
    </row>
    <row r="22" spans="1:7">
      <c r="A22" s="9" t="s">
        <v>10</v>
      </c>
      <c r="B22" s="7" t="s">
        <v>2</v>
      </c>
      <c r="C22" s="14">
        <v>586</v>
      </c>
      <c r="D22" s="14">
        <v>545</v>
      </c>
      <c r="E22" s="15">
        <v>234</v>
      </c>
      <c r="F22" s="16">
        <v>40</v>
      </c>
      <c r="G22" s="16">
        <v>43</v>
      </c>
    </row>
    <row r="23" spans="1:7">
      <c r="A23" s="9" t="s">
        <v>10</v>
      </c>
      <c r="B23" s="7" t="s">
        <v>3</v>
      </c>
      <c r="C23" s="14">
        <v>859</v>
      </c>
      <c r="D23" s="14">
        <v>709</v>
      </c>
      <c r="E23" s="15">
        <v>289</v>
      </c>
      <c r="F23" s="16">
        <v>33.700000000000003</v>
      </c>
      <c r="G23" s="16">
        <v>40.799999999999997</v>
      </c>
    </row>
    <row r="24" spans="1:7">
      <c r="A24" s="9" t="s">
        <v>10</v>
      </c>
      <c r="B24" s="7" t="s">
        <v>4</v>
      </c>
      <c r="C24" s="14">
        <v>870</v>
      </c>
      <c r="D24" s="14">
        <v>713</v>
      </c>
      <c r="E24" s="15">
        <v>382</v>
      </c>
      <c r="F24" s="16">
        <v>43.9</v>
      </c>
      <c r="G24" s="16">
        <v>53.6</v>
      </c>
    </row>
    <row r="25" spans="1:7">
      <c r="A25" s="9" t="s">
        <v>10</v>
      </c>
      <c r="B25" s="7" t="s">
        <v>5</v>
      </c>
      <c r="C25" s="14">
        <v>1656</v>
      </c>
      <c r="D25" s="14">
        <v>1502</v>
      </c>
      <c r="E25" s="15">
        <v>901</v>
      </c>
      <c r="F25" s="16">
        <v>54.4</v>
      </c>
      <c r="G25" s="16">
        <v>60</v>
      </c>
    </row>
    <row r="26" spans="1:7">
      <c r="A26" s="9" t="s">
        <v>10</v>
      </c>
      <c r="B26" s="17" t="s">
        <v>6</v>
      </c>
      <c r="C26" s="18">
        <v>892</v>
      </c>
      <c r="D26" s="18">
        <v>846</v>
      </c>
      <c r="E26" s="19">
        <v>606</v>
      </c>
      <c r="F26" s="20">
        <v>67.900000000000006</v>
      </c>
      <c r="G26" s="20">
        <v>71.7</v>
      </c>
    </row>
    <row r="27" spans="1:7">
      <c r="A27" s="9" t="s">
        <v>11</v>
      </c>
      <c r="B27" s="21" t="s">
        <v>1</v>
      </c>
      <c r="C27" s="11">
        <v>2198</v>
      </c>
      <c r="D27" s="11">
        <v>2109</v>
      </c>
      <c r="E27" s="12">
        <v>1124</v>
      </c>
      <c r="F27" s="13">
        <v>51.1</v>
      </c>
      <c r="G27" s="13">
        <v>53.3</v>
      </c>
    </row>
    <row r="28" spans="1:7">
      <c r="A28" s="9" t="s">
        <v>11</v>
      </c>
      <c r="B28" s="7" t="s">
        <v>2</v>
      </c>
      <c r="C28" s="14">
        <v>288</v>
      </c>
      <c r="D28" s="14">
        <v>281</v>
      </c>
      <c r="E28" s="15">
        <v>70</v>
      </c>
      <c r="F28" s="16">
        <v>24.3</v>
      </c>
      <c r="G28" s="16">
        <v>24.8</v>
      </c>
    </row>
    <row r="29" spans="1:7">
      <c r="A29" s="9" t="s">
        <v>11</v>
      </c>
      <c r="B29" s="7" t="s">
        <v>3</v>
      </c>
      <c r="C29" s="14">
        <v>362</v>
      </c>
      <c r="D29" s="14">
        <v>336</v>
      </c>
      <c r="E29" s="15">
        <v>140</v>
      </c>
      <c r="F29" s="16">
        <v>38.6</v>
      </c>
      <c r="G29" s="16">
        <v>41.6</v>
      </c>
    </row>
    <row r="30" spans="1:7">
      <c r="A30" s="9" t="s">
        <v>11</v>
      </c>
      <c r="B30" s="7" t="s">
        <v>4</v>
      </c>
      <c r="C30" s="14">
        <v>357</v>
      </c>
      <c r="D30" s="14">
        <v>341</v>
      </c>
      <c r="E30" s="15">
        <v>205</v>
      </c>
      <c r="F30" s="16">
        <v>57.5</v>
      </c>
      <c r="G30" s="16">
        <v>60.3</v>
      </c>
    </row>
    <row r="31" spans="1:7">
      <c r="A31" s="9" t="s">
        <v>11</v>
      </c>
      <c r="B31" s="7" t="s">
        <v>5</v>
      </c>
      <c r="C31" s="14">
        <v>742</v>
      </c>
      <c r="D31" s="14">
        <v>704</v>
      </c>
      <c r="E31" s="15">
        <v>442</v>
      </c>
      <c r="F31" s="16">
        <v>59.6</v>
      </c>
      <c r="G31" s="16">
        <v>62.8</v>
      </c>
    </row>
    <row r="32" spans="1:7">
      <c r="A32" s="9" t="s">
        <v>11</v>
      </c>
      <c r="B32" s="17" t="s">
        <v>6</v>
      </c>
      <c r="C32" s="18">
        <v>449</v>
      </c>
      <c r="D32" s="18">
        <v>448</v>
      </c>
      <c r="E32" s="19">
        <v>267</v>
      </c>
      <c r="F32" s="20">
        <v>59.4</v>
      </c>
      <c r="G32" s="20">
        <v>59.6</v>
      </c>
    </row>
    <row r="33" spans="1:7">
      <c r="A33" s="9" t="s">
        <v>12</v>
      </c>
      <c r="B33" s="21" t="s">
        <v>1</v>
      </c>
      <c r="C33" s="11">
        <v>28357</v>
      </c>
      <c r="D33" s="11">
        <v>23419</v>
      </c>
      <c r="E33" s="12">
        <v>13462</v>
      </c>
      <c r="F33" s="13">
        <v>47.5</v>
      </c>
      <c r="G33" s="13">
        <v>57.5</v>
      </c>
    </row>
    <row r="34" spans="1:7">
      <c r="A34" s="9" t="s">
        <v>12</v>
      </c>
      <c r="B34" s="7" t="s">
        <v>2</v>
      </c>
      <c r="C34" s="14">
        <v>3962</v>
      </c>
      <c r="D34" s="14">
        <v>3479</v>
      </c>
      <c r="E34" s="15">
        <v>1447</v>
      </c>
      <c r="F34" s="16">
        <v>36.5</v>
      </c>
      <c r="G34" s="16">
        <v>41.6</v>
      </c>
    </row>
    <row r="35" spans="1:7">
      <c r="A35" s="9" t="s">
        <v>12</v>
      </c>
      <c r="B35" s="7" t="s">
        <v>3</v>
      </c>
      <c r="C35" s="14">
        <v>5357</v>
      </c>
      <c r="D35" s="14">
        <v>4153</v>
      </c>
      <c r="E35" s="15">
        <v>2070</v>
      </c>
      <c r="F35" s="16">
        <v>38.6</v>
      </c>
      <c r="G35" s="16">
        <v>49.8</v>
      </c>
    </row>
    <row r="36" spans="1:7">
      <c r="A36" s="9" t="s">
        <v>12</v>
      </c>
      <c r="B36" s="7" t="s">
        <v>4</v>
      </c>
      <c r="C36" s="14">
        <v>5030</v>
      </c>
      <c r="D36" s="14">
        <v>3675</v>
      </c>
      <c r="E36" s="15">
        <v>2118</v>
      </c>
      <c r="F36" s="16">
        <v>42.1</v>
      </c>
      <c r="G36" s="16">
        <v>57.6</v>
      </c>
    </row>
    <row r="37" spans="1:7">
      <c r="A37" s="9" t="s">
        <v>12</v>
      </c>
      <c r="B37" s="7" t="s">
        <v>5</v>
      </c>
      <c r="C37" s="14">
        <v>9356</v>
      </c>
      <c r="D37" s="14">
        <v>7827</v>
      </c>
      <c r="E37" s="15">
        <v>4926</v>
      </c>
      <c r="F37" s="16">
        <v>52.6</v>
      </c>
      <c r="G37" s="16">
        <v>62.9</v>
      </c>
    </row>
    <row r="38" spans="1:7">
      <c r="A38" s="9" t="s">
        <v>12</v>
      </c>
      <c r="B38" s="17" t="s">
        <v>6</v>
      </c>
      <c r="C38" s="18">
        <v>4653</v>
      </c>
      <c r="D38" s="18">
        <v>4284</v>
      </c>
      <c r="E38" s="19">
        <v>2902</v>
      </c>
      <c r="F38" s="20">
        <v>62.4</v>
      </c>
      <c r="G38" s="20">
        <v>67.7</v>
      </c>
    </row>
    <row r="39" spans="1:7">
      <c r="A39" s="9" t="s">
        <v>13</v>
      </c>
      <c r="B39" s="21" t="s">
        <v>1</v>
      </c>
      <c r="C39" s="11">
        <v>3817</v>
      </c>
      <c r="D39" s="11">
        <v>3544</v>
      </c>
      <c r="E39" s="12">
        <v>2495</v>
      </c>
      <c r="F39" s="13">
        <v>65.400000000000006</v>
      </c>
      <c r="G39" s="13">
        <v>70.400000000000006</v>
      </c>
    </row>
    <row r="40" spans="1:7">
      <c r="A40" s="9" t="s">
        <v>13</v>
      </c>
      <c r="B40" s="7" t="s">
        <v>2</v>
      </c>
      <c r="C40" s="14">
        <v>493</v>
      </c>
      <c r="D40" s="14">
        <v>461</v>
      </c>
      <c r="E40" s="15">
        <v>259</v>
      </c>
      <c r="F40" s="16">
        <v>52.5</v>
      </c>
      <c r="G40" s="16">
        <v>56.1</v>
      </c>
    </row>
    <row r="41" spans="1:7">
      <c r="A41" s="9" t="s">
        <v>13</v>
      </c>
      <c r="B41" s="7" t="s">
        <v>3</v>
      </c>
      <c r="C41" s="14">
        <v>693</v>
      </c>
      <c r="D41" s="14">
        <v>602</v>
      </c>
      <c r="E41" s="15">
        <v>363</v>
      </c>
      <c r="F41" s="16">
        <v>52.4</v>
      </c>
      <c r="G41" s="16">
        <v>60.3</v>
      </c>
    </row>
    <row r="42" spans="1:7">
      <c r="A42" s="9" t="s">
        <v>13</v>
      </c>
      <c r="B42" s="7" t="s">
        <v>4</v>
      </c>
      <c r="C42" s="14">
        <v>684</v>
      </c>
      <c r="D42" s="14">
        <v>616</v>
      </c>
      <c r="E42" s="15">
        <v>452</v>
      </c>
      <c r="F42" s="16">
        <v>66.2</v>
      </c>
      <c r="G42" s="16">
        <v>73.400000000000006</v>
      </c>
    </row>
    <row r="43" spans="1:7">
      <c r="A43" s="9" t="s">
        <v>13</v>
      </c>
      <c r="B43" s="7" t="s">
        <v>5</v>
      </c>
      <c r="C43" s="14">
        <v>1354</v>
      </c>
      <c r="D43" s="14">
        <v>1287</v>
      </c>
      <c r="E43" s="15">
        <v>989</v>
      </c>
      <c r="F43" s="16">
        <v>73</v>
      </c>
      <c r="G43" s="16">
        <v>76.900000000000006</v>
      </c>
    </row>
    <row r="44" spans="1:7">
      <c r="A44" s="9" t="s">
        <v>13</v>
      </c>
      <c r="B44" s="17" t="s">
        <v>6</v>
      </c>
      <c r="C44" s="18">
        <v>593</v>
      </c>
      <c r="D44" s="18">
        <v>577</v>
      </c>
      <c r="E44" s="19">
        <v>432</v>
      </c>
      <c r="F44" s="20">
        <v>72.8</v>
      </c>
      <c r="G44" s="20">
        <v>74.8</v>
      </c>
    </row>
    <row r="45" spans="1:7">
      <c r="A45" s="9" t="s">
        <v>14</v>
      </c>
      <c r="B45" s="21" t="s">
        <v>1</v>
      </c>
      <c r="C45" s="11">
        <v>2726</v>
      </c>
      <c r="D45" s="11">
        <v>2499</v>
      </c>
      <c r="E45" s="12">
        <v>1568</v>
      </c>
      <c r="F45" s="13">
        <v>57.5</v>
      </c>
      <c r="G45" s="13">
        <v>62.7</v>
      </c>
    </row>
    <row r="46" spans="1:7">
      <c r="A46" s="9" t="s">
        <v>14</v>
      </c>
      <c r="B46" s="7" t="s">
        <v>2</v>
      </c>
      <c r="C46" s="14">
        <v>333</v>
      </c>
      <c r="D46" s="14">
        <v>308</v>
      </c>
      <c r="E46" s="15">
        <v>123</v>
      </c>
      <c r="F46" s="16">
        <v>36.9</v>
      </c>
      <c r="G46" s="16">
        <v>39.799999999999997</v>
      </c>
    </row>
    <row r="47" spans="1:7">
      <c r="A47" s="9" t="s">
        <v>14</v>
      </c>
      <c r="B47" s="7" t="s">
        <v>3</v>
      </c>
      <c r="C47" s="14">
        <v>402</v>
      </c>
      <c r="D47" s="14">
        <v>331</v>
      </c>
      <c r="E47" s="15">
        <v>177</v>
      </c>
      <c r="F47" s="16">
        <v>44</v>
      </c>
      <c r="G47" s="16">
        <v>53.5</v>
      </c>
    </row>
    <row r="48" spans="1:7">
      <c r="A48" s="9" t="s">
        <v>14</v>
      </c>
      <c r="B48" s="7" t="s">
        <v>4</v>
      </c>
      <c r="C48" s="14">
        <v>441</v>
      </c>
      <c r="D48" s="14">
        <v>382</v>
      </c>
      <c r="E48" s="15">
        <v>223</v>
      </c>
      <c r="F48" s="16">
        <v>50.5</v>
      </c>
      <c r="G48" s="16">
        <v>58.3</v>
      </c>
    </row>
    <row r="49" spans="1:7">
      <c r="A49" s="9" t="s">
        <v>14</v>
      </c>
      <c r="B49" s="7" t="s">
        <v>5</v>
      </c>
      <c r="C49" s="14">
        <v>1047</v>
      </c>
      <c r="D49" s="14">
        <v>993</v>
      </c>
      <c r="E49" s="15">
        <v>695</v>
      </c>
      <c r="F49" s="16">
        <v>66.3</v>
      </c>
      <c r="G49" s="16">
        <v>70</v>
      </c>
    </row>
    <row r="50" spans="1:7">
      <c r="A50" s="9" t="s">
        <v>14</v>
      </c>
      <c r="B50" s="17" t="s">
        <v>6</v>
      </c>
      <c r="C50" s="18">
        <v>503</v>
      </c>
      <c r="D50" s="18">
        <v>486</v>
      </c>
      <c r="E50" s="19">
        <v>351</v>
      </c>
      <c r="F50" s="20">
        <v>69.7</v>
      </c>
      <c r="G50" s="20">
        <v>72.2</v>
      </c>
    </row>
    <row r="51" spans="1:7">
      <c r="A51" s="9" t="s">
        <v>15</v>
      </c>
      <c r="B51" s="21" t="s">
        <v>1</v>
      </c>
      <c r="C51" s="11">
        <v>693</v>
      </c>
      <c r="D51" s="11">
        <v>641</v>
      </c>
      <c r="E51" s="12">
        <v>431</v>
      </c>
      <c r="F51" s="13">
        <v>62.2</v>
      </c>
      <c r="G51" s="13">
        <v>67.3</v>
      </c>
    </row>
    <row r="52" spans="1:7">
      <c r="A52" s="9" t="s">
        <v>15</v>
      </c>
      <c r="B52" s="7" t="s">
        <v>2</v>
      </c>
      <c r="C52" s="14">
        <v>82</v>
      </c>
      <c r="D52" s="14">
        <v>77</v>
      </c>
      <c r="E52" s="15">
        <v>33</v>
      </c>
      <c r="F52" s="16">
        <v>40.5</v>
      </c>
      <c r="G52" s="16">
        <v>43.4</v>
      </c>
    </row>
    <row r="53" spans="1:7">
      <c r="A53" s="9" t="s">
        <v>15</v>
      </c>
      <c r="B53" s="7" t="s">
        <v>3</v>
      </c>
      <c r="C53" s="14">
        <v>106</v>
      </c>
      <c r="D53" s="14">
        <v>86</v>
      </c>
      <c r="E53" s="15">
        <v>49</v>
      </c>
      <c r="F53" s="16">
        <v>46.3</v>
      </c>
      <c r="G53" s="16">
        <v>57.4</v>
      </c>
    </row>
    <row r="54" spans="1:7">
      <c r="A54" s="9" t="s">
        <v>15</v>
      </c>
      <c r="B54" s="7" t="s">
        <v>4</v>
      </c>
      <c r="C54" s="14">
        <v>119</v>
      </c>
      <c r="D54" s="14">
        <v>102</v>
      </c>
      <c r="E54" s="15">
        <v>67</v>
      </c>
      <c r="F54" s="16">
        <v>56.6</v>
      </c>
      <c r="G54" s="16">
        <v>66.400000000000006</v>
      </c>
    </row>
    <row r="55" spans="1:7">
      <c r="A55" s="9" t="s">
        <v>15</v>
      </c>
      <c r="B55" s="7" t="s">
        <v>5</v>
      </c>
      <c r="C55" s="14">
        <v>240</v>
      </c>
      <c r="D55" s="14">
        <v>232</v>
      </c>
      <c r="E55" s="15">
        <v>168</v>
      </c>
      <c r="F55" s="16">
        <v>69.900000000000006</v>
      </c>
      <c r="G55" s="16">
        <v>72.3</v>
      </c>
    </row>
    <row r="56" spans="1:7">
      <c r="A56" s="9" t="s">
        <v>15</v>
      </c>
      <c r="B56" s="17" t="s">
        <v>6</v>
      </c>
      <c r="C56" s="18">
        <v>146</v>
      </c>
      <c r="D56" s="18">
        <v>145</v>
      </c>
      <c r="E56" s="19">
        <v>113</v>
      </c>
      <c r="F56" s="20">
        <v>77.900000000000006</v>
      </c>
      <c r="G56" s="16">
        <v>78.099999999999994</v>
      </c>
    </row>
    <row r="57" spans="1:7">
      <c r="A57" s="9" t="s">
        <v>16</v>
      </c>
      <c r="B57" s="21" t="s">
        <v>1</v>
      </c>
      <c r="C57" s="11">
        <v>517</v>
      </c>
      <c r="D57" s="11">
        <v>461</v>
      </c>
      <c r="E57" s="12">
        <v>350</v>
      </c>
      <c r="F57" s="13">
        <v>67.7</v>
      </c>
      <c r="G57" s="13">
        <v>75.900000000000006</v>
      </c>
    </row>
    <row r="58" spans="1:7">
      <c r="A58" s="9" t="s">
        <v>16</v>
      </c>
      <c r="B58" s="7" t="s">
        <v>2</v>
      </c>
      <c r="C58" s="14">
        <v>71</v>
      </c>
      <c r="D58" s="14">
        <v>61</v>
      </c>
      <c r="E58" s="15">
        <v>38</v>
      </c>
      <c r="F58" s="22" t="s">
        <v>9</v>
      </c>
      <c r="G58" s="16">
        <v>61.4</v>
      </c>
    </row>
    <row r="59" spans="1:7">
      <c r="A59" s="9" t="s">
        <v>16</v>
      </c>
      <c r="B59" s="7" t="s">
        <v>3</v>
      </c>
      <c r="C59" s="14">
        <v>154</v>
      </c>
      <c r="D59" s="14">
        <v>133</v>
      </c>
      <c r="E59" s="15">
        <v>102</v>
      </c>
      <c r="F59" s="16">
        <v>66</v>
      </c>
      <c r="G59" s="16">
        <v>76.2</v>
      </c>
    </row>
    <row r="60" spans="1:7">
      <c r="A60" s="9" t="s">
        <v>16</v>
      </c>
      <c r="B60" s="7" t="s">
        <v>4</v>
      </c>
      <c r="C60" s="14">
        <v>79</v>
      </c>
      <c r="D60" s="14">
        <v>67</v>
      </c>
      <c r="E60" s="15">
        <v>55</v>
      </c>
      <c r="F60" s="16">
        <v>69.400000000000006</v>
      </c>
      <c r="G60" s="16">
        <v>81.900000000000006</v>
      </c>
    </row>
    <row r="61" spans="1:7">
      <c r="A61" s="9" t="s">
        <v>16</v>
      </c>
      <c r="B61" s="7" t="s">
        <v>5</v>
      </c>
      <c r="C61" s="14">
        <v>140</v>
      </c>
      <c r="D61" s="14">
        <v>129</v>
      </c>
      <c r="E61" s="15">
        <v>99</v>
      </c>
      <c r="F61" s="16">
        <v>70.900000000000006</v>
      </c>
      <c r="G61" s="16">
        <v>77</v>
      </c>
    </row>
    <row r="62" spans="1:7">
      <c r="A62" s="9" t="s">
        <v>16</v>
      </c>
      <c r="B62" s="7" t="s">
        <v>6</v>
      </c>
      <c r="C62" s="14">
        <v>73</v>
      </c>
      <c r="D62" s="14">
        <v>71</v>
      </c>
      <c r="E62" s="15">
        <v>57</v>
      </c>
      <c r="F62" s="22" t="s">
        <v>9</v>
      </c>
      <c r="G62" s="16">
        <v>80.2</v>
      </c>
    </row>
    <row r="63" spans="1:7">
      <c r="A63" s="9" t="s">
        <v>17</v>
      </c>
      <c r="B63" s="21" t="s">
        <v>1</v>
      </c>
      <c r="C63" s="11">
        <v>15034</v>
      </c>
      <c r="D63" s="11">
        <v>13326</v>
      </c>
      <c r="E63" s="12">
        <v>8107</v>
      </c>
      <c r="F63" s="13">
        <v>53.9</v>
      </c>
      <c r="G63" s="13">
        <v>60.8</v>
      </c>
    </row>
    <row r="64" spans="1:7">
      <c r="A64" s="9" t="s">
        <v>17</v>
      </c>
      <c r="B64" s="7" t="s">
        <v>2</v>
      </c>
      <c r="C64" s="14">
        <v>1669</v>
      </c>
      <c r="D64" s="14">
        <v>1467</v>
      </c>
      <c r="E64" s="15">
        <v>614</v>
      </c>
      <c r="F64" s="16">
        <v>36.799999999999997</v>
      </c>
      <c r="G64" s="16">
        <v>41.9</v>
      </c>
    </row>
    <row r="65" spans="1:7">
      <c r="A65" s="9" t="s">
        <v>17</v>
      </c>
      <c r="B65" s="7" t="s">
        <v>3</v>
      </c>
      <c r="C65" s="14">
        <v>2259</v>
      </c>
      <c r="D65" s="14">
        <v>1903</v>
      </c>
      <c r="E65" s="15">
        <v>987</v>
      </c>
      <c r="F65" s="16">
        <v>43.7</v>
      </c>
      <c r="G65" s="16">
        <v>51.9</v>
      </c>
    </row>
    <row r="66" spans="1:7">
      <c r="A66" s="9" t="s">
        <v>17</v>
      </c>
      <c r="B66" s="7" t="s">
        <v>4</v>
      </c>
      <c r="C66" s="14">
        <v>2456</v>
      </c>
      <c r="D66" s="14">
        <v>1960</v>
      </c>
      <c r="E66" s="15">
        <v>1177</v>
      </c>
      <c r="F66" s="16">
        <v>47.9</v>
      </c>
      <c r="G66" s="16">
        <v>60.1</v>
      </c>
    </row>
    <row r="67" spans="1:7">
      <c r="A67" s="9" t="s">
        <v>17</v>
      </c>
      <c r="B67" s="7" t="s">
        <v>5</v>
      </c>
      <c r="C67" s="14">
        <v>5345</v>
      </c>
      <c r="D67" s="14">
        <v>4814</v>
      </c>
      <c r="E67" s="15">
        <v>3107</v>
      </c>
      <c r="F67" s="16">
        <v>58.1</v>
      </c>
      <c r="G67" s="16">
        <v>64.5</v>
      </c>
    </row>
    <row r="68" spans="1:7">
      <c r="A68" s="9" t="s">
        <v>17</v>
      </c>
      <c r="B68" s="17" t="s">
        <v>6</v>
      </c>
      <c r="C68" s="18">
        <v>3304</v>
      </c>
      <c r="D68" s="18">
        <v>3182</v>
      </c>
      <c r="E68" s="19">
        <v>2222</v>
      </c>
      <c r="F68" s="20">
        <v>67.2</v>
      </c>
      <c r="G68" s="20">
        <v>69.8</v>
      </c>
    </row>
    <row r="69" spans="1:7">
      <c r="A69" s="9" t="s">
        <v>18</v>
      </c>
      <c r="B69" s="21" t="s">
        <v>1</v>
      </c>
      <c r="C69" s="11">
        <v>7179</v>
      </c>
      <c r="D69" s="11">
        <v>6738</v>
      </c>
      <c r="E69" s="12">
        <v>4168</v>
      </c>
      <c r="F69" s="13">
        <v>58.1</v>
      </c>
      <c r="G69" s="13">
        <v>61.9</v>
      </c>
    </row>
    <row r="70" spans="1:7">
      <c r="A70" s="9" t="s">
        <v>18</v>
      </c>
      <c r="B70" s="7" t="s">
        <v>2</v>
      </c>
      <c r="C70" s="14">
        <v>920</v>
      </c>
      <c r="D70" s="14">
        <v>867</v>
      </c>
      <c r="E70" s="15">
        <v>349</v>
      </c>
      <c r="F70" s="16">
        <v>37.9</v>
      </c>
      <c r="G70" s="16">
        <v>40.200000000000003</v>
      </c>
    </row>
    <row r="71" spans="1:7">
      <c r="A71" s="9" t="s">
        <v>18</v>
      </c>
      <c r="B71" s="7" t="s">
        <v>3</v>
      </c>
      <c r="C71" s="14">
        <v>1308</v>
      </c>
      <c r="D71" s="14">
        <v>1148</v>
      </c>
      <c r="E71" s="15">
        <v>700</v>
      </c>
      <c r="F71" s="16">
        <v>53.5</v>
      </c>
      <c r="G71" s="16">
        <v>61</v>
      </c>
    </row>
    <row r="72" spans="1:7">
      <c r="A72" s="9" t="s">
        <v>18</v>
      </c>
      <c r="B72" s="7" t="s">
        <v>4</v>
      </c>
      <c r="C72" s="14">
        <v>1341</v>
      </c>
      <c r="D72" s="14">
        <v>1228</v>
      </c>
      <c r="E72" s="15">
        <v>726</v>
      </c>
      <c r="F72" s="16">
        <v>54.1</v>
      </c>
      <c r="G72" s="16">
        <v>59.1</v>
      </c>
    </row>
    <row r="73" spans="1:7">
      <c r="A73" s="9" t="s">
        <v>18</v>
      </c>
      <c r="B73" s="7" t="s">
        <v>5</v>
      </c>
      <c r="C73" s="14">
        <v>2658</v>
      </c>
      <c r="D73" s="14">
        <v>2547</v>
      </c>
      <c r="E73" s="15">
        <v>1741</v>
      </c>
      <c r="F73" s="16">
        <v>65.5</v>
      </c>
      <c r="G73" s="16">
        <v>68.400000000000006</v>
      </c>
    </row>
    <row r="74" spans="1:7">
      <c r="A74" s="9" t="s">
        <v>18</v>
      </c>
      <c r="B74" s="17" t="s">
        <v>6</v>
      </c>
      <c r="C74" s="18">
        <v>951</v>
      </c>
      <c r="D74" s="18">
        <v>948</v>
      </c>
      <c r="E74" s="19">
        <v>652</v>
      </c>
      <c r="F74" s="20">
        <v>68.5</v>
      </c>
      <c r="G74" s="20">
        <v>68.7</v>
      </c>
    </row>
    <row r="75" spans="1:7">
      <c r="A75" s="9" t="s">
        <v>19</v>
      </c>
      <c r="B75" s="21" t="s">
        <v>1</v>
      </c>
      <c r="C75" s="11">
        <v>1013</v>
      </c>
      <c r="D75" s="11">
        <v>930</v>
      </c>
      <c r="E75" s="12">
        <v>480</v>
      </c>
      <c r="F75" s="13">
        <v>47.4</v>
      </c>
      <c r="G75" s="13">
        <v>51.6</v>
      </c>
    </row>
    <row r="76" spans="1:7">
      <c r="A76" s="9" t="s">
        <v>19</v>
      </c>
      <c r="B76" s="7" t="s">
        <v>2</v>
      </c>
      <c r="C76" s="14">
        <v>107</v>
      </c>
      <c r="D76" s="14">
        <v>91</v>
      </c>
      <c r="E76" s="15">
        <v>24</v>
      </c>
      <c r="F76" s="16">
        <v>22.1</v>
      </c>
      <c r="G76" s="16">
        <v>26</v>
      </c>
    </row>
    <row r="77" spans="1:7">
      <c r="A77" s="9" t="s">
        <v>19</v>
      </c>
      <c r="B77" s="7" t="s">
        <v>3</v>
      </c>
      <c r="C77" s="14">
        <v>172</v>
      </c>
      <c r="D77" s="14">
        <v>154</v>
      </c>
      <c r="E77" s="15">
        <v>55</v>
      </c>
      <c r="F77" s="16">
        <v>31.7</v>
      </c>
      <c r="G77" s="16">
        <v>35.5</v>
      </c>
    </row>
    <row r="78" spans="1:7">
      <c r="A78" s="9" t="s">
        <v>19</v>
      </c>
      <c r="B78" s="7" t="s">
        <v>4</v>
      </c>
      <c r="C78" s="14">
        <v>166</v>
      </c>
      <c r="D78" s="14">
        <v>153</v>
      </c>
      <c r="E78" s="15">
        <v>69</v>
      </c>
      <c r="F78" s="16">
        <v>41.7</v>
      </c>
      <c r="G78" s="16">
        <v>45.2</v>
      </c>
    </row>
    <row r="79" spans="1:7">
      <c r="A79" s="9" t="s">
        <v>19</v>
      </c>
      <c r="B79" s="7" t="s">
        <v>5</v>
      </c>
      <c r="C79" s="14">
        <v>343</v>
      </c>
      <c r="D79" s="14">
        <v>317</v>
      </c>
      <c r="E79" s="15">
        <v>196</v>
      </c>
      <c r="F79" s="16">
        <v>57</v>
      </c>
      <c r="G79" s="16">
        <v>61.8</v>
      </c>
    </row>
    <row r="80" spans="1:7">
      <c r="A80" s="9" t="s">
        <v>19</v>
      </c>
      <c r="B80" s="17" t="s">
        <v>6</v>
      </c>
      <c r="C80" s="18">
        <v>224</v>
      </c>
      <c r="D80" s="18">
        <v>215</v>
      </c>
      <c r="E80" s="19">
        <v>137</v>
      </c>
      <c r="F80" s="20">
        <v>61</v>
      </c>
      <c r="G80" s="20">
        <v>63.7</v>
      </c>
    </row>
    <row r="81" spans="1:7">
      <c r="A81" s="9" t="s">
        <v>20</v>
      </c>
      <c r="B81" s="21" t="s">
        <v>1</v>
      </c>
      <c r="C81" s="11">
        <v>1129</v>
      </c>
      <c r="D81" s="11">
        <v>1064</v>
      </c>
      <c r="E81" s="12">
        <v>679</v>
      </c>
      <c r="F81" s="13">
        <v>60.2</v>
      </c>
      <c r="G81" s="13">
        <v>63.9</v>
      </c>
    </row>
    <row r="82" spans="1:7">
      <c r="A82" s="9" t="s">
        <v>20</v>
      </c>
      <c r="B82" s="7" t="s">
        <v>2</v>
      </c>
      <c r="C82" s="14">
        <v>130</v>
      </c>
      <c r="D82" s="14">
        <v>121</v>
      </c>
      <c r="E82" s="15">
        <v>39</v>
      </c>
      <c r="F82" s="16">
        <v>29.8</v>
      </c>
      <c r="G82" s="16">
        <v>31.9</v>
      </c>
    </row>
    <row r="83" spans="1:7">
      <c r="A83" s="9" t="s">
        <v>20</v>
      </c>
      <c r="B83" s="7" t="s">
        <v>3</v>
      </c>
      <c r="C83" s="14">
        <v>194</v>
      </c>
      <c r="D83" s="14">
        <v>173</v>
      </c>
      <c r="E83" s="15">
        <v>99</v>
      </c>
      <c r="F83" s="16">
        <v>51</v>
      </c>
      <c r="G83" s="16">
        <v>57.3</v>
      </c>
    </row>
    <row r="84" spans="1:7">
      <c r="A84" s="9" t="s">
        <v>20</v>
      </c>
      <c r="B84" s="7" t="s">
        <v>4</v>
      </c>
      <c r="C84" s="14">
        <v>203</v>
      </c>
      <c r="D84" s="14">
        <v>187</v>
      </c>
      <c r="E84" s="15">
        <v>132</v>
      </c>
      <c r="F84" s="16">
        <v>64.8</v>
      </c>
      <c r="G84" s="16">
        <v>70.599999999999994</v>
      </c>
    </row>
    <row r="85" spans="1:7">
      <c r="A85" s="9" t="s">
        <v>20</v>
      </c>
      <c r="B85" s="7" t="s">
        <v>5</v>
      </c>
      <c r="C85" s="14">
        <v>401</v>
      </c>
      <c r="D85" s="14">
        <v>382</v>
      </c>
      <c r="E85" s="15">
        <v>250</v>
      </c>
      <c r="F85" s="16">
        <v>62.3</v>
      </c>
      <c r="G85" s="16">
        <v>65.400000000000006</v>
      </c>
    </row>
    <row r="86" spans="1:7">
      <c r="A86" s="9" t="s">
        <v>20</v>
      </c>
      <c r="B86" s="17" t="s">
        <v>6</v>
      </c>
      <c r="C86" s="18">
        <v>201</v>
      </c>
      <c r="D86" s="18">
        <v>201</v>
      </c>
      <c r="E86" s="19">
        <v>160</v>
      </c>
      <c r="F86" s="20">
        <v>79.5</v>
      </c>
      <c r="G86" s="20">
        <v>79.5</v>
      </c>
    </row>
    <row r="87" spans="1:7">
      <c r="A87" s="9" t="s">
        <v>21</v>
      </c>
      <c r="B87" s="21" t="s">
        <v>1</v>
      </c>
      <c r="C87" s="11">
        <v>9651</v>
      </c>
      <c r="D87" s="11">
        <v>8831</v>
      </c>
      <c r="E87" s="12">
        <v>5428</v>
      </c>
      <c r="F87" s="13">
        <v>56.2</v>
      </c>
      <c r="G87" s="13">
        <v>61.5</v>
      </c>
    </row>
    <row r="88" spans="1:7">
      <c r="A88" s="9" t="s">
        <v>21</v>
      </c>
      <c r="B88" s="7" t="s">
        <v>2</v>
      </c>
      <c r="C88" s="14">
        <v>1228</v>
      </c>
      <c r="D88" s="14">
        <v>1122</v>
      </c>
      <c r="E88" s="15">
        <v>396</v>
      </c>
      <c r="F88" s="16">
        <v>32.200000000000003</v>
      </c>
      <c r="G88" s="16">
        <v>35.299999999999997</v>
      </c>
    </row>
    <row r="89" spans="1:7">
      <c r="A89" s="9" t="s">
        <v>21</v>
      </c>
      <c r="B89" s="7" t="s">
        <v>3</v>
      </c>
      <c r="C89" s="14">
        <v>1707</v>
      </c>
      <c r="D89" s="14">
        <v>1480</v>
      </c>
      <c r="E89" s="15">
        <v>846</v>
      </c>
      <c r="F89" s="16">
        <v>49.6</v>
      </c>
      <c r="G89" s="16">
        <v>57.2</v>
      </c>
    </row>
    <row r="90" spans="1:7">
      <c r="A90" s="9" t="s">
        <v>21</v>
      </c>
      <c r="B90" s="7" t="s">
        <v>4</v>
      </c>
      <c r="C90" s="14">
        <v>1688</v>
      </c>
      <c r="D90" s="14">
        <v>1481</v>
      </c>
      <c r="E90" s="15">
        <v>872</v>
      </c>
      <c r="F90" s="16">
        <v>51.7</v>
      </c>
      <c r="G90" s="16">
        <v>58.9</v>
      </c>
    </row>
    <row r="91" spans="1:7">
      <c r="A91" s="9" t="s">
        <v>21</v>
      </c>
      <c r="B91" s="7" t="s">
        <v>5</v>
      </c>
      <c r="C91" s="14">
        <v>3407</v>
      </c>
      <c r="D91" s="14">
        <v>3182</v>
      </c>
      <c r="E91" s="15">
        <v>2206</v>
      </c>
      <c r="F91" s="16">
        <v>64.7</v>
      </c>
      <c r="G91" s="16">
        <v>69.3</v>
      </c>
    </row>
    <row r="92" spans="1:7">
      <c r="A92" s="9" t="s">
        <v>21</v>
      </c>
      <c r="B92" s="17" t="s">
        <v>6</v>
      </c>
      <c r="C92" s="18">
        <v>1620</v>
      </c>
      <c r="D92" s="18">
        <v>1566</v>
      </c>
      <c r="E92" s="19">
        <v>1108</v>
      </c>
      <c r="F92" s="20">
        <v>68.400000000000006</v>
      </c>
      <c r="G92" s="20">
        <v>70.7</v>
      </c>
    </row>
    <row r="93" spans="1:7">
      <c r="A93" s="9" t="s">
        <v>22</v>
      </c>
      <c r="B93" s="21" t="s">
        <v>1</v>
      </c>
      <c r="C93" s="11">
        <v>4852</v>
      </c>
      <c r="D93" s="11">
        <v>4724</v>
      </c>
      <c r="E93" s="12">
        <v>2801</v>
      </c>
      <c r="F93" s="13">
        <v>57.7</v>
      </c>
      <c r="G93" s="13">
        <v>59.3</v>
      </c>
    </row>
    <row r="94" spans="1:7">
      <c r="A94" s="9" t="s">
        <v>22</v>
      </c>
      <c r="B94" s="7" t="s">
        <v>2</v>
      </c>
      <c r="C94" s="14">
        <v>570</v>
      </c>
      <c r="D94" s="14">
        <v>558</v>
      </c>
      <c r="E94" s="15">
        <v>203</v>
      </c>
      <c r="F94" s="16">
        <v>35.700000000000003</v>
      </c>
      <c r="G94" s="16">
        <v>36.4</v>
      </c>
    </row>
    <row r="95" spans="1:7">
      <c r="A95" s="9" t="s">
        <v>22</v>
      </c>
      <c r="B95" s="7" t="s">
        <v>3</v>
      </c>
      <c r="C95" s="14">
        <v>861</v>
      </c>
      <c r="D95" s="14">
        <v>800</v>
      </c>
      <c r="E95" s="15">
        <v>356</v>
      </c>
      <c r="F95" s="16">
        <v>41.4</v>
      </c>
      <c r="G95" s="16">
        <v>44.5</v>
      </c>
    </row>
    <row r="96" spans="1:7">
      <c r="A96" s="9" t="s">
        <v>22</v>
      </c>
      <c r="B96" s="7" t="s">
        <v>4</v>
      </c>
      <c r="C96" s="14">
        <v>828</v>
      </c>
      <c r="D96" s="14">
        <v>801</v>
      </c>
      <c r="E96" s="15">
        <v>420</v>
      </c>
      <c r="F96" s="16">
        <v>50.7</v>
      </c>
      <c r="G96" s="16">
        <v>52.4</v>
      </c>
    </row>
    <row r="97" spans="1:7">
      <c r="A97" s="9" t="s">
        <v>22</v>
      </c>
      <c r="B97" s="7" t="s">
        <v>5</v>
      </c>
      <c r="C97" s="14">
        <v>1754</v>
      </c>
      <c r="D97" s="14">
        <v>1733</v>
      </c>
      <c r="E97" s="15">
        <v>1212</v>
      </c>
      <c r="F97" s="16">
        <v>69.099999999999994</v>
      </c>
      <c r="G97" s="16">
        <v>70</v>
      </c>
    </row>
    <row r="98" spans="1:7">
      <c r="A98" s="9" t="s">
        <v>22</v>
      </c>
      <c r="B98" s="17" t="s">
        <v>6</v>
      </c>
      <c r="C98" s="18">
        <v>840</v>
      </c>
      <c r="D98" s="18">
        <v>832</v>
      </c>
      <c r="E98" s="19">
        <v>610</v>
      </c>
      <c r="F98" s="20">
        <v>72.599999999999994</v>
      </c>
      <c r="G98" s="20">
        <v>73.3</v>
      </c>
    </row>
    <row r="99" spans="1:7">
      <c r="A99" s="9" t="s">
        <v>23</v>
      </c>
      <c r="B99" s="21" t="s">
        <v>1</v>
      </c>
      <c r="C99" s="11">
        <v>2320</v>
      </c>
      <c r="D99" s="11">
        <v>2232</v>
      </c>
      <c r="E99" s="12">
        <v>1548</v>
      </c>
      <c r="F99" s="13">
        <v>66.7</v>
      </c>
      <c r="G99" s="13">
        <v>69.400000000000006</v>
      </c>
    </row>
    <row r="100" spans="1:7">
      <c r="A100" s="9" t="s">
        <v>23</v>
      </c>
      <c r="B100" s="7" t="s">
        <v>2</v>
      </c>
      <c r="C100" s="14">
        <v>260</v>
      </c>
      <c r="D100" s="14">
        <v>243</v>
      </c>
      <c r="E100" s="15">
        <v>121</v>
      </c>
      <c r="F100" s="16">
        <v>46.6</v>
      </c>
      <c r="G100" s="16">
        <v>49.9</v>
      </c>
    </row>
    <row r="101" spans="1:7">
      <c r="A101" s="9" t="s">
        <v>23</v>
      </c>
      <c r="B101" s="7" t="s">
        <v>3</v>
      </c>
      <c r="C101" s="14">
        <v>402</v>
      </c>
      <c r="D101" s="14">
        <v>379</v>
      </c>
      <c r="E101" s="15">
        <v>238</v>
      </c>
      <c r="F101" s="16">
        <v>59.2</v>
      </c>
      <c r="G101" s="16">
        <v>62.8</v>
      </c>
    </row>
    <row r="102" spans="1:7">
      <c r="A102" s="9" t="s">
        <v>23</v>
      </c>
      <c r="B102" s="7" t="s">
        <v>4</v>
      </c>
      <c r="C102" s="14">
        <v>385</v>
      </c>
      <c r="D102" s="14">
        <v>358</v>
      </c>
      <c r="E102" s="15">
        <v>238</v>
      </c>
      <c r="F102" s="16">
        <v>61.8</v>
      </c>
      <c r="G102" s="16">
        <v>66.5</v>
      </c>
    </row>
    <row r="103" spans="1:7">
      <c r="A103" s="9" t="s">
        <v>23</v>
      </c>
      <c r="B103" s="7" t="s">
        <v>5</v>
      </c>
      <c r="C103" s="14">
        <v>828</v>
      </c>
      <c r="D103" s="14">
        <v>812</v>
      </c>
      <c r="E103" s="15">
        <v>586</v>
      </c>
      <c r="F103" s="16">
        <v>70.8</v>
      </c>
      <c r="G103" s="16">
        <v>72.2</v>
      </c>
    </row>
    <row r="104" spans="1:7">
      <c r="A104" s="9" t="s">
        <v>23</v>
      </c>
      <c r="B104" s="17" t="s">
        <v>6</v>
      </c>
      <c r="C104" s="18">
        <v>444</v>
      </c>
      <c r="D104" s="18">
        <v>440</v>
      </c>
      <c r="E104" s="19">
        <v>365</v>
      </c>
      <c r="F104" s="20">
        <v>82.1</v>
      </c>
      <c r="G104" s="20">
        <v>82.8</v>
      </c>
    </row>
    <row r="105" spans="1:7">
      <c r="A105" s="9" t="s">
        <v>24</v>
      </c>
      <c r="B105" s="21" t="s">
        <v>1</v>
      </c>
      <c r="C105" s="11">
        <v>2120</v>
      </c>
      <c r="D105" s="11">
        <v>1973</v>
      </c>
      <c r="E105" s="12">
        <v>1249</v>
      </c>
      <c r="F105" s="13">
        <v>58.9</v>
      </c>
      <c r="G105" s="13">
        <v>63.3</v>
      </c>
    </row>
    <row r="106" spans="1:7">
      <c r="A106" s="9" t="s">
        <v>24</v>
      </c>
      <c r="B106" s="7" t="s">
        <v>2</v>
      </c>
      <c r="C106" s="14">
        <v>294</v>
      </c>
      <c r="D106" s="14">
        <v>262</v>
      </c>
      <c r="E106" s="15">
        <v>88</v>
      </c>
      <c r="F106" s="16">
        <v>30.1</v>
      </c>
      <c r="G106" s="16">
        <v>33.700000000000003</v>
      </c>
    </row>
    <row r="107" spans="1:7">
      <c r="A107" s="9" t="s">
        <v>24</v>
      </c>
      <c r="B107" s="7" t="s">
        <v>3</v>
      </c>
      <c r="C107" s="14">
        <v>406</v>
      </c>
      <c r="D107" s="14">
        <v>359</v>
      </c>
      <c r="E107" s="15">
        <v>172</v>
      </c>
      <c r="F107" s="16">
        <v>42.3</v>
      </c>
      <c r="G107" s="16">
        <v>47.9</v>
      </c>
    </row>
    <row r="108" spans="1:7">
      <c r="A108" s="9" t="s">
        <v>24</v>
      </c>
      <c r="B108" s="7" t="s">
        <v>4</v>
      </c>
      <c r="C108" s="14">
        <v>300</v>
      </c>
      <c r="D108" s="14">
        <v>269</v>
      </c>
      <c r="E108" s="15">
        <v>169</v>
      </c>
      <c r="F108" s="16">
        <v>56.4</v>
      </c>
      <c r="G108" s="16">
        <v>63</v>
      </c>
    </row>
    <row r="109" spans="1:7">
      <c r="A109" s="9" t="s">
        <v>24</v>
      </c>
      <c r="B109" s="7" t="s">
        <v>5</v>
      </c>
      <c r="C109" s="14">
        <v>757</v>
      </c>
      <c r="D109" s="14">
        <v>721</v>
      </c>
      <c r="E109" s="15">
        <v>535</v>
      </c>
      <c r="F109" s="16">
        <v>70.7</v>
      </c>
      <c r="G109" s="16">
        <v>74.2</v>
      </c>
    </row>
    <row r="110" spans="1:7">
      <c r="A110" s="9" t="s">
        <v>24</v>
      </c>
      <c r="B110" s="17" t="s">
        <v>6</v>
      </c>
      <c r="C110" s="18">
        <v>363</v>
      </c>
      <c r="D110" s="18">
        <v>363</v>
      </c>
      <c r="E110" s="19">
        <v>285</v>
      </c>
      <c r="F110" s="20">
        <v>78.3</v>
      </c>
      <c r="G110" s="20">
        <v>78.3</v>
      </c>
    </row>
    <row r="111" spans="1:7">
      <c r="A111" s="9" t="s">
        <v>25</v>
      </c>
      <c r="B111" s="21" t="s">
        <v>1</v>
      </c>
      <c r="C111" s="11">
        <v>3291</v>
      </c>
      <c r="D111" s="11">
        <v>3194</v>
      </c>
      <c r="E111" s="12">
        <v>1895</v>
      </c>
      <c r="F111" s="13">
        <v>57.6</v>
      </c>
      <c r="G111" s="13">
        <v>59.3</v>
      </c>
    </row>
    <row r="112" spans="1:7">
      <c r="A112" s="9" t="s">
        <v>25</v>
      </c>
      <c r="B112" s="7" t="s">
        <v>2</v>
      </c>
      <c r="C112" s="14">
        <v>446</v>
      </c>
      <c r="D112" s="14">
        <v>437</v>
      </c>
      <c r="E112" s="15">
        <v>165</v>
      </c>
      <c r="F112" s="16">
        <v>37.1</v>
      </c>
      <c r="G112" s="16">
        <v>37.9</v>
      </c>
    </row>
    <row r="113" spans="1:7">
      <c r="A113" s="9" t="s">
        <v>25</v>
      </c>
      <c r="B113" s="7" t="s">
        <v>3</v>
      </c>
      <c r="C113" s="14">
        <v>513</v>
      </c>
      <c r="D113" s="14">
        <v>462</v>
      </c>
      <c r="E113" s="15">
        <v>235</v>
      </c>
      <c r="F113" s="16">
        <v>45.9</v>
      </c>
      <c r="G113" s="16">
        <v>51</v>
      </c>
    </row>
    <row r="114" spans="1:7">
      <c r="A114" s="9" t="s">
        <v>25</v>
      </c>
      <c r="B114" s="7" t="s">
        <v>4</v>
      </c>
      <c r="C114" s="14">
        <v>547</v>
      </c>
      <c r="D114" s="14">
        <v>534</v>
      </c>
      <c r="E114" s="15">
        <v>330</v>
      </c>
      <c r="F114" s="16">
        <v>60.3</v>
      </c>
      <c r="G114" s="16">
        <v>61.7</v>
      </c>
    </row>
    <row r="115" spans="1:7">
      <c r="A115" s="9" t="s">
        <v>25</v>
      </c>
      <c r="B115" s="7" t="s">
        <v>5</v>
      </c>
      <c r="C115" s="14">
        <v>1173</v>
      </c>
      <c r="D115" s="14">
        <v>1152</v>
      </c>
      <c r="E115" s="15">
        <v>757</v>
      </c>
      <c r="F115" s="16">
        <v>64.599999999999994</v>
      </c>
      <c r="G115" s="16">
        <v>65.7</v>
      </c>
    </row>
    <row r="116" spans="1:7">
      <c r="A116" s="9" t="s">
        <v>25</v>
      </c>
      <c r="B116" s="17" t="s">
        <v>6</v>
      </c>
      <c r="C116" s="18">
        <v>613</v>
      </c>
      <c r="D116" s="18">
        <v>608</v>
      </c>
      <c r="E116" s="19">
        <v>408</v>
      </c>
      <c r="F116" s="20">
        <v>66.599999999999994</v>
      </c>
      <c r="G116" s="20">
        <v>67.099999999999994</v>
      </c>
    </row>
    <row r="117" spans="1:7">
      <c r="A117" s="9" t="s">
        <v>26</v>
      </c>
      <c r="B117" s="21" t="s">
        <v>1</v>
      </c>
      <c r="C117" s="11">
        <v>3321</v>
      </c>
      <c r="D117" s="11">
        <v>3239</v>
      </c>
      <c r="E117" s="12">
        <v>2148</v>
      </c>
      <c r="F117" s="13">
        <v>64.7</v>
      </c>
      <c r="G117" s="13">
        <v>66.3</v>
      </c>
    </row>
    <row r="118" spans="1:7">
      <c r="A118" s="9" t="s">
        <v>26</v>
      </c>
      <c r="B118" s="7" t="s">
        <v>2</v>
      </c>
      <c r="C118" s="14">
        <v>431</v>
      </c>
      <c r="D118" s="14">
        <v>415</v>
      </c>
      <c r="E118" s="15">
        <v>174</v>
      </c>
      <c r="F118" s="16">
        <v>40.4</v>
      </c>
      <c r="G118" s="16">
        <v>42</v>
      </c>
    </row>
    <row r="119" spans="1:7">
      <c r="A119" s="9" t="s">
        <v>26</v>
      </c>
      <c r="B119" s="7" t="s">
        <v>3</v>
      </c>
      <c r="C119" s="14">
        <v>579</v>
      </c>
      <c r="D119" s="14">
        <v>552</v>
      </c>
      <c r="E119" s="15">
        <v>369</v>
      </c>
      <c r="F119" s="16">
        <v>63.7</v>
      </c>
      <c r="G119" s="16">
        <v>66.900000000000006</v>
      </c>
    </row>
    <row r="120" spans="1:7">
      <c r="A120" s="9" t="s">
        <v>26</v>
      </c>
      <c r="B120" s="7" t="s">
        <v>4</v>
      </c>
      <c r="C120" s="14">
        <v>543</v>
      </c>
      <c r="D120" s="14">
        <v>526</v>
      </c>
      <c r="E120" s="15">
        <v>340</v>
      </c>
      <c r="F120" s="16">
        <v>62.6</v>
      </c>
      <c r="G120" s="16">
        <v>64.599999999999994</v>
      </c>
    </row>
    <row r="121" spans="1:7">
      <c r="A121" s="9" t="s">
        <v>26</v>
      </c>
      <c r="B121" s="7" t="s">
        <v>5</v>
      </c>
      <c r="C121" s="14">
        <v>1199</v>
      </c>
      <c r="D121" s="14">
        <v>1184</v>
      </c>
      <c r="E121" s="15">
        <v>846</v>
      </c>
      <c r="F121" s="16">
        <v>70.5</v>
      </c>
      <c r="G121" s="16">
        <v>71.400000000000006</v>
      </c>
    </row>
    <row r="122" spans="1:7">
      <c r="A122" s="9" t="s">
        <v>26</v>
      </c>
      <c r="B122" s="7" t="s">
        <v>6</v>
      </c>
      <c r="C122" s="14">
        <v>568</v>
      </c>
      <c r="D122" s="14">
        <v>562</v>
      </c>
      <c r="E122" s="15">
        <v>420</v>
      </c>
      <c r="F122" s="16">
        <v>73.8</v>
      </c>
      <c r="G122" s="16">
        <v>74.7</v>
      </c>
    </row>
    <row r="123" spans="1:7">
      <c r="A123" s="9" t="s">
        <v>27</v>
      </c>
      <c r="B123" s="21" t="s">
        <v>1</v>
      </c>
      <c r="C123" s="11">
        <v>1042</v>
      </c>
      <c r="D123" s="11">
        <v>1020</v>
      </c>
      <c r="E123" s="12">
        <v>700</v>
      </c>
      <c r="F123" s="13">
        <v>67.2</v>
      </c>
      <c r="G123" s="13">
        <v>68.599999999999994</v>
      </c>
    </row>
    <row r="124" spans="1:7">
      <c r="A124" s="9" t="s">
        <v>27</v>
      </c>
      <c r="B124" s="7" t="s">
        <v>2</v>
      </c>
      <c r="C124" s="14">
        <v>118</v>
      </c>
      <c r="D124" s="14">
        <v>118</v>
      </c>
      <c r="E124" s="15">
        <v>50</v>
      </c>
      <c r="F124" s="16">
        <v>42.8</v>
      </c>
      <c r="G124" s="16">
        <v>42.8</v>
      </c>
    </row>
    <row r="125" spans="1:7">
      <c r="A125" s="9" t="s">
        <v>27</v>
      </c>
      <c r="B125" s="7" t="s">
        <v>3</v>
      </c>
      <c r="C125" s="14">
        <v>134</v>
      </c>
      <c r="D125" s="14">
        <v>131</v>
      </c>
      <c r="E125" s="15">
        <v>78</v>
      </c>
      <c r="F125" s="16">
        <v>58.1</v>
      </c>
      <c r="G125" s="16">
        <v>59.5</v>
      </c>
    </row>
    <row r="126" spans="1:7">
      <c r="A126" s="9" t="s">
        <v>27</v>
      </c>
      <c r="B126" s="7" t="s">
        <v>4</v>
      </c>
      <c r="C126" s="14">
        <v>157</v>
      </c>
      <c r="D126" s="14">
        <v>149</v>
      </c>
      <c r="E126" s="15">
        <v>101</v>
      </c>
      <c r="F126" s="16">
        <v>64.2</v>
      </c>
      <c r="G126" s="16">
        <v>67.8</v>
      </c>
    </row>
    <row r="127" spans="1:7">
      <c r="A127" s="9" t="s">
        <v>27</v>
      </c>
      <c r="B127" s="7" t="s">
        <v>5</v>
      </c>
      <c r="C127" s="14">
        <v>413</v>
      </c>
      <c r="D127" s="14">
        <v>407</v>
      </c>
      <c r="E127" s="15">
        <v>300</v>
      </c>
      <c r="F127" s="16">
        <v>72.7</v>
      </c>
      <c r="G127" s="16">
        <v>73.7</v>
      </c>
    </row>
    <row r="128" spans="1:7">
      <c r="A128" s="9" t="s">
        <v>27</v>
      </c>
      <c r="B128" s="17" t="s">
        <v>6</v>
      </c>
      <c r="C128" s="18">
        <v>219</v>
      </c>
      <c r="D128" s="18">
        <v>215</v>
      </c>
      <c r="E128" s="19">
        <v>170</v>
      </c>
      <c r="F128" s="20">
        <v>77.7</v>
      </c>
      <c r="G128" s="20">
        <v>79.2</v>
      </c>
    </row>
    <row r="129" spans="1:7">
      <c r="A129" s="9" t="s">
        <v>28</v>
      </c>
      <c r="B129" s="21" t="s">
        <v>1</v>
      </c>
      <c r="C129" s="11">
        <v>4449</v>
      </c>
      <c r="D129" s="11">
        <v>4007</v>
      </c>
      <c r="E129" s="12">
        <v>2609</v>
      </c>
      <c r="F129" s="13">
        <v>58.7</v>
      </c>
      <c r="G129" s="13">
        <v>65.099999999999994</v>
      </c>
    </row>
    <row r="130" spans="1:7">
      <c r="A130" s="9" t="s">
        <v>28</v>
      </c>
      <c r="B130" s="7" t="s">
        <v>2</v>
      </c>
      <c r="C130" s="14">
        <v>585</v>
      </c>
      <c r="D130" s="14">
        <v>558</v>
      </c>
      <c r="E130" s="15">
        <v>246</v>
      </c>
      <c r="F130" s="16">
        <v>42.1</v>
      </c>
      <c r="G130" s="16">
        <v>44.1</v>
      </c>
    </row>
    <row r="131" spans="1:7">
      <c r="A131" s="9" t="s">
        <v>28</v>
      </c>
      <c r="B131" s="7" t="s">
        <v>3</v>
      </c>
      <c r="C131" s="14">
        <v>777</v>
      </c>
      <c r="D131" s="14">
        <v>621</v>
      </c>
      <c r="E131" s="15">
        <v>393</v>
      </c>
      <c r="F131" s="16">
        <v>50.6</v>
      </c>
      <c r="G131" s="16">
        <v>63.3</v>
      </c>
    </row>
    <row r="132" spans="1:7">
      <c r="A132" s="9" t="s">
        <v>28</v>
      </c>
      <c r="B132" s="7" t="s">
        <v>4</v>
      </c>
      <c r="C132" s="14">
        <v>721</v>
      </c>
      <c r="D132" s="14">
        <v>590</v>
      </c>
      <c r="E132" s="15">
        <v>396</v>
      </c>
      <c r="F132" s="16">
        <v>54.9</v>
      </c>
      <c r="G132" s="16">
        <v>67.099999999999994</v>
      </c>
    </row>
    <row r="133" spans="1:7">
      <c r="A133" s="9" t="s">
        <v>28</v>
      </c>
      <c r="B133" s="7" t="s">
        <v>5</v>
      </c>
      <c r="C133" s="14">
        <v>1557</v>
      </c>
      <c r="D133" s="14">
        <v>1450</v>
      </c>
      <c r="E133" s="15">
        <v>1025</v>
      </c>
      <c r="F133" s="16">
        <v>65.8</v>
      </c>
      <c r="G133" s="16">
        <v>70.7</v>
      </c>
    </row>
    <row r="134" spans="1:7">
      <c r="A134" s="9" t="s">
        <v>28</v>
      </c>
      <c r="B134" s="17" t="s">
        <v>6</v>
      </c>
      <c r="C134" s="18">
        <v>809</v>
      </c>
      <c r="D134" s="18">
        <v>787</v>
      </c>
      <c r="E134" s="19">
        <v>550</v>
      </c>
      <c r="F134" s="20">
        <v>67.900000000000006</v>
      </c>
      <c r="G134" s="20">
        <v>69.8</v>
      </c>
    </row>
    <row r="135" spans="1:7">
      <c r="A135" s="9" t="s">
        <v>29</v>
      </c>
      <c r="B135" s="21" t="s">
        <v>1</v>
      </c>
      <c r="C135" s="11">
        <v>5170</v>
      </c>
      <c r="D135" s="11">
        <v>4774</v>
      </c>
      <c r="E135" s="12">
        <v>3382</v>
      </c>
      <c r="F135" s="13">
        <v>65.400000000000006</v>
      </c>
      <c r="G135" s="13">
        <v>70.8</v>
      </c>
    </row>
    <row r="136" spans="1:7">
      <c r="A136" s="9" t="s">
        <v>29</v>
      </c>
      <c r="B136" s="7" t="s">
        <v>2</v>
      </c>
      <c r="C136" s="14">
        <v>694</v>
      </c>
      <c r="D136" s="14">
        <v>633</v>
      </c>
      <c r="E136" s="15">
        <v>316</v>
      </c>
      <c r="F136" s="16">
        <v>45.6</v>
      </c>
      <c r="G136" s="16">
        <v>49.9</v>
      </c>
    </row>
    <row r="137" spans="1:7">
      <c r="A137" s="9" t="s">
        <v>29</v>
      </c>
      <c r="B137" s="7" t="s">
        <v>3</v>
      </c>
      <c r="C137" s="14">
        <v>810</v>
      </c>
      <c r="D137" s="14">
        <v>705</v>
      </c>
      <c r="E137" s="15">
        <v>450</v>
      </c>
      <c r="F137" s="16">
        <v>55.6</v>
      </c>
      <c r="G137" s="16">
        <v>63.8</v>
      </c>
    </row>
    <row r="138" spans="1:7">
      <c r="A138" s="9" t="s">
        <v>29</v>
      </c>
      <c r="B138" s="7" t="s">
        <v>4</v>
      </c>
      <c r="C138" s="14">
        <v>888</v>
      </c>
      <c r="D138" s="14">
        <v>783</v>
      </c>
      <c r="E138" s="15">
        <v>530</v>
      </c>
      <c r="F138" s="16">
        <v>59.7</v>
      </c>
      <c r="G138" s="16">
        <v>67.599999999999994</v>
      </c>
    </row>
    <row r="139" spans="1:7">
      <c r="A139" s="9" t="s">
        <v>29</v>
      </c>
      <c r="B139" s="7" t="s">
        <v>5</v>
      </c>
      <c r="C139" s="14">
        <v>1784</v>
      </c>
      <c r="D139" s="14">
        <v>1677</v>
      </c>
      <c r="E139" s="15">
        <v>1327</v>
      </c>
      <c r="F139" s="16">
        <v>74.400000000000006</v>
      </c>
      <c r="G139" s="16">
        <v>79.2</v>
      </c>
    </row>
    <row r="140" spans="1:7">
      <c r="A140" s="9" t="s">
        <v>29</v>
      </c>
      <c r="B140" s="17" t="s">
        <v>6</v>
      </c>
      <c r="C140" s="18">
        <v>994</v>
      </c>
      <c r="D140" s="18">
        <v>975</v>
      </c>
      <c r="E140" s="19">
        <v>759</v>
      </c>
      <c r="F140" s="20">
        <v>76.3</v>
      </c>
      <c r="G140" s="20">
        <v>77.8</v>
      </c>
    </row>
    <row r="141" spans="1:7">
      <c r="A141" s="9" t="s">
        <v>30</v>
      </c>
      <c r="B141" s="21" t="s">
        <v>1</v>
      </c>
      <c r="C141" s="11">
        <v>7496</v>
      </c>
      <c r="D141" s="11">
        <v>7228</v>
      </c>
      <c r="E141" s="12">
        <v>4832</v>
      </c>
      <c r="F141" s="13">
        <v>64.5</v>
      </c>
      <c r="G141" s="13">
        <v>66.8</v>
      </c>
    </row>
    <row r="142" spans="1:7">
      <c r="A142" s="9" t="s">
        <v>30</v>
      </c>
      <c r="B142" s="7" t="s">
        <v>2</v>
      </c>
      <c r="C142" s="14">
        <v>905</v>
      </c>
      <c r="D142" s="14">
        <v>894</v>
      </c>
      <c r="E142" s="15">
        <v>394</v>
      </c>
      <c r="F142" s="16">
        <v>43.5</v>
      </c>
      <c r="G142" s="16">
        <v>44</v>
      </c>
    </row>
    <row r="143" spans="1:7">
      <c r="A143" s="9" t="s">
        <v>30</v>
      </c>
      <c r="B143" s="7" t="s">
        <v>3</v>
      </c>
      <c r="C143" s="14">
        <v>1182</v>
      </c>
      <c r="D143" s="14">
        <v>1107</v>
      </c>
      <c r="E143" s="15">
        <v>629</v>
      </c>
      <c r="F143" s="16">
        <v>53.2</v>
      </c>
      <c r="G143" s="16">
        <v>56.9</v>
      </c>
    </row>
    <row r="144" spans="1:7">
      <c r="A144" s="9" t="s">
        <v>30</v>
      </c>
      <c r="B144" s="7" t="s">
        <v>4</v>
      </c>
      <c r="C144" s="14">
        <v>1221</v>
      </c>
      <c r="D144" s="14">
        <v>1136</v>
      </c>
      <c r="E144" s="15">
        <v>768</v>
      </c>
      <c r="F144" s="16">
        <v>62.9</v>
      </c>
      <c r="G144" s="16">
        <v>67.599999999999994</v>
      </c>
    </row>
    <row r="145" spans="1:7">
      <c r="A145" s="9" t="s">
        <v>30</v>
      </c>
      <c r="B145" s="7" t="s">
        <v>5</v>
      </c>
      <c r="C145" s="14">
        <v>2676</v>
      </c>
      <c r="D145" s="14">
        <v>2611</v>
      </c>
      <c r="E145" s="15">
        <v>1906</v>
      </c>
      <c r="F145" s="16">
        <v>71.2</v>
      </c>
      <c r="G145" s="16">
        <v>73</v>
      </c>
    </row>
    <row r="146" spans="1:7">
      <c r="A146" s="9" t="s">
        <v>30</v>
      </c>
      <c r="B146" s="17" t="s">
        <v>6</v>
      </c>
      <c r="C146" s="18">
        <v>1512</v>
      </c>
      <c r="D146" s="18">
        <v>1480</v>
      </c>
      <c r="E146" s="19">
        <v>1134</v>
      </c>
      <c r="F146" s="20">
        <v>75</v>
      </c>
      <c r="G146" s="20">
        <v>76.7</v>
      </c>
    </row>
    <row r="147" spans="1:7">
      <c r="A147" s="9" t="s">
        <v>31</v>
      </c>
      <c r="B147" s="21" t="s">
        <v>1</v>
      </c>
      <c r="C147" s="11">
        <v>4055</v>
      </c>
      <c r="D147" s="11">
        <v>3903</v>
      </c>
      <c r="E147" s="12">
        <v>2859</v>
      </c>
      <c r="F147" s="13">
        <v>70.5</v>
      </c>
      <c r="G147" s="13">
        <v>73.2</v>
      </c>
    </row>
    <row r="148" spans="1:7">
      <c r="A148" s="9" t="s">
        <v>31</v>
      </c>
      <c r="B148" s="7" t="s">
        <v>2</v>
      </c>
      <c r="C148" s="14">
        <v>531</v>
      </c>
      <c r="D148" s="14">
        <v>510</v>
      </c>
      <c r="E148" s="15">
        <v>303</v>
      </c>
      <c r="F148" s="16">
        <v>57</v>
      </c>
      <c r="G148" s="16">
        <v>59.4</v>
      </c>
    </row>
    <row r="149" spans="1:7">
      <c r="A149" s="9" t="s">
        <v>31</v>
      </c>
      <c r="B149" s="7" t="s">
        <v>3</v>
      </c>
      <c r="C149" s="14">
        <v>650</v>
      </c>
      <c r="D149" s="14">
        <v>596</v>
      </c>
      <c r="E149" s="15">
        <v>384</v>
      </c>
      <c r="F149" s="16">
        <v>59</v>
      </c>
      <c r="G149" s="16">
        <v>64.400000000000006</v>
      </c>
    </row>
    <row r="150" spans="1:7">
      <c r="A150" s="9" t="s">
        <v>31</v>
      </c>
      <c r="B150" s="7" t="s">
        <v>4</v>
      </c>
      <c r="C150" s="14">
        <v>701</v>
      </c>
      <c r="D150" s="14">
        <v>659</v>
      </c>
      <c r="E150" s="15">
        <v>478</v>
      </c>
      <c r="F150" s="16">
        <v>68.2</v>
      </c>
      <c r="G150" s="16">
        <v>72.599999999999994</v>
      </c>
    </row>
    <row r="151" spans="1:7">
      <c r="A151" s="9" t="s">
        <v>31</v>
      </c>
      <c r="B151" s="7" t="s">
        <v>5</v>
      </c>
      <c r="C151" s="14">
        <v>1410</v>
      </c>
      <c r="D151" s="14">
        <v>1387</v>
      </c>
      <c r="E151" s="15">
        <v>1081</v>
      </c>
      <c r="F151" s="16">
        <v>76.599999999999994</v>
      </c>
      <c r="G151" s="16">
        <v>77.900000000000006</v>
      </c>
    </row>
    <row r="152" spans="1:7">
      <c r="A152" s="9" t="s">
        <v>31</v>
      </c>
      <c r="B152" s="17" t="s">
        <v>6</v>
      </c>
      <c r="C152" s="18">
        <v>762</v>
      </c>
      <c r="D152" s="18">
        <v>751</v>
      </c>
      <c r="E152" s="19">
        <v>613</v>
      </c>
      <c r="F152" s="20">
        <v>80.5</v>
      </c>
      <c r="G152" s="20">
        <v>81.599999999999994</v>
      </c>
    </row>
    <row r="153" spans="1:7">
      <c r="A153" s="9" t="s">
        <v>32</v>
      </c>
      <c r="B153" s="21" t="s">
        <v>1</v>
      </c>
      <c r="C153" s="11">
        <v>2166</v>
      </c>
      <c r="D153" s="11">
        <v>2130</v>
      </c>
      <c r="E153" s="12">
        <v>1588</v>
      </c>
      <c r="F153" s="13">
        <v>73.3</v>
      </c>
      <c r="G153" s="13">
        <v>74.5</v>
      </c>
    </row>
    <row r="154" spans="1:7">
      <c r="A154" s="9" t="s">
        <v>32</v>
      </c>
      <c r="B154" s="7" t="s">
        <v>2</v>
      </c>
      <c r="C154" s="14">
        <v>300</v>
      </c>
      <c r="D154" s="14">
        <v>294</v>
      </c>
      <c r="E154" s="15">
        <v>187</v>
      </c>
      <c r="F154" s="16">
        <v>62.4</v>
      </c>
      <c r="G154" s="16">
        <v>63.8</v>
      </c>
    </row>
    <row r="155" spans="1:7">
      <c r="A155" s="9" t="s">
        <v>32</v>
      </c>
      <c r="B155" s="7" t="s">
        <v>3</v>
      </c>
      <c r="C155" s="14">
        <v>397</v>
      </c>
      <c r="D155" s="14">
        <v>390</v>
      </c>
      <c r="E155" s="15">
        <v>279</v>
      </c>
      <c r="F155" s="16">
        <v>70.2</v>
      </c>
      <c r="G155" s="16">
        <v>71.3</v>
      </c>
    </row>
    <row r="156" spans="1:7">
      <c r="A156" s="9" t="s">
        <v>32</v>
      </c>
      <c r="B156" s="7" t="s">
        <v>4</v>
      </c>
      <c r="C156" s="14">
        <v>320</v>
      </c>
      <c r="D156" s="14">
        <v>309</v>
      </c>
      <c r="E156" s="15">
        <v>222</v>
      </c>
      <c r="F156" s="16">
        <v>69.400000000000006</v>
      </c>
      <c r="G156" s="16">
        <v>71.8</v>
      </c>
    </row>
    <row r="157" spans="1:7">
      <c r="A157" s="9" t="s">
        <v>32</v>
      </c>
      <c r="B157" s="7" t="s">
        <v>5</v>
      </c>
      <c r="C157" s="14">
        <v>734</v>
      </c>
      <c r="D157" s="14">
        <v>727</v>
      </c>
      <c r="E157" s="15">
        <v>563</v>
      </c>
      <c r="F157" s="16">
        <v>76.7</v>
      </c>
      <c r="G157" s="16">
        <v>77.400000000000006</v>
      </c>
    </row>
    <row r="158" spans="1:7">
      <c r="A158" s="9" t="s">
        <v>32</v>
      </c>
      <c r="B158" s="17" t="s">
        <v>6</v>
      </c>
      <c r="C158" s="18">
        <v>416</v>
      </c>
      <c r="D158" s="18">
        <v>410</v>
      </c>
      <c r="E158" s="19">
        <v>337</v>
      </c>
      <c r="F158" s="20">
        <v>80.900000000000006</v>
      </c>
      <c r="G158" s="20">
        <v>82.2</v>
      </c>
    </row>
    <row r="159" spans="1:7">
      <c r="A159" s="9" t="s">
        <v>33</v>
      </c>
      <c r="B159" s="21" t="s">
        <v>1</v>
      </c>
      <c r="C159" s="11">
        <v>4521</v>
      </c>
      <c r="D159" s="11">
        <v>4409</v>
      </c>
      <c r="E159" s="12">
        <v>2818</v>
      </c>
      <c r="F159" s="13">
        <v>62.3</v>
      </c>
      <c r="G159" s="13">
        <v>63.9</v>
      </c>
    </row>
    <row r="160" spans="1:7">
      <c r="A160" s="9" t="s">
        <v>33</v>
      </c>
      <c r="B160" s="7" t="s">
        <v>2</v>
      </c>
      <c r="C160" s="14">
        <v>525</v>
      </c>
      <c r="D160" s="14">
        <v>520</v>
      </c>
      <c r="E160" s="15">
        <v>223</v>
      </c>
      <c r="F160" s="16">
        <v>42.5</v>
      </c>
      <c r="G160" s="16">
        <v>42.9</v>
      </c>
    </row>
    <row r="161" spans="1:7">
      <c r="A161" s="9" t="s">
        <v>33</v>
      </c>
      <c r="B161" s="7" t="s">
        <v>3</v>
      </c>
      <c r="C161" s="14">
        <v>857</v>
      </c>
      <c r="D161" s="14">
        <v>809</v>
      </c>
      <c r="E161" s="15">
        <v>448</v>
      </c>
      <c r="F161" s="16">
        <v>52.3</v>
      </c>
      <c r="G161" s="16">
        <v>55.4</v>
      </c>
    </row>
    <row r="162" spans="1:7">
      <c r="A162" s="9" t="s">
        <v>33</v>
      </c>
      <c r="B162" s="7" t="s">
        <v>4</v>
      </c>
      <c r="C162" s="14">
        <v>669</v>
      </c>
      <c r="D162" s="14">
        <v>651</v>
      </c>
      <c r="E162" s="15">
        <v>427</v>
      </c>
      <c r="F162" s="16">
        <v>63.8</v>
      </c>
      <c r="G162" s="16">
        <v>65.599999999999994</v>
      </c>
    </row>
    <row r="163" spans="1:7">
      <c r="A163" s="9" t="s">
        <v>33</v>
      </c>
      <c r="B163" s="7" t="s">
        <v>5</v>
      </c>
      <c r="C163" s="14">
        <v>1714</v>
      </c>
      <c r="D163" s="14">
        <v>1684</v>
      </c>
      <c r="E163" s="15">
        <v>1175</v>
      </c>
      <c r="F163" s="16">
        <v>68.5</v>
      </c>
      <c r="G163" s="16">
        <v>69.8</v>
      </c>
    </row>
    <row r="164" spans="1:7">
      <c r="A164" s="9" t="s">
        <v>33</v>
      </c>
      <c r="B164" s="17" t="s">
        <v>6</v>
      </c>
      <c r="C164" s="18">
        <v>755</v>
      </c>
      <c r="D164" s="18">
        <v>745</v>
      </c>
      <c r="E164" s="19">
        <v>545</v>
      </c>
      <c r="F164" s="20">
        <v>72.2</v>
      </c>
      <c r="G164" s="20">
        <v>73.099999999999994</v>
      </c>
    </row>
    <row r="165" spans="1:7">
      <c r="A165" s="9" t="s">
        <v>34</v>
      </c>
      <c r="B165" s="21" t="s">
        <v>1</v>
      </c>
      <c r="C165" s="11">
        <v>768</v>
      </c>
      <c r="D165" s="11">
        <v>754</v>
      </c>
      <c r="E165" s="12">
        <v>495</v>
      </c>
      <c r="F165" s="13">
        <v>64.5</v>
      </c>
      <c r="G165" s="13">
        <v>65.7</v>
      </c>
    </row>
    <row r="166" spans="1:7">
      <c r="A166" s="9" t="s">
        <v>34</v>
      </c>
      <c r="B166" s="7" t="s">
        <v>2</v>
      </c>
      <c r="C166" s="14">
        <v>82</v>
      </c>
      <c r="D166" s="14">
        <v>79</v>
      </c>
      <c r="E166" s="15">
        <v>33</v>
      </c>
      <c r="F166" s="16">
        <v>40.700000000000003</v>
      </c>
      <c r="G166" s="16">
        <v>41.9</v>
      </c>
    </row>
    <row r="167" spans="1:7">
      <c r="A167" s="9" t="s">
        <v>34</v>
      </c>
      <c r="B167" s="7" t="s">
        <v>3</v>
      </c>
      <c r="C167" s="14">
        <v>138</v>
      </c>
      <c r="D167" s="14">
        <v>137</v>
      </c>
      <c r="E167" s="15">
        <v>65</v>
      </c>
      <c r="F167" s="16">
        <v>47.4</v>
      </c>
      <c r="G167" s="16">
        <v>47.7</v>
      </c>
    </row>
    <row r="168" spans="1:7">
      <c r="A168" s="9" t="s">
        <v>34</v>
      </c>
      <c r="B168" s="7" t="s">
        <v>4</v>
      </c>
      <c r="C168" s="14">
        <v>109</v>
      </c>
      <c r="D168" s="14">
        <v>105</v>
      </c>
      <c r="E168" s="15">
        <v>62</v>
      </c>
      <c r="F168" s="16">
        <v>57.1</v>
      </c>
      <c r="G168" s="16">
        <v>59.2</v>
      </c>
    </row>
    <row r="169" spans="1:7">
      <c r="A169" s="9" t="s">
        <v>34</v>
      </c>
      <c r="B169" s="7" t="s">
        <v>5</v>
      </c>
      <c r="C169" s="14">
        <v>254</v>
      </c>
      <c r="D169" s="14">
        <v>249</v>
      </c>
      <c r="E169" s="15">
        <v>189</v>
      </c>
      <c r="F169" s="16">
        <v>74.3</v>
      </c>
      <c r="G169" s="16">
        <v>75.599999999999994</v>
      </c>
    </row>
    <row r="170" spans="1:7">
      <c r="A170" s="9" t="s">
        <v>34</v>
      </c>
      <c r="B170" s="7" t="s">
        <v>6</v>
      </c>
      <c r="C170" s="14">
        <v>186</v>
      </c>
      <c r="D170" s="14">
        <v>184</v>
      </c>
      <c r="E170" s="15">
        <v>146</v>
      </c>
      <c r="F170" s="16">
        <v>78.599999999999994</v>
      </c>
      <c r="G170" s="16">
        <v>79.400000000000006</v>
      </c>
    </row>
    <row r="171" spans="1:7">
      <c r="A171" s="9" t="s">
        <v>35</v>
      </c>
      <c r="B171" s="21" t="s">
        <v>1</v>
      </c>
      <c r="C171" s="11">
        <v>1371</v>
      </c>
      <c r="D171" s="11">
        <v>1296</v>
      </c>
      <c r="E171" s="12">
        <v>798</v>
      </c>
      <c r="F171" s="13">
        <v>58.2</v>
      </c>
      <c r="G171" s="13">
        <v>61.6</v>
      </c>
    </row>
    <row r="172" spans="1:7">
      <c r="A172" s="9" t="s">
        <v>35</v>
      </c>
      <c r="B172" s="7" t="s">
        <v>2</v>
      </c>
      <c r="C172" s="14">
        <v>168</v>
      </c>
      <c r="D172" s="14">
        <v>151</v>
      </c>
      <c r="E172" s="15">
        <v>61</v>
      </c>
      <c r="F172" s="16">
        <v>36.200000000000003</v>
      </c>
      <c r="G172" s="16">
        <v>40.299999999999997</v>
      </c>
    </row>
    <row r="173" spans="1:7">
      <c r="A173" s="9" t="s">
        <v>35</v>
      </c>
      <c r="B173" s="7" t="s">
        <v>3</v>
      </c>
      <c r="C173" s="14">
        <v>242</v>
      </c>
      <c r="D173" s="14">
        <v>224</v>
      </c>
      <c r="E173" s="15">
        <v>110</v>
      </c>
      <c r="F173" s="16">
        <v>45.4</v>
      </c>
      <c r="G173" s="16">
        <v>49</v>
      </c>
    </row>
    <row r="174" spans="1:7">
      <c r="A174" s="9" t="s">
        <v>35</v>
      </c>
      <c r="B174" s="7" t="s">
        <v>4</v>
      </c>
      <c r="C174" s="14">
        <v>235</v>
      </c>
      <c r="D174" s="14">
        <v>218</v>
      </c>
      <c r="E174" s="15">
        <v>128</v>
      </c>
      <c r="F174" s="16">
        <v>54.4</v>
      </c>
      <c r="G174" s="16">
        <v>58.7</v>
      </c>
    </row>
    <row r="175" spans="1:7">
      <c r="A175" s="9" t="s">
        <v>35</v>
      </c>
      <c r="B175" s="7" t="s">
        <v>5</v>
      </c>
      <c r="C175" s="14">
        <v>462</v>
      </c>
      <c r="D175" s="14">
        <v>445</v>
      </c>
      <c r="E175" s="15">
        <v>300</v>
      </c>
      <c r="F175" s="16">
        <v>64.900000000000006</v>
      </c>
      <c r="G175" s="16">
        <v>67.400000000000006</v>
      </c>
    </row>
    <row r="176" spans="1:7">
      <c r="A176" s="9" t="s">
        <v>35</v>
      </c>
      <c r="B176" s="17" t="s">
        <v>6</v>
      </c>
      <c r="C176" s="18">
        <v>264</v>
      </c>
      <c r="D176" s="18">
        <v>259</v>
      </c>
      <c r="E176" s="19">
        <v>200</v>
      </c>
      <c r="F176" s="20">
        <v>75.7</v>
      </c>
      <c r="G176" s="20">
        <v>77.2</v>
      </c>
    </row>
    <row r="177" spans="1:7">
      <c r="A177" s="9" t="s">
        <v>36</v>
      </c>
      <c r="B177" s="21" t="s">
        <v>1</v>
      </c>
      <c r="C177" s="11">
        <v>2039</v>
      </c>
      <c r="D177" s="11">
        <v>1808</v>
      </c>
      <c r="E177" s="12">
        <v>1048</v>
      </c>
      <c r="F177" s="13">
        <v>51.4</v>
      </c>
      <c r="G177" s="13">
        <v>57.9</v>
      </c>
    </row>
    <row r="178" spans="1:7">
      <c r="A178" s="9" t="s">
        <v>36</v>
      </c>
      <c r="B178" s="7" t="s">
        <v>2</v>
      </c>
      <c r="C178" s="14">
        <v>320</v>
      </c>
      <c r="D178" s="14">
        <v>295</v>
      </c>
      <c r="E178" s="15">
        <v>122</v>
      </c>
      <c r="F178" s="16">
        <v>38.200000000000003</v>
      </c>
      <c r="G178" s="16">
        <v>41.4</v>
      </c>
    </row>
    <row r="179" spans="1:7">
      <c r="A179" s="9" t="s">
        <v>36</v>
      </c>
      <c r="B179" s="7" t="s">
        <v>3</v>
      </c>
      <c r="C179" s="14">
        <v>364</v>
      </c>
      <c r="D179" s="14">
        <v>310</v>
      </c>
      <c r="E179" s="15">
        <v>158</v>
      </c>
      <c r="F179" s="16">
        <v>43.4</v>
      </c>
      <c r="G179" s="16">
        <v>51</v>
      </c>
    </row>
    <row r="180" spans="1:7">
      <c r="A180" s="9" t="s">
        <v>36</v>
      </c>
      <c r="B180" s="7" t="s">
        <v>4</v>
      </c>
      <c r="C180" s="14">
        <v>307</v>
      </c>
      <c r="D180" s="14">
        <v>247</v>
      </c>
      <c r="E180" s="15">
        <v>146</v>
      </c>
      <c r="F180" s="16">
        <v>47.5</v>
      </c>
      <c r="G180" s="16">
        <v>58.9</v>
      </c>
    </row>
    <row r="181" spans="1:7">
      <c r="A181" s="9" t="s">
        <v>36</v>
      </c>
      <c r="B181" s="7" t="s">
        <v>5</v>
      </c>
      <c r="C181" s="14">
        <v>680</v>
      </c>
      <c r="D181" s="14">
        <v>606</v>
      </c>
      <c r="E181" s="15">
        <v>376</v>
      </c>
      <c r="F181" s="16">
        <v>55.2</v>
      </c>
      <c r="G181" s="16">
        <v>61.9</v>
      </c>
    </row>
    <row r="182" spans="1:7">
      <c r="A182" s="9" t="s">
        <v>36</v>
      </c>
      <c r="B182" s="17" t="s">
        <v>6</v>
      </c>
      <c r="C182" s="18">
        <v>369</v>
      </c>
      <c r="D182" s="18">
        <v>350</v>
      </c>
      <c r="E182" s="19">
        <v>246</v>
      </c>
      <c r="F182" s="20">
        <v>66.8</v>
      </c>
      <c r="G182" s="20">
        <v>70.400000000000006</v>
      </c>
    </row>
    <row r="183" spans="1:7">
      <c r="A183" s="9" t="s">
        <v>37</v>
      </c>
      <c r="B183" s="21" t="s">
        <v>1</v>
      </c>
      <c r="C183" s="11">
        <v>1028</v>
      </c>
      <c r="D183" s="11">
        <v>991</v>
      </c>
      <c r="E183" s="12">
        <v>688</v>
      </c>
      <c r="F183" s="13">
        <v>66.900000000000006</v>
      </c>
      <c r="G183" s="13">
        <v>69.400000000000006</v>
      </c>
    </row>
    <row r="184" spans="1:7">
      <c r="A184" s="9" t="s">
        <v>37</v>
      </c>
      <c r="B184" s="7" t="s">
        <v>2</v>
      </c>
      <c r="C184" s="14">
        <v>123</v>
      </c>
      <c r="D184" s="14">
        <v>119</v>
      </c>
      <c r="E184" s="15">
        <v>61</v>
      </c>
      <c r="F184" s="16">
        <v>50</v>
      </c>
      <c r="G184" s="16">
        <v>51.9</v>
      </c>
    </row>
    <row r="185" spans="1:7">
      <c r="A185" s="9" t="s">
        <v>37</v>
      </c>
      <c r="B185" s="7" t="s">
        <v>3</v>
      </c>
      <c r="C185" s="14">
        <v>160</v>
      </c>
      <c r="D185" s="14">
        <v>147</v>
      </c>
      <c r="E185" s="15">
        <v>91</v>
      </c>
      <c r="F185" s="16">
        <v>56.7</v>
      </c>
      <c r="G185" s="16">
        <v>61.7</v>
      </c>
    </row>
    <row r="186" spans="1:7">
      <c r="A186" s="9" t="s">
        <v>37</v>
      </c>
      <c r="B186" s="7" t="s">
        <v>4</v>
      </c>
      <c r="C186" s="14">
        <v>150</v>
      </c>
      <c r="D186" s="14">
        <v>143</v>
      </c>
      <c r="E186" s="15">
        <v>90</v>
      </c>
      <c r="F186" s="16">
        <v>60</v>
      </c>
      <c r="G186" s="16">
        <v>62.8</v>
      </c>
    </row>
    <row r="187" spans="1:7">
      <c r="A187" s="9" t="s">
        <v>37</v>
      </c>
      <c r="B187" s="7" t="s">
        <v>5</v>
      </c>
      <c r="C187" s="14">
        <v>425</v>
      </c>
      <c r="D187" s="14">
        <v>414</v>
      </c>
      <c r="E187" s="15">
        <v>312</v>
      </c>
      <c r="F187" s="16">
        <v>73.400000000000006</v>
      </c>
      <c r="G187" s="16">
        <v>75.400000000000006</v>
      </c>
    </row>
    <row r="188" spans="1:7">
      <c r="A188" s="9" t="s">
        <v>37</v>
      </c>
      <c r="B188" s="17" t="s">
        <v>6</v>
      </c>
      <c r="C188" s="18">
        <v>171</v>
      </c>
      <c r="D188" s="18">
        <v>169</v>
      </c>
      <c r="E188" s="19">
        <v>134</v>
      </c>
      <c r="F188" s="20">
        <v>78.599999999999994</v>
      </c>
      <c r="G188" s="16">
        <v>79.599999999999994</v>
      </c>
    </row>
    <row r="189" spans="1:7">
      <c r="A189" s="9" t="s">
        <v>38</v>
      </c>
      <c r="B189" s="21" t="s">
        <v>1</v>
      </c>
      <c r="C189" s="11">
        <v>6730</v>
      </c>
      <c r="D189" s="11">
        <v>5929</v>
      </c>
      <c r="E189" s="12">
        <v>3670</v>
      </c>
      <c r="F189" s="13">
        <v>54.5</v>
      </c>
      <c r="G189" s="13">
        <v>61.9</v>
      </c>
    </row>
    <row r="190" spans="1:7">
      <c r="A190" s="9" t="s">
        <v>38</v>
      </c>
      <c r="B190" s="7" t="s">
        <v>2</v>
      </c>
      <c r="C190" s="14">
        <v>792</v>
      </c>
      <c r="D190" s="14">
        <v>707</v>
      </c>
      <c r="E190" s="15">
        <v>276</v>
      </c>
      <c r="F190" s="16">
        <v>34.9</v>
      </c>
      <c r="G190" s="16">
        <v>39.1</v>
      </c>
    </row>
    <row r="191" spans="1:7">
      <c r="A191" s="9" t="s">
        <v>38</v>
      </c>
      <c r="B191" s="7" t="s">
        <v>3</v>
      </c>
      <c r="C191" s="14">
        <v>1068</v>
      </c>
      <c r="D191" s="14">
        <v>842</v>
      </c>
      <c r="E191" s="15">
        <v>475</v>
      </c>
      <c r="F191" s="16">
        <v>44.5</v>
      </c>
      <c r="G191" s="16">
        <v>56.4</v>
      </c>
    </row>
    <row r="192" spans="1:7">
      <c r="A192" s="9" t="s">
        <v>38</v>
      </c>
      <c r="B192" s="7" t="s">
        <v>4</v>
      </c>
      <c r="C192" s="14">
        <v>1186</v>
      </c>
      <c r="D192" s="14">
        <v>939</v>
      </c>
      <c r="E192" s="15">
        <v>536</v>
      </c>
      <c r="F192" s="16">
        <v>45.2</v>
      </c>
      <c r="G192" s="16">
        <v>57.1</v>
      </c>
    </row>
    <row r="193" spans="1:7">
      <c r="A193" s="9" t="s">
        <v>38</v>
      </c>
      <c r="B193" s="7" t="s">
        <v>5</v>
      </c>
      <c r="C193" s="14">
        <v>2424</v>
      </c>
      <c r="D193" s="14">
        <v>2217</v>
      </c>
      <c r="E193" s="15">
        <v>1545</v>
      </c>
      <c r="F193" s="16">
        <v>63.7</v>
      </c>
      <c r="G193" s="16">
        <v>69.7</v>
      </c>
    </row>
    <row r="194" spans="1:7">
      <c r="A194" s="9" t="s">
        <v>38</v>
      </c>
      <c r="B194" s="17" t="s">
        <v>6</v>
      </c>
      <c r="C194" s="18">
        <v>1259</v>
      </c>
      <c r="D194" s="18">
        <v>1224</v>
      </c>
      <c r="E194" s="19">
        <v>838</v>
      </c>
      <c r="F194" s="20">
        <v>66.5</v>
      </c>
      <c r="G194" s="20">
        <v>68.400000000000006</v>
      </c>
    </row>
    <row r="195" spans="1:7">
      <c r="A195" s="9" t="s">
        <v>39</v>
      </c>
      <c r="B195" s="21" t="s">
        <v>1</v>
      </c>
      <c r="C195" s="11">
        <v>1553</v>
      </c>
      <c r="D195" s="11">
        <v>1426</v>
      </c>
      <c r="E195" s="12">
        <v>878</v>
      </c>
      <c r="F195" s="13">
        <v>56.5</v>
      </c>
      <c r="G195" s="13">
        <v>61.6</v>
      </c>
    </row>
    <row r="196" spans="1:7">
      <c r="A196" s="9" t="s">
        <v>39</v>
      </c>
      <c r="B196" s="7" t="s">
        <v>2</v>
      </c>
      <c r="C196" s="14">
        <v>177</v>
      </c>
      <c r="D196" s="14">
        <v>163</v>
      </c>
      <c r="E196" s="15">
        <v>66</v>
      </c>
      <c r="F196" s="16">
        <v>37.1</v>
      </c>
      <c r="G196" s="16">
        <v>40.200000000000003</v>
      </c>
    </row>
    <row r="197" spans="1:7">
      <c r="A197" s="9" t="s">
        <v>39</v>
      </c>
      <c r="B197" s="7" t="s">
        <v>3</v>
      </c>
      <c r="C197" s="14">
        <v>286</v>
      </c>
      <c r="D197" s="14">
        <v>248</v>
      </c>
      <c r="E197" s="15">
        <v>130</v>
      </c>
      <c r="F197" s="16">
        <v>45.6</v>
      </c>
      <c r="G197" s="16">
        <v>52.5</v>
      </c>
    </row>
    <row r="198" spans="1:7">
      <c r="A198" s="9" t="s">
        <v>39</v>
      </c>
      <c r="B198" s="7" t="s">
        <v>4</v>
      </c>
      <c r="C198" s="14">
        <v>257</v>
      </c>
      <c r="D198" s="14">
        <v>224</v>
      </c>
      <c r="E198" s="15">
        <v>123</v>
      </c>
      <c r="F198" s="16">
        <v>47.8</v>
      </c>
      <c r="G198" s="16">
        <v>54.9</v>
      </c>
    </row>
    <row r="199" spans="1:7">
      <c r="A199" s="9" t="s">
        <v>39</v>
      </c>
      <c r="B199" s="7" t="s">
        <v>5</v>
      </c>
      <c r="C199" s="14">
        <v>588</v>
      </c>
      <c r="D199" s="14">
        <v>551</v>
      </c>
      <c r="E199" s="15">
        <v>390</v>
      </c>
      <c r="F199" s="16">
        <v>66.3</v>
      </c>
      <c r="G199" s="16">
        <v>70.8</v>
      </c>
    </row>
    <row r="200" spans="1:7">
      <c r="A200" s="9" t="s">
        <v>39</v>
      </c>
      <c r="B200" s="17" t="s">
        <v>6</v>
      </c>
      <c r="C200" s="18">
        <v>246</v>
      </c>
      <c r="D200" s="18">
        <v>240</v>
      </c>
      <c r="E200" s="19">
        <v>169</v>
      </c>
      <c r="F200" s="20">
        <v>68.8</v>
      </c>
      <c r="G200" s="20">
        <v>70.599999999999994</v>
      </c>
    </row>
    <row r="201" spans="1:7">
      <c r="A201" s="9" t="s">
        <v>40</v>
      </c>
      <c r="B201" s="21" t="s">
        <v>1</v>
      </c>
      <c r="C201" s="11">
        <v>15066</v>
      </c>
      <c r="D201" s="11">
        <v>13082</v>
      </c>
      <c r="E201" s="12">
        <v>7675</v>
      </c>
      <c r="F201" s="13">
        <v>50.9</v>
      </c>
      <c r="G201" s="13">
        <v>58.7</v>
      </c>
    </row>
    <row r="202" spans="1:7">
      <c r="A202" s="9" t="s">
        <v>40</v>
      </c>
      <c r="B202" s="7" t="s">
        <v>2</v>
      </c>
      <c r="C202" s="14">
        <v>2028</v>
      </c>
      <c r="D202" s="14">
        <v>1790</v>
      </c>
      <c r="E202" s="15">
        <v>710</v>
      </c>
      <c r="F202" s="16">
        <v>35</v>
      </c>
      <c r="G202" s="16">
        <v>39.6</v>
      </c>
    </row>
    <row r="203" spans="1:7">
      <c r="A203" s="9" t="s">
        <v>40</v>
      </c>
      <c r="B203" s="7" t="s">
        <v>3</v>
      </c>
      <c r="C203" s="14">
        <v>2775</v>
      </c>
      <c r="D203" s="14">
        <v>2171</v>
      </c>
      <c r="E203" s="15">
        <v>1145</v>
      </c>
      <c r="F203" s="16">
        <v>41.3</v>
      </c>
      <c r="G203" s="16">
        <v>52.7</v>
      </c>
    </row>
    <row r="204" spans="1:7">
      <c r="A204" s="9" t="s">
        <v>40</v>
      </c>
      <c r="B204" s="7" t="s">
        <v>4</v>
      </c>
      <c r="C204" s="14">
        <v>2334</v>
      </c>
      <c r="D204" s="14">
        <v>1871</v>
      </c>
      <c r="E204" s="15">
        <v>1133</v>
      </c>
      <c r="F204" s="16">
        <v>48.5</v>
      </c>
      <c r="G204" s="16">
        <v>60.5</v>
      </c>
    </row>
    <row r="205" spans="1:7">
      <c r="A205" s="9" t="s">
        <v>40</v>
      </c>
      <c r="B205" s="7" t="s">
        <v>5</v>
      </c>
      <c r="C205" s="14">
        <v>5217</v>
      </c>
      <c r="D205" s="14">
        <v>4706</v>
      </c>
      <c r="E205" s="15">
        <v>3046</v>
      </c>
      <c r="F205" s="16">
        <v>58.4</v>
      </c>
      <c r="G205" s="16">
        <v>64.7</v>
      </c>
    </row>
    <row r="206" spans="1:7">
      <c r="A206" s="9" t="s">
        <v>40</v>
      </c>
      <c r="B206" s="17" t="s">
        <v>6</v>
      </c>
      <c r="C206" s="18">
        <v>2712</v>
      </c>
      <c r="D206" s="18">
        <v>2543</v>
      </c>
      <c r="E206" s="19">
        <v>1642</v>
      </c>
      <c r="F206" s="20">
        <v>60.5</v>
      </c>
      <c r="G206" s="20">
        <v>64.599999999999994</v>
      </c>
    </row>
    <row r="207" spans="1:7">
      <c r="A207" s="9" t="s">
        <v>41</v>
      </c>
      <c r="B207" s="21" t="s">
        <v>1</v>
      </c>
      <c r="C207" s="11">
        <v>7265</v>
      </c>
      <c r="D207" s="11">
        <v>6712</v>
      </c>
      <c r="E207" s="12">
        <v>4624</v>
      </c>
      <c r="F207" s="13">
        <v>63.7</v>
      </c>
      <c r="G207" s="13">
        <v>68.900000000000006</v>
      </c>
    </row>
    <row r="208" spans="1:7">
      <c r="A208" s="9" t="s">
        <v>41</v>
      </c>
      <c r="B208" s="7" t="s">
        <v>2</v>
      </c>
      <c r="C208" s="14">
        <v>863</v>
      </c>
      <c r="D208" s="14">
        <v>779</v>
      </c>
      <c r="E208" s="15">
        <v>389</v>
      </c>
      <c r="F208" s="16">
        <v>45.1</v>
      </c>
      <c r="G208" s="16">
        <v>50</v>
      </c>
    </row>
    <row r="209" spans="1:7">
      <c r="A209" s="9" t="s">
        <v>41</v>
      </c>
      <c r="B209" s="7" t="s">
        <v>3</v>
      </c>
      <c r="C209" s="14">
        <v>1220</v>
      </c>
      <c r="D209" s="14">
        <v>1021</v>
      </c>
      <c r="E209" s="15">
        <v>676</v>
      </c>
      <c r="F209" s="16">
        <v>55.4</v>
      </c>
      <c r="G209" s="16">
        <v>66.2</v>
      </c>
    </row>
    <row r="210" spans="1:7">
      <c r="A210" s="9" t="s">
        <v>41</v>
      </c>
      <c r="B210" s="7" t="s">
        <v>4</v>
      </c>
      <c r="C210" s="14">
        <v>1320</v>
      </c>
      <c r="D210" s="14">
        <v>1172</v>
      </c>
      <c r="E210" s="15">
        <v>792</v>
      </c>
      <c r="F210" s="16">
        <v>60</v>
      </c>
      <c r="G210" s="16">
        <v>67.599999999999994</v>
      </c>
    </row>
    <row r="211" spans="1:7">
      <c r="A211" s="9" t="s">
        <v>41</v>
      </c>
      <c r="B211" s="7" t="s">
        <v>5</v>
      </c>
      <c r="C211" s="14">
        <v>2470</v>
      </c>
      <c r="D211" s="14">
        <v>2373</v>
      </c>
      <c r="E211" s="15">
        <v>1710</v>
      </c>
      <c r="F211" s="16">
        <v>69.2</v>
      </c>
      <c r="G211" s="16">
        <v>72.099999999999994</v>
      </c>
    </row>
    <row r="212" spans="1:7">
      <c r="A212" s="9" t="s">
        <v>41</v>
      </c>
      <c r="B212" s="17" t="s">
        <v>6</v>
      </c>
      <c r="C212" s="18">
        <v>1390</v>
      </c>
      <c r="D212" s="18">
        <v>1366</v>
      </c>
      <c r="E212" s="19">
        <v>1057</v>
      </c>
      <c r="F212" s="20">
        <v>76</v>
      </c>
      <c r="G212" s="20">
        <v>77.3</v>
      </c>
    </row>
    <row r="213" spans="1:7">
      <c r="A213" s="9" t="s">
        <v>42</v>
      </c>
      <c r="B213" s="21" t="s">
        <v>1</v>
      </c>
      <c r="C213" s="11">
        <v>528</v>
      </c>
      <c r="D213" s="11">
        <v>514</v>
      </c>
      <c r="E213" s="12">
        <v>328</v>
      </c>
      <c r="F213" s="13">
        <v>62.2</v>
      </c>
      <c r="G213" s="13">
        <v>63.9</v>
      </c>
    </row>
    <row r="214" spans="1:7">
      <c r="A214" s="9" t="s">
        <v>42</v>
      </c>
      <c r="B214" s="7" t="s">
        <v>2</v>
      </c>
      <c r="C214" s="14">
        <v>67</v>
      </c>
      <c r="D214" s="14">
        <v>66</v>
      </c>
      <c r="E214" s="15">
        <v>32</v>
      </c>
      <c r="F214" s="22" t="s">
        <v>9</v>
      </c>
      <c r="G214" s="16">
        <v>48.9</v>
      </c>
    </row>
    <row r="215" spans="1:7">
      <c r="A215" s="9" t="s">
        <v>42</v>
      </c>
      <c r="B215" s="7" t="s">
        <v>3</v>
      </c>
      <c r="C215" s="14">
        <v>111</v>
      </c>
      <c r="D215" s="14">
        <v>106</v>
      </c>
      <c r="E215" s="15">
        <v>62</v>
      </c>
      <c r="F215" s="16">
        <v>55.7</v>
      </c>
      <c r="G215" s="16">
        <v>58.6</v>
      </c>
    </row>
    <row r="216" spans="1:7">
      <c r="A216" s="9" t="s">
        <v>42</v>
      </c>
      <c r="B216" s="7" t="s">
        <v>4</v>
      </c>
      <c r="C216" s="14">
        <v>71</v>
      </c>
      <c r="D216" s="14">
        <v>69</v>
      </c>
      <c r="E216" s="15">
        <v>44</v>
      </c>
      <c r="F216" s="22" t="s">
        <v>9</v>
      </c>
      <c r="G216" s="16">
        <v>64</v>
      </c>
    </row>
    <row r="217" spans="1:7">
      <c r="A217" s="9" t="s">
        <v>42</v>
      </c>
      <c r="B217" s="7" t="s">
        <v>5</v>
      </c>
      <c r="C217" s="14">
        <v>194</v>
      </c>
      <c r="D217" s="14">
        <v>190</v>
      </c>
      <c r="E217" s="15">
        <v>129</v>
      </c>
      <c r="F217" s="16">
        <v>66.900000000000006</v>
      </c>
      <c r="G217" s="16">
        <v>68.2</v>
      </c>
    </row>
    <row r="218" spans="1:7">
      <c r="A218" s="9" t="s">
        <v>42</v>
      </c>
      <c r="B218" s="17" t="s">
        <v>6</v>
      </c>
      <c r="C218" s="18">
        <v>85</v>
      </c>
      <c r="D218" s="18">
        <v>84</v>
      </c>
      <c r="E218" s="19">
        <v>61</v>
      </c>
      <c r="F218" s="20">
        <v>71.900000000000006</v>
      </c>
      <c r="G218" s="16">
        <v>72.3</v>
      </c>
    </row>
    <row r="219" spans="1:7">
      <c r="A219" s="9" t="s">
        <v>43</v>
      </c>
      <c r="B219" s="21" t="s">
        <v>1</v>
      </c>
      <c r="C219" s="11">
        <v>8750</v>
      </c>
      <c r="D219" s="11">
        <v>8550</v>
      </c>
      <c r="E219" s="12">
        <v>5395</v>
      </c>
      <c r="F219" s="13">
        <v>61.7</v>
      </c>
      <c r="G219" s="13">
        <v>63.1</v>
      </c>
    </row>
    <row r="220" spans="1:7">
      <c r="A220" s="9" t="s">
        <v>43</v>
      </c>
      <c r="B220" s="7" t="s">
        <v>2</v>
      </c>
      <c r="C220" s="14">
        <v>1145</v>
      </c>
      <c r="D220" s="14">
        <v>1105</v>
      </c>
      <c r="E220" s="15">
        <v>511</v>
      </c>
      <c r="F220" s="16">
        <v>44.7</v>
      </c>
      <c r="G220" s="16">
        <v>46.3</v>
      </c>
    </row>
    <row r="221" spans="1:7">
      <c r="A221" s="9" t="s">
        <v>43</v>
      </c>
      <c r="B221" s="7" t="s">
        <v>3</v>
      </c>
      <c r="C221" s="14">
        <v>1413</v>
      </c>
      <c r="D221" s="14">
        <v>1352</v>
      </c>
      <c r="E221" s="15">
        <v>772</v>
      </c>
      <c r="F221" s="16">
        <v>54.6</v>
      </c>
      <c r="G221" s="16">
        <v>57.1</v>
      </c>
    </row>
    <row r="222" spans="1:7">
      <c r="A222" s="9" t="s">
        <v>43</v>
      </c>
      <c r="B222" s="7" t="s">
        <v>4</v>
      </c>
      <c r="C222" s="14">
        <v>1340</v>
      </c>
      <c r="D222" s="14">
        <v>1274</v>
      </c>
      <c r="E222" s="15">
        <v>772</v>
      </c>
      <c r="F222" s="16">
        <v>57.6</v>
      </c>
      <c r="G222" s="16">
        <v>60.6</v>
      </c>
    </row>
    <row r="223" spans="1:7">
      <c r="A223" s="9" t="s">
        <v>43</v>
      </c>
      <c r="B223" s="7" t="s">
        <v>5</v>
      </c>
      <c r="C223" s="14">
        <v>3213</v>
      </c>
      <c r="D223" s="14">
        <v>3179</v>
      </c>
      <c r="E223" s="15">
        <v>2159</v>
      </c>
      <c r="F223" s="16">
        <v>67.2</v>
      </c>
      <c r="G223" s="16">
        <v>67.900000000000006</v>
      </c>
    </row>
    <row r="224" spans="1:7">
      <c r="A224" s="9" t="s">
        <v>43</v>
      </c>
      <c r="B224" s="17" t="s">
        <v>6</v>
      </c>
      <c r="C224" s="18">
        <v>1640</v>
      </c>
      <c r="D224" s="18">
        <v>1640</v>
      </c>
      <c r="E224" s="19">
        <v>1181</v>
      </c>
      <c r="F224" s="20">
        <v>72</v>
      </c>
      <c r="G224" s="20">
        <v>72</v>
      </c>
    </row>
    <row r="225" spans="1:7">
      <c r="A225" s="9" t="s">
        <v>44</v>
      </c>
      <c r="B225" s="21" t="s">
        <v>1</v>
      </c>
      <c r="C225" s="11">
        <v>2808</v>
      </c>
      <c r="D225" s="11">
        <v>2733</v>
      </c>
      <c r="E225" s="12">
        <v>1431</v>
      </c>
      <c r="F225" s="13">
        <v>51</v>
      </c>
      <c r="G225" s="13">
        <v>52.4</v>
      </c>
    </row>
    <row r="226" spans="1:7">
      <c r="A226" s="9" t="s">
        <v>44</v>
      </c>
      <c r="B226" s="7" t="s">
        <v>2</v>
      </c>
      <c r="C226" s="14">
        <v>325</v>
      </c>
      <c r="D226" s="14">
        <v>323</v>
      </c>
      <c r="E226" s="15">
        <v>88</v>
      </c>
      <c r="F226" s="16">
        <v>27.2</v>
      </c>
      <c r="G226" s="16">
        <v>27.3</v>
      </c>
    </row>
    <row r="227" spans="1:7">
      <c r="A227" s="9" t="s">
        <v>44</v>
      </c>
      <c r="B227" s="7" t="s">
        <v>3</v>
      </c>
      <c r="C227" s="14">
        <v>567</v>
      </c>
      <c r="D227" s="14">
        <v>540</v>
      </c>
      <c r="E227" s="15">
        <v>184</v>
      </c>
      <c r="F227" s="16">
        <v>32.4</v>
      </c>
      <c r="G227" s="16">
        <v>34.1</v>
      </c>
    </row>
    <row r="228" spans="1:7">
      <c r="A228" s="9" t="s">
        <v>44</v>
      </c>
      <c r="B228" s="7" t="s">
        <v>4</v>
      </c>
      <c r="C228" s="14">
        <v>433</v>
      </c>
      <c r="D228" s="14">
        <v>418</v>
      </c>
      <c r="E228" s="15">
        <v>212</v>
      </c>
      <c r="F228" s="16">
        <v>49</v>
      </c>
      <c r="G228" s="16">
        <v>50.8</v>
      </c>
    </row>
    <row r="229" spans="1:7">
      <c r="A229" s="9" t="s">
        <v>44</v>
      </c>
      <c r="B229" s="7" t="s">
        <v>5</v>
      </c>
      <c r="C229" s="14">
        <v>1001</v>
      </c>
      <c r="D229" s="14">
        <v>980</v>
      </c>
      <c r="E229" s="15">
        <v>602</v>
      </c>
      <c r="F229" s="16">
        <v>60.1</v>
      </c>
      <c r="G229" s="16">
        <v>61.4</v>
      </c>
    </row>
    <row r="230" spans="1:7">
      <c r="A230" s="9" t="s">
        <v>44</v>
      </c>
      <c r="B230" s="17" t="s">
        <v>6</v>
      </c>
      <c r="C230" s="18">
        <v>483</v>
      </c>
      <c r="D230" s="18">
        <v>473</v>
      </c>
      <c r="E230" s="19">
        <v>345</v>
      </c>
      <c r="F230" s="20">
        <v>71.5</v>
      </c>
      <c r="G230" s="20">
        <v>73</v>
      </c>
    </row>
    <row r="231" spans="1:7">
      <c r="A231" s="9" t="s">
        <v>45</v>
      </c>
      <c r="B231" s="21" t="s">
        <v>1</v>
      </c>
      <c r="C231" s="11">
        <v>2998</v>
      </c>
      <c r="D231" s="11">
        <v>2806</v>
      </c>
      <c r="E231" s="12">
        <v>1897</v>
      </c>
      <c r="F231" s="13">
        <v>63.3</v>
      </c>
      <c r="G231" s="13">
        <v>67.599999999999994</v>
      </c>
    </row>
    <row r="232" spans="1:7">
      <c r="A232" s="9" t="s">
        <v>45</v>
      </c>
      <c r="B232" s="7" t="s">
        <v>2</v>
      </c>
      <c r="C232" s="14">
        <v>391</v>
      </c>
      <c r="D232" s="14">
        <v>364</v>
      </c>
      <c r="E232" s="15">
        <v>186</v>
      </c>
      <c r="F232" s="16">
        <v>47.6</v>
      </c>
      <c r="G232" s="16">
        <v>51.1</v>
      </c>
    </row>
    <row r="233" spans="1:7">
      <c r="A233" s="9" t="s">
        <v>45</v>
      </c>
      <c r="B233" s="7" t="s">
        <v>3</v>
      </c>
      <c r="C233" s="14">
        <v>461</v>
      </c>
      <c r="D233" s="14">
        <v>399</v>
      </c>
      <c r="E233" s="15">
        <v>215</v>
      </c>
      <c r="F233" s="16">
        <v>46.7</v>
      </c>
      <c r="G233" s="16">
        <v>53.9</v>
      </c>
    </row>
    <row r="234" spans="1:7">
      <c r="A234" s="9" t="s">
        <v>45</v>
      </c>
      <c r="B234" s="7" t="s">
        <v>4</v>
      </c>
      <c r="C234" s="14">
        <v>527</v>
      </c>
      <c r="D234" s="14">
        <v>479</v>
      </c>
      <c r="E234" s="15">
        <v>296</v>
      </c>
      <c r="F234" s="16">
        <v>56.2</v>
      </c>
      <c r="G234" s="16">
        <v>61.8</v>
      </c>
    </row>
    <row r="235" spans="1:7">
      <c r="A235" s="9" t="s">
        <v>45</v>
      </c>
      <c r="B235" s="7" t="s">
        <v>5</v>
      </c>
      <c r="C235" s="14">
        <v>1004</v>
      </c>
      <c r="D235" s="14">
        <v>961</v>
      </c>
      <c r="E235" s="15">
        <v>709</v>
      </c>
      <c r="F235" s="16">
        <v>70.599999999999994</v>
      </c>
      <c r="G235" s="16">
        <v>73.7</v>
      </c>
    </row>
    <row r="236" spans="1:7">
      <c r="A236" s="9" t="s">
        <v>45</v>
      </c>
      <c r="B236" s="17" t="s">
        <v>6</v>
      </c>
      <c r="C236" s="18">
        <v>616</v>
      </c>
      <c r="D236" s="18">
        <v>604</v>
      </c>
      <c r="E236" s="19">
        <v>491</v>
      </c>
      <c r="F236" s="20">
        <v>79.7</v>
      </c>
      <c r="G236" s="20">
        <v>81.3</v>
      </c>
    </row>
    <row r="237" spans="1:7">
      <c r="A237" s="9" t="s">
        <v>46</v>
      </c>
      <c r="B237" s="21" t="s">
        <v>1</v>
      </c>
      <c r="C237" s="11">
        <v>9847</v>
      </c>
      <c r="D237" s="11">
        <v>9452</v>
      </c>
      <c r="E237" s="12">
        <v>5824</v>
      </c>
      <c r="F237" s="13">
        <v>59.1</v>
      </c>
      <c r="G237" s="13">
        <v>61.6</v>
      </c>
    </row>
    <row r="238" spans="1:7">
      <c r="A238" s="9" t="s">
        <v>46</v>
      </c>
      <c r="B238" s="7" t="s">
        <v>2</v>
      </c>
      <c r="C238" s="14">
        <v>1198</v>
      </c>
      <c r="D238" s="14">
        <v>1137</v>
      </c>
      <c r="E238" s="15">
        <v>478</v>
      </c>
      <c r="F238" s="16">
        <v>39.9</v>
      </c>
      <c r="G238" s="16">
        <v>42.1</v>
      </c>
    </row>
    <row r="239" spans="1:7">
      <c r="A239" s="9" t="s">
        <v>46</v>
      </c>
      <c r="B239" s="7" t="s">
        <v>3</v>
      </c>
      <c r="C239" s="14">
        <v>1543</v>
      </c>
      <c r="D239" s="14">
        <v>1442</v>
      </c>
      <c r="E239" s="15">
        <v>790</v>
      </c>
      <c r="F239" s="16">
        <v>51.2</v>
      </c>
      <c r="G239" s="16">
        <v>54.8</v>
      </c>
    </row>
    <row r="240" spans="1:7">
      <c r="A240" s="9" t="s">
        <v>46</v>
      </c>
      <c r="B240" s="7" t="s">
        <v>4</v>
      </c>
      <c r="C240" s="14">
        <v>1520</v>
      </c>
      <c r="D240" s="14">
        <v>1442</v>
      </c>
      <c r="E240" s="15">
        <v>928</v>
      </c>
      <c r="F240" s="16">
        <v>61</v>
      </c>
      <c r="G240" s="16">
        <v>64.400000000000006</v>
      </c>
    </row>
    <row r="241" spans="1:7">
      <c r="A241" s="9" t="s">
        <v>46</v>
      </c>
      <c r="B241" s="7" t="s">
        <v>5</v>
      </c>
      <c r="C241" s="14">
        <v>3674</v>
      </c>
      <c r="D241" s="14">
        <v>3547</v>
      </c>
      <c r="E241" s="15">
        <v>2331</v>
      </c>
      <c r="F241" s="16">
        <v>63.4</v>
      </c>
      <c r="G241" s="16">
        <v>65.7</v>
      </c>
    </row>
    <row r="242" spans="1:7">
      <c r="A242" s="9" t="s">
        <v>46</v>
      </c>
      <c r="B242" s="17" t="s">
        <v>6</v>
      </c>
      <c r="C242" s="18">
        <v>1913</v>
      </c>
      <c r="D242" s="18">
        <v>1883</v>
      </c>
      <c r="E242" s="19">
        <v>1297</v>
      </c>
      <c r="F242" s="20">
        <v>67.8</v>
      </c>
      <c r="G242" s="20">
        <v>68.900000000000006</v>
      </c>
    </row>
    <row r="243" spans="1:7">
      <c r="A243" s="9" t="s">
        <v>47</v>
      </c>
      <c r="B243" s="21" t="s">
        <v>1</v>
      </c>
      <c r="C243" s="11">
        <v>817</v>
      </c>
      <c r="D243" s="11">
        <v>751</v>
      </c>
      <c r="E243" s="12">
        <v>469</v>
      </c>
      <c r="F243" s="13">
        <v>57.4</v>
      </c>
      <c r="G243" s="13">
        <v>62.5</v>
      </c>
    </row>
    <row r="244" spans="1:7">
      <c r="A244" s="9" t="s">
        <v>47</v>
      </c>
      <c r="B244" s="7" t="s">
        <v>2</v>
      </c>
      <c r="C244" s="14">
        <v>99</v>
      </c>
      <c r="D244" s="14">
        <v>89</v>
      </c>
      <c r="E244" s="15">
        <v>45</v>
      </c>
      <c r="F244" s="16">
        <v>45.2</v>
      </c>
      <c r="G244" s="16">
        <v>50.3</v>
      </c>
    </row>
    <row r="245" spans="1:7">
      <c r="A245" s="9" t="s">
        <v>47</v>
      </c>
      <c r="B245" s="7" t="s">
        <v>3</v>
      </c>
      <c r="C245" s="14">
        <v>121</v>
      </c>
      <c r="D245" s="14">
        <v>108</v>
      </c>
      <c r="E245" s="15">
        <v>58</v>
      </c>
      <c r="F245" s="16">
        <v>47.6</v>
      </c>
      <c r="G245" s="16">
        <v>53.3</v>
      </c>
    </row>
    <row r="246" spans="1:7">
      <c r="A246" s="9" t="s">
        <v>47</v>
      </c>
      <c r="B246" s="7" t="s">
        <v>4</v>
      </c>
      <c r="C246" s="14">
        <v>150</v>
      </c>
      <c r="D246" s="14">
        <v>127</v>
      </c>
      <c r="E246" s="15">
        <v>76</v>
      </c>
      <c r="F246" s="16">
        <v>50.9</v>
      </c>
      <c r="G246" s="16">
        <v>59.9</v>
      </c>
    </row>
    <row r="247" spans="1:7">
      <c r="A247" s="9" t="s">
        <v>47</v>
      </c>
      <c r="B247" s="7" t="s">
        <v>5</v>
      </c>
      <c r="C247" s="14">
        <v>290</v>
      </c>
      <c r="D247" s="14">
        <v>272</v>
      </c>
      <c r="E247" s="15">
        <v>185</v>
      </c>
      <c r="F247" s="16">
        <v>64</v>
      </c>
      <c r="G247" s="16">
        <v>68.3</v>
      </c>
    </row>
    <row r="248" spans="1:7">
      <c r="A248" s="9" t="s">
        <v>47</v>
      </c>
      <c r="B248" s="17" t="s">
        <v>6</v>
      </c>
      <c r="C248" s="18">
        <v>158</v>
      </c>
      <c r="D248" s="18">
        <v>155</v>
      </c>
      <c r="E248" s="19">
        <v>105</v>
      </c>
      <c r="F248" s="20">
        <v>66.7</v>
      </c>
      <c r="G248" s="16">
        <v>67.7</v>
      </c>
    </row>
    <row r="249" spans="1:7">
      <c r="A249" s="9" t="s">
        <v>48</v>
      </c>
      <c r="B249" s="21" t="s">
        <v>1</v>
      </c>
      <c r="C249" s="11">
        <v>3516</v>
      </c>
      <c r="D249" s="11">
        <v>3380</v>
      </c>
      <c r="E249" s="12">
        <v>2187</v>
      </c>
      <c r="F249" s="13">
        <v>62.2</v>
      </c>
      <c r="G249" s="13">
        <v>64.7</v>
      </c>
    </row>
    <row r="250" spans="1:7">
      <c r="A250" s="9" t="s">
        <v>48</v>
      </c>
      <c r="B250" s="7" t="s">
        <v>2</v>
      </c>
      <c r="C250" s="14">
        <v>474</v>
      </c>
      <c r="D250" s="14">
        <v>451</v>
      </c>
      <c r="E250" s="15">
        <v>243</v>
      </c>
      <c r="F250" s="16">
        <v>51.3</v>
      </c>
      <c r="G250" s="16">
        <v>54</v>
      </c>
    </row>
    <row r="251" spans="1:7">
      <c r="A251" s="9" t="s">
        <v>48</v>
      </c>
      <c r="B251" s="7" t="s">
        <v>3</v>
      </c>
      <c r="C251" s="14">
        <v>510</v>
      </c>
      <c r="D251" s="14">
        <v>476</v>
      </c>
      <c r="E251" s="15">
        <v>293</v>
      </c>
      <c r="F251" s="16">
        <v>57.5</v>
      </c>
      <c r="G251" s="16">
        <v>61.6</v>
      </c>
    </row>
    <row r="252" spans="1:7">
      <c r="A252" s="9" t="s">
        <v>48</v>
      </c>
      <c r="B252" s="7" t="s">
        <v>4</v>
      </c>
      <c r="C252" s="14">
        <v>601</v>
      </c>
      <c r="D252" s="14">
        <v>561</v>
      </c>
      <c r="E252" s="15">
        <v>343</v>
      </c>
      <c r="F252" s="16">
        <v>57</v>
      </c>
      <c r="G252" s="16">
        <v>61.1</v>
      </c>
    </row>
    <row r="253" spans="1:7">
      <c r="A253" s="9" t="s">
        <v>48</v>
      </c>
      <c r="B253" s="7" t="s">
        <v>5</v>
      </c>
      <c r="C253" s="14">
        <v>1319</v>
      </c>
      <c r="D253" s="14">
        <v>1289</v>
      </c>
      <c r="E253" s="15">
        <v>866</v>
      </c>
      <c r="F253" s="16">
        <v>65.7</v>
      </c>
      <c r="G253" s="16">
        <v>67.2</v>
      </c>
    </row>
    <row r="254" spans="1:7">
      <c r="A254" s="9" t="s">
        <v>48</v>
      </c>
      <c r="B254" s="17" t="s">
        <v>6</v>
      </c>
      <c r="C254" s="18">
        <v>612</v>
      </c>
      <c r="D254" s="18">
        <v>604</v>
      </c>
      <c r="E254" s="19">
        <v>442</v>
      </c>
      <c r="F254" s="20">
        <v>72.3</v>
      </c>
      <c r="G254" s="20">
        <v>73.2</v>
      </c>
    </row>
    <row r="255" spans="1:7">
      <c r="A255" s="9" t="s">
        <v>49</v>
      </c>
      <c r="B255" s="21" t="s">
        <v>1</v>
      </c>
      <c r="C255" s="11">
        <v>616</v>
      </c>
      <c r="D255" s="11">
        <v>607</v>
      </c>
      <c r="E255" s="12">
        <v>370</v>
      </c>
      <c r="F255" s="13">
        <v>60.1</v>
      </c>
      <c r="G255" s="13">
        <v>61</v>
      </c>
    </row>
    <row r="256" spans="1:7">
      <c r="A256" s="9" t="s">
        <v>49</v>
      </c>
      <c r="B256" s="7" t="s">
        <v>2</v>
      </c>
      <c r="C256" s="14">
        <v>95</v>
      </c>
      <c r="D256" s="14">
        <v>94</v>
      </c>
      <c r="E256" s="15">
        <v>31</v>
      </c>
      <c r="F256" s="16">
        <v>32.700000000000003</v>
      </c>
      <c r="G256" s="16">
        <v>32.9</v>
      </c>
    </row>
    <row r="257" spans="1:7">
      <c r="A257" s="9" t="s">
        <v>49</v>
      </c>
      <c r="B257" s="7" t="s">
        <v>3</v>
      </c>
      <c r="C257" s="14">
        <v>103</v>
      </c>
      <c r="D257" s="14">
        <v>101</v>
      </c>
      <c r="E257" s="15">
        <v>46</v>
      </c>
      <c r="F257" s="16">
        <v>44.6</v>
      </c>
      <c r="G257" s="16">
        <v>45.6</v>
      </c>
    </row>
    <row r="258" spans="1:7">
      <c r="A258" s="9" t="s">
        <v>49</v>
      </c>
      <c r="B258" s="7" t="s">
        <v>4</v>
      </c>
      <c r="C258" s="14">
        <v>82</v>
      </c>
      <c r="D258" s="14">
        <v>79</v>
      </c>
      <c r="E258" s="15">
        <v>53</v>
      </c>
      <c r="F258" s="16">
        <v>63.9</v>
      </c>
      <c r="G258" s="16">
        <v>66.3</v>
      </c>
    </row>
    <row r="259" spans="1:7">
      <c r="A259" s="9" t="s">
        <v>49</v>
      </c>
      <c r="B259" s="7" t="s">
        <v>5</v>
      </c>
      <c r="C259" s="14">
        <v>204</v>
      </c>
      <c r="D259" s="14">
        <v>202</v>
      </c>
      <c r="E259" s="15">
        <v>145</v>
      </c>
      <c r="F259" s="16">
        <v>70.900000000000006</v>
      </c>
      <c r="G259" s="16">
        <v>71.5</v>
      </c>
    </row>
    <row r="260" spans="1:7">
      <c r="A260" s="9" t="s">
        <v>49</v>
      </c>
      <c r="B260" s="17" t="s">
        <v>6</v>
      </c>
      <c r="C260" s="18">
        <v>132</v>
      </c>
      <c r="D260" s="18">
        <v>130</v>
      </c>
      <c r="E260" s="19">
        <v>96</v>
      </c>
      <c r="F260" s="20">
        <v>72.900000000000006</v>
      </c>
      <c r="G260" s="16">
        <v>73.7</v>
      </c>
    </row>
    <row r="261" spans="1:7">
      <c r="A261" s="9" t="s">
        <v>50</v>
      </c>
      <c r="B261" s="21" t="s">
        <v>1</v>
      </c>
      <c r="C261" s="11">
        <v>4849</v>
      </c>
      <c r="D261" s="11">
        <v>4678</v>
      </c>
      <c r="E261" s="12">
        <v>2606</v>
      </c>
      <c r="F261" s="13">
        <v>53.7</v>
      </c>
      <c r="G261" s="13">
        <v>55.7</v>
      </c>
    </row>
    <row r="262" spans="1:7">
      <c r="A262" s="9" t="s">
        <v>50</v>
      </c>
      <c r="B262" s="7" t="s">
        <v>2</v>
      </c>
      <c r="C262" s="14">
        <v>610</v>
      </c>
      <c r="D262" s="14">
        <v>590</v>
      </c>
      <c r="E262" s="15">
        <v>207</v>
      </c>
      <c r="F262" s="16">
        <v>34</v>
      </c>
      <c r="G262" s="16">
        <v>35.200000000000003</v>
      </c>
    </row>
    <row r="263" spans="1:7">
      <c r="A263" s="9" t="s">
        <v>50</v>
      </c>
      <c r="B263" s="7" t="s">
        <v>3</v>
      </c>
      <c r="C263" s="14">
        <v>833</v>
      </c>
      <c r="D263" s="14">
        <v>773</v>
      </c>
      <c r="E263" s="15">
        <v>395</v>
      </c>
      <c r="F263" s="16">
        <v>47.4</v>
      </c>
      <c r="G263" s="16">
        <v>51</v>
      </c>
    </row>
    <row r="264" spans="1:7">
      <c r="A264" s="9" t="s">
        <v>50</v>
      </c>
      <c r="B264" s="7" t="s">
        <v>4</v>
      </c>
      <c r="C264" s="14">
        <v>783</v>
      </c>
      <c r="D264" s="14">
        <v>739</v>
      </c>
      <c r="E264" s="15">
        <v>402</v>
      </c>
      <c r="F264" s="16">
        <v>51.3</v>
      </c>
      <c r="G264" s="16">
        <v>54.3</v>
      </c>
    </row>
    <row r="265" spans="1:7">
      <c r="A265" s="9" t="s">
        <v>50</v>
      </c>
      <c r="B265" s="7" t="s">
        <v>5</v>
      </c>
      <c r="C265" s="14">
        <v>1607</v>
      </c>
      <c r="D265" s="14">
        <v>1563</v>
      </c>
      <c r="E265" s="15">
        <v>904</v>
      </c>
      <c r="F265" s="16">
        <v>56.3</v>
      </c>
      <c r="G265" s="16">
        <v>57.9</v>
      </c>
    </row>
    <row r="266" spans="1:7">
      <c r="A266" s="9" t="s">
        <v>50</v>
      </c>
      <c r="B266" s="17" t="s">
        <v>6</v>
      </c>
      <c r="C266" s="18">
        <v>1016</v>
      </c>
      <c r="D266" s="18">
        <v>1013</v>
      </c>
      <c r="E266" s="19">
        <v>698</v>
      </c>
      <c r="F266" s="20">
        <v>68.7</v>
      </c>
      <c r="G266" s="20">
        <v>68.900000000000006</v>
      </c>
    </row>
    <row r="267" spans="1:7">
      <c r="A267" s="9" t="s">
        <v>51</v>
      </c>
      <c r="B267" s="21" t="s">
        <v>1</v>
      </c>
      <c r="C267" s="11">
        <v>18642</v>
      </c>
      <c r="D267" s="11">
        <v>16062</v>
      </c>
      <c r="E267" s="12">
        <v>8643</v>
      </c>
      <c r="F267" s="13">
        <v>46.4</v>
      </c>
      <c r="G267" s="13">
        <v>53.8</v>
      </c>
    </row>
    <row r="268" spans="1:7">
      <c r="A268" s="9" t="s">
        <v>51</v>
      </c>
      <c r="B268" s="7" t="s">
        <v>2</v>
      </c>
      <c r="C268" s="14">
        <v>2538</v>
      </c>
      <c r="D268" s="14">
        <v>2249</v>
      </c>
      <c r="E268" s="15">
        <v>572</v>
      </c>
      <c r="F268" s="16">
        <v>22.5</v>
      </c>
      <c r="G268" s="16">
        <v>25.4</v>
      </c>
    </row>
    <row r="269" spans="1:7">
      <c r="A269" s="9" t="s">
        <v>51</v>
      </c>
      <c r="B269" s="7" t="s">
        <v>3</v>
      </c>
      <c r="C269" s="14">
        <v>3695</v>
      </c>
      <c r="D269" s="14">
        <v>2965</v>
      </c>
      <c r="E269" s="15">
        <v>1228</v>
      </c>
      <c r="F269" s="16">
        <v>33.200000000000003</v>
      </c>
      <c r="G269" s="16">
        <v>41.4</v>
      </c>
    </row>
    <row r="270" spans="1:7">
      <c r="A270" s="9" t="s">
        <v>51</v>
      </c>
      <c r="B270" s="7" t="s">
        <v>4</v>
      </c>
      <c r="C270" s="14">
        <v>3445</v>
      </c>
      <c r="D270" s="14">
        <v>2748</v>
      </c>
      <c r="E270" s="15">
        <v>1473</v>
      </c>
      <c r="F270" s="16">
        <v>42.8</v>
      </c>
      <c r="G270" s="16">
        <v>53.6</v>
      </c>
    </row>
    <row r="271" spans="1:7">
      <c r="A271" s="9" t="s">
        <v>51</v>
      </c>
      <c r="B271" s="7" t="s">
        <v>5</v>
      </c>
      <c r="C271" s="14">
        <v>6115</v>
      </c>
      <c r="D271" s="14">
        <v>5429</v>
      </c>
      <c r="E271" s="15">
        <v>3399</v>
      </c>
      <c r="F271" s="16">
        <v>55.6</v>
      </c>
      <c r="G271" s="16">
        <v>62.6</v>
      </c>
    </row>
    <row r="272" spans="1:7">
      <c r="A272" s="9" t="s">
        <v>51</v>
      </c>
      <c r="B272" s="17" t="s">
        <v>6</v>
      </c>
      <c r="C272" s="18">
        <v>2849</v>
      </c>
      <c r="D272" s="18">
        <v>2671</v>
      </c>
      <c r="E272" s="19">
        <v>1971</v>
      </c>
      <c r="F272" s="20">
        <v>69.2</v>
      </c>
      <c r="G272" s="20">
        <v>73.8</v>
      </c>
    </row>
    <row r="273" spans="1:7">
      <c r="A273" s="9" t="s">
        <v>52</v>
      </c>
      <c r="B273" s="21" t="s">
        <v>1</v>
      </c>
      <c r="C273" s="11">
        <v>1917</v>
      </c>
      <c r="D273" s="11">
        <v>1793</v>
      </c>
      <c r="E273" s="12">
        <v>1022</v>
      </c>
      <c r="F273" s="13">
        <v>53.3</v>
      </c>
      <c r="G273" s="13">
        <v>57</v>
      </c>
    </row>
    <row r="274" spans="1:7">
      <c r="A274" s="9" t="s">
        <v>52</v>
      </c>
      <c r="B274" s="7" t="s">
        <v>2</v>
      </c>
      <c r="C274" s="14">
        <v>279</v>
      </c>
      <c r="D274" s="14">
        <v>263</v>
      </c>
      <c r="E274" s="15">
        <v>97</v>
      </c>
      <c r="F274" s="16">
        <v>34.799999999999997</v>
      </c>
      <c r="G274" s="16">
        <v>36.9</v>
      </c>
    </row>
    <row r="275" spans="1:7">
      <c r="A275" s="9" t="s">
        <v>52</v>
      </c>
      <c r="B275" s="7" t="s">
        <v>3</v>
      </c>
      <c r="C275" s="14">
        <v>446</v>
      </c>
      <c r="D275" s="14">
        <v>407</v>
      </c>
      <c r="E275" s="15">
        <v>194</v>
      </c>
      <c r="F275" s="16">
        <v>43.4</v>
      </c>
      <c r="G275" s="16">
        <v>47.5</v>
      </c>
    </row>
    <row r="276" spans="1:7">
      <c r="A276" s="9" t="s">
        <v>52</v>
      </c>
      <c r="B276" s="7" t="s">
        <v>4</v>
      </c>
      <c r="C276" s="14">
        <v>357</v>
      </c>
      <c r="D276" s="14">
        <v>307</v>
      </c>
      <c r="E276" s="15">
        <v>161</v>
      </c>
      <c r="F276" s="16">
        <v>45.2</v>
      </c>
      <c r="G276" s="16">
        <v>52.6</v>
      </c>
    </row>
    <row r="277" spans="1:7">
      <c r="A277" s="9" t="s">
        <v>52</v>
      </c>
      <c r="B277" s="7" t="s">
        <v>5</v>
      </c>
      <c r="C277" s="14">
        <v>592</v>
      </c>
      <c r="D277" s="14">
        <v>576</v>
      </c>
      <c r="E277" s="15">
        <v>375</v>
      </c>
      <c r="F277" s="16">
        <v>63.4</v>
      </c>
      <c r="G277" s="16">
        <v>65.099999999999994</v>
      </c>
    </row>
    <row r="278" spans="1:7">
      <c r="A278" s="9" t="s">
        <v>52</v>
      </c>
      <c r="B278" s="17" t="s">
        <v>6</v>
      </c>
      <c r="C278" s="18">
        <v>242</v>
      </c>
      <c r="D278" s="18">
        <v>240</v>
      </c>
      <c r="E278" s="19">
        <v>195</v>
      </c>
      <c r="F278" s="20">
        <v>80.400000000000006</v>
      </c>
      <c r="G278" s="20">
        <v>81.3</v>
      </c>
    </row>
    <row r="279" spans="1:7">
      <c r="A279" s="9" t="s">
        <v>53</v>
      </c>
      <c r="B279" s="21" t="s">
        <v>1</v>
      </c>
      <c r="C279" s="11">
        <v>496</v>
      </c>
      <c r="D279" s="11">
        <v>487</v>
      </c>
      <c r="E279" s="12">
        <v>308</v>
      </c>
      <c r="F279" s="13">
        <v>62.1</v>
      </c>
      <c r="G279" s="13">
        <v>63.3</v>
      </c>
    </row>
    <row r="280" spans="1:7">
      <c r="A280" s="9" t="s">
        <v>53</v>
      </c>
      <c r="B280" s="7" t="s">
        <v>2</v>
      </c>
      <c r="C280" s="14">
        <v>61</v>
      </c>
      <c r="D280" s="14">
        <v>59</v>
      </c>
      <c r="E280" s="15">
        <v>23</v>
      </c>
      <c r="F280" s="22" t="s">
        <v>9</v>
      </c>
      <c r="G280" s="16">
        <v>39.1</v>
      </c>
    </row>
    <row r="281" spans="1:7">
      <c r="A281" s="9" t="s">
        <v>53</v>
      </c>
      <c r="B281" s="7" t="s">
        <v>3</v>
      </c>
      <c r="C281" s="14">
        <v>69</v>
      </c>
      <c r="D281" s="14">
        <v>68</v>
      </c>
      <c r="E281" s="15">
        <v>30</v>
      </c>
      <c r="F281" s="22" t="s">
        <v>9</v>
      </c>
      <c r="G281" s="16">
        <v>44.6</v>
      </c>
    </row>
    <row r="282" spans="1:7">
      <c r="A282" s="9" t="s">
        <v>53</v>
      </c>
      <c r="B282" s="7" t="s">
        <v>4</v>
      </c>
      <c r="C282" s="14">
        <v>78</v>
      </c>
      <c r="D282" s="14">
        <v>76</v>
      </c>
      <c r="E282" s="15">
        <v>46</v>
      </c>
      <c r="F282" s="16">
        <v>59.4</v>
      </c>
      <c r="G282" s="16">
        <v>61.2</v>
      </c>
    </row>
    <row r="283" spans="1:7">
      <c r="A283" s="9" t="s">
        <v>53</v>
      </c>
      <c r="B283" s="7" t="s">
        <v>5</v>
      </c>
      <c r="C283" s="14">
        <v>195</v>
      </c>
      <c r="D283" s="14">
        <v>193</v>
      </c>
      <c r="E283" s="15">
        <v>133</v>
      </c>
      <c r="F283" s="16">
        <v>68.5</v>
      </c>
      <c r="G283" s="16">
        <v>69.2</v>
      </c>
    </row>
    <row r="284" spans="1:7">
      <c r="A284" s="9" t="s">
        <v>53</v>
      </c>
      <c r="B284" s="17" t="s">
        <v>6</v>
      </c>
      <c r="C284" s="18">
        <v>93</v>
      </c>
      <c r="D284" s="18">
        <v>91</v>
      </c>
      <c r="E284" s="19">
        <v>75</v>
      </c>
      <c r="F284" s="20">
        <v>80.599999999999994</v>
      </c>
      <c r="G284" s="16">
        <v>82.2</v>
      </c>
    </row>
    <row r="285" spans="1:7">
      <c r="A285" s="9" t="s">
        <v>54</v>
      </c>
      <c r="B285" s="21" t="s">
        <v>1</v>
      </c>
      <c r="C285" s="11">
        <v>6094</v>
      </c>
      <c r="D285" s="11">
        <v>5645</v>
      </c>
      <c r="E285" s="12">
        <v>3778</v>
      </c>
      <c r="F285" s="13">
        <v>62</v>
      </c>
      <c r="G285" s="13">
        <v>66.900000000000006</v>
      </c>
    </row>
    <row r="286" spans="1:7">
      <c r="A286" s="9" t="s">
        <v>54</v>
      </c>
      <c r="B286" s="7" t="s">
        <v>2</v>
      </c>
      <c r="C286" s="14">
        <v>695</v>
      </c>
      <c r="D286" s="14">
        <v>612</v>
      </c>
      <c r="E286" s="15">
        <v>292</v>
      </c>
      <c r="F286" s="16">
        <v>42</v>
      </c>
      <c r="G286" s="16">
        <v>47.7</v>
      </c>
    </row>
    <row r="287" spans="1:7">
      <c r="A287" s="9" t="s">
        <v>54</v>
      </c>
      <c r="B287" s="7" t="s">
        <v>3</v>
      </c>
      <c r="C287" s="14">
        <v>1192</v>
      </c>
      <c r="D287" s="14">
        <v>1026</v>
      </c>
      <c r="E287" s="15">
        <v>605</v>
      </c>
      <c r="F287" s="16">
        <v>50.8</v>
      </c>
      <c r="G287" s="16">
        <v>59</v>
      </c>
    </row>
    <row r="288" spans="1:7">
      <c r="A288" s="9" t="s">
        <v>54</v>
      </c>
      <c r="B288" s="7" t="s">
        <v>4</v>
      </c>
      <c r="C288" s="14">
        <v>989</v>
      </c>
      <c r="D288" s="14">
        <v>889</v>
      </c>
      <c r="E288" s="15">
        <v>634</v>
      </c>
      <c r="F288" s="16">
        <v>64.099999999999994</v>
      </c>
      <c r="G288" s="16">
        <v>71.3</v>
      </c>
    </row>
    <row r="289" spans="1:7">
      <c r="A289" s="9" t="s">
        <v>54</v>
      </c>
      <c r="B289" s="7" t="s">
        <v>5</v>
      </c>
      <c r="C289" s="14">
        <v>2140</v>
      </c>
      <c r="D289" s="14">
        <v>2050</v>
      </c>
      <c r="E289" s="15">
        <v>1473</v>
      </c>
      <c r="F289" s="16">
        <v>68.900000000000006</v>
      </c>
      <c r="G289" s="16">
        <v>71.900000000000006</v>
      </c>
    </row>
    <row r="290" spans="1:7">
      <c r="A290" s="9" t="s">
        <v>54</v>
      </c>
      <c r="B290" s="17" t="s">
        <v>6</v>
      </c>
      <c r="C290" s="18">
        <v>1079</v>
      </c>
      <c r="D290" s="18">
        <v>1069</v>
      </c>
      <c r="E290" s="19">
        <v>774</v>
      </c>
      <c r="F290" s="20">
        <v>71.7</v>
      </c>
      <c r="G290" s="20">
        <v>72.400000000000006</v>
      </c>
    </row>
    <row r="291" spans="1:7">
      <c r="A291" s="9" t="s">
        <v>55</v>
      </c>
      <c r="B291" s="21" t="s">
        <v>1</v>
      </c>
      <c r="C291" s="11">
        <v>5230</v>
      </c>
      <c r="D291" s="11">
        <v>4832</v>
      </c>
      <c r="E291" s="12">
        <v>3172</v>
      </c>
      <c r="F291" s="13">
        <v>60.7</v>
      </c>
      <c r="G291" s="13">
        <v>65.599999999999994</v>
      </c>
    </row>
    <row r="292" spans="1:7">
      <c r="A292" s="9" t="s">
        <v>55</v>
      </c>
      <c r="B292" s="7" t="s">
        <v>2</v>
      </c>
      <c r="C292" s="14">
        <v>563</v>
      </c>
      <c r="D292" s="14">
        <v>511</v>
      </c>
      <c r="E292" s="15">
        <v>215</v>
      </c>
      <c r="F292" s="16">
        <v>38.200000000000003</v>
      </c>
      <c r="G292" s="16">
        <v>42.1</v>
      </c>
    </row>
    <row r="293" spans="1:7">
      <c r="A293" s="9" t="s">
        <v>55</v>
      </c>
      <c r="B293" s="7" t="s">
        <v>3</v>
      </c>
      <c r="C293" s="14">
        <v>1017</v>
      </c>
      <c r="D293" s="14">
        <v>911</v>
      </c>
      <c r="E293" s="15">
        <v>488</v>
      </c>
      <c r="F293" s="16">
        <v>48</v>
      </c>
      <c r="G293" s="16">
        <v>53.6</v>
      </c>
    </row>
    <row r="294" spans="1:7">
      <c r="A294" s="9" t="s">
        <v>55</v>
      </c>
      <c r="B294" s="7" t="s">
        <v>4</v>
      </c>
      <c r="C294" s="14">
        <v>916</v>
      </c>
      <c r="D294" s="14">
        <v>809</v>
      </c>
      <c r="E294" s="15">
        <v>577</v>
      </c>
      <c r="F294" s="16">
        <v>62.9</v>
      </c>
      <c r="G294" s="16">
        <v>71.3</v>
      </c>
    </row>
    <row r="295" spans="1:7">
      <c r="A295" s="9" t="s">
        <v>55</v>
      </c>
      <c r="B295" s="7" t="s">
        <v>5</v>
      </c>
      <c r="C295" s="14">
        <v>1660</v>
      </c>
      <c r="D295" s="14">
        <v>1570</v>
      </c>
      <c r="E295" s="15">
        <v>1101</v>
      </c>
      <c r="F295" s="16">
        <v>66.400000000000006</v>
      </c>
      <c r="G295" s="16">
        <v>70.099999999999994</v>
      </c>
    </row>
    <row r="296" spans="1:7">
      <c r="A296" s="9" t="s">
        <v>55</v>
      </c>
      <c r="B296" s="17" t="s">
        <v>6</v>
      </c>
      <c r="C296" s="18">
        <v>1074</v>
      </c>
      <c r="D296" s="18">
        <v>1032</v>
      </c>
      <c r="E296" s="19">
        <v>791</v>
      </c>
      <c r="F296" s="20">
        <v>73.7</v>
      </c>
      <c r="G296" s="20">
        <v>76.7</v>
      </c>
    </row>
    <row r="297" spans="1:7">
      <c r="A297" s="9" t="s">
        <v>56</v>
      </c>
      <c r="B297" s="21" t="s">
        <v>1</v>
      </c>
      <c r="C297" s="11">
        <v>1452</v>
      </c>
      <c r="D297" s="11">
        <v>1442</v>
      </c>
      <c r="E297" s="12">
        <v>690</v>
      </c>
      <c r="F297" s="13">
        <v>47.5</v>
      </c>
      <c r="G297" s="13">
        <v>47.8</v>
      </c>
    </row>
    <row r="298" spans="1:7">
      <c r="A298" s="9" t="s">
        <v>56</v>
      </c>
      <c r="B298" s="7" t="s">
        <v>2</v>
      </c>
      <c r="C298" s="14">
        <v>163</v>
      </c>
      <c r="D298" s="14">
        <v>162</v>
      </c>
      <c r="E298" s="15">
        <v>37</v>
      </c>
      <c r="F298" s="16">
        <v>22.6</v>
      </c>
      <c r="G298" s="16">
        <v>22.7</v>
      </c>
    </row>
    <row r="299" spans="1:7">
      <c r="A299" s="9" t="s">
        <v>56</v>
      </c>
      <c r="B299" s="7" t="s">
        <v>3</v>
      </c>
      <c r="C299" s="14">
        <v>213</v>
      </c>
      <c r="D299" s="14">
        <v>210</v>
      </c>
      <c r="E299" s="15">
        <v>66</v>
      </c>
      <c r="F299" s="16">
        <v>31.1</v>
      </c>
      <c r="G299" s="16">
        <v>31.6</v>
      </c>
    </row>
    <row r="300" spans="1:7">
      <c r="A300" s="9" t="s">
        <v>56</v>
      </c>
      <c r="B300" s="7" t="s">
        <v>4</v>
      </c>
      <c r="C300" s="14">
        <v>237</v>
      </c>
      <c r="D300" s="14">
        <v>237</v>
      </c>
      <c r="E300" s="15">
        <v>111</v>
      </c>
      <c r="F300" s="16">
        <v>47</v>
      </c>
      <c r="G300" s="16">
        <v>47</v>
      </c>
    </row>
    <row r="301" spans="1:7">
      <c r="A301" s="9" t="s">
        <v>56</v>
      </c>
      <c r="B301" s="7" t="s">
        <v>5</v>
      </c>
      <c r="C301" s="14">
        <v>479</v>
      </c>
      <c r="D301" s="14">
        <v>475</v>
      </c>
      <c r="E301" s="15">
        <v>253</v>
      </c>
      <c r="F301" s="16">
        <v>52.9</v>
      </c>
      <c r="G301" s="16">
        <v>53.3</v>
      </c>
    </row>
    <row r="302" spans="1:7">
      <c r="A302" s="9" t="s">
        <v>56</v>
      </c>
      <c r="B302" s="17" t="s">
        <v>6</v>
      </c>
      <c r="C302" s="18">
        <v>361</v>
      </c>
      <c r="D302" s="18">
        <v>359</v>
      </c>
      <c r="E302" s="19">
        <v>222</v>
      </c>
      <c r="F302" s="20">
        <v>61.5</v>
      </c>
      <c r="G302" s="20">
        <v>61.8</v>
      </c>
    </row>
    <row r="303" spans="1:7">
      <c r="A303" s="9" t="s">
        <v>57</v>
      </c>
      <c r="B303" s="21" t="s">
        <v>1</v>
      </c>
      <c r="C303" s="11">
        <v>4352</v>
      </c>
      <c r="D303" s="11">
        <v>4247</v>
      </c>
      <c r="E303" s="12">
        <v>3127</v>
      </c>
      <c r="F303" s="13">
        <v>71.900000000000006</v>
      </c>
      <c r="G303" s="13">
        <v>73.599999999999994</v>
      </c>
    </row>
    <row r="304" spans="1:7">
      <c r="A304" s="9" t="s">
        <v>57</v>
      </c>
      <c r="B304" s="7" t="s">
        <v>2</v>
      </c>
      <c r="C304" s="14">
        <v>539</v>
      </c>
      <c r="D304" s="14">
        <v>513</v>
      </c>
      <c r="E304" s="15">
        <v>287</v>
      </c>
      <c r="F304" s="16">
        <v>53.3</v>
      </c>
      <c r="G304" s="16">
        <v>56</v>
      </c>
    </row>
    <row r="305" spans="1:7">
      <c r="A305" s="9" t="s">
        <v>57</v>
      </c>
      <c r="B305" s="7" t="s">
        <v>3</v>
      </c>
      <c r="C305" s="14">
        <v>699</v>
      </c>
      <c r="D305" s="14">
        <v>662</v>
      </c>
      <c r="E305" s="15">
        <v>438</v>
      </c>
      <c r="F305" s="16">
        <v>62.6</v>
      </c>
      <c r="G305" s="16">
        <v>66.099999999999994</v>
      </c>
    </row>
    <row r="306" spans="1:7">
      <c r="A306" s="9" t="s">
        <v>57</v>
      </c>
      <c r="B306" s="7" t="s">
        <v>4</v>
      </c>
      <c r="C306" s="14">
        <v>714</v>
      </c>
      <c r="D306" s="14">
        <v>695</v>
      </c>
      <c r="E306" s="15">
        <v>514</v>
      </c>
      <c r="F306" s="16">
        <v>72</v>
      </c>
      <c r="G306" s="16">
        <v>73.900000000000006</v>
      </c>
    </row>
    <row r="307" spans="1:7">
      <c r="A307" s="9" t="s">
        <v>57</v>
      </c>
      <c r="B307" s="7" t="s">
        <v>5</v>
      </c>
      <c r="C307" s="14">
        <v>1552</v>
      </c>
      <c r="D307" s="14">
        <v>1532</v>
      </c>
      <c r="E307" s="15">
        <v>1192</v>
      </c>
      <c r="F307" s="16">
        <v>76.8</v>
      </c>
      <c r="G307" s="16">
        <v>77.8</v>
      </c>
    </row>
    <row r="308" spans="1:7">
      <c r="A308" s="9" t="s">
        <v>57</v>
      </c>
      <c r="B308" s="17" t="s">
        <v>6</v>
      </c>
      <c r="C308" s="18">
        <v>847</v>
      </c>
      <c r="D308" s="18">
        <v>845</v>
      </c>
      <c r="E308" s="19">
        <v>697</v>
      </c>
      <c r="F308" s="20">
        <v>82.2</v>
      </c>
      <c r="G308" s="20">
        <v>82.4</v>
      </c>
    </row>
    <row r="309" spans="1:7">
      <c r="A309" s="10" t="s">
        <v>58</v>
      </c>
      <c r="B309" s="7" t="s">
        <v>1</v>
      </c>
      <c r="C309" s="14">
        <v>427</v>
      </c>
      <c r="D309" s="14">
        <v>419</v>
      </c>
      <c r="E309" s="15">
        <v>247</v>
      </c>
      <c r="F309" s="16">
        <v>57.8</v>
      </c>
      <c r="G309" s="16">
        <v>58.9</v>
      </c>
    </row>
    <row r="310" spans="1:7">
      <c r="A310" s="10" t="s">
        <v>58</v>
      </c>
      <c r="B310" s="7" t="s">
        <v>2</v>
      </c>
      <c r="C310" s="14">
        <v>56</v>
      </c>
      <c r="D310" s="14">
        <v>55</v>
      </c>
      <c r="E310" s="15">
        <v>18</v>
      </c>
      <c r="F310" s="22" t="s">
        <v>9</v>
      </c>
      <c r="G310" s="16">
        <v>32.299999999999997</v>
      </c>
    </row>
    <row r="311" spans="1:7">
      <c r="A311" s="10" t="s">
        <v>58</v>
      </c>
      <c r="B311" s="7" t="s">
        <v>3</v>
      </c>
      <c r="C311" s="14">
        <v>73</v>
      </c>
      <c r="D311" s="14">
        <v>71</v>
      </c>
      <c r="E311" s="15">
        <v>39</v>
      </c>
      <c r="F311" s="22" t="s">
        <v>9</v>
      </c>
      <c r="G311" s="16">
        <v>54.3</v>
      </c>
    </row>
    <row r="312" spans="1:7" s="8" customFormat="1">
      <c r="A312" s="10" t="s">
        <v>58</v>
      </c>
      <c r="B312" s="7" t="s">
        <v>4</v>
      </c>
      <c r="C312" s="14">
        <v>68</v>
      </c>
      <c r="D312" s="14">
        <v>66</v>
      </c>
      <c r="E312" s="15">
        <v>36</v>
      </c>
      <c r="F312" s="22" t="s">
        <v>9</v>
      </c>
      <c r="G312" s="16">
        <v>54.5</v>
      </c>
    </row>
    <row r="313" spans="1:7" s="8" customFormat="1">
      <c r="A313" s="10" t="s">
        <v>58</v>
      </c>
      <c r="B313" s="7" t="s">
        <v>5</v>
      </c>
      <c r="C313" s="14">
        <v>155</v>
      </c>
      <c r="D313" s="14">
        <v>154</v>
      </c>
      <c r="E313" s="15">
        <v>95</v>
      </c>
      <c r="F313" s="16">
        <v>61.1</v>
      </c>
      <c r="G313" s="16">
        <v>61.8</v>
      </c>
    </row>
    <row r="314" spans="1:7" s="8" customFormat="1">
      <c r="A314" s="10" t="s">
        <v>58</v>
      </c>
      <c r="B314" s="17" t="s">
        <v>6</v>
      </c>
      <c r="C314" s="18">
        <v>74</v>
      </c>
      <c r="D314" s="18">
        <v>73</v>
      </c>
      <c r="E314" s="19">
        <v>59</v>
      </c>
      <c r="F314" s="23" t="s">
        <v>9</v>
      </c>
      <c r="G314" s="20">
        <v>81.099999999999994</v>
      </c>
    </row>
    <row r="315" spans="1:7" s="8" customFormat="1">
      <c r="A315" s="100"/>
      <c r="B315" s="100"/>
      <c r="C315" s="100"/>
      <c r="D315" s="100"/>
      <c r="E315" s="100"/>
    </row>
  </sheetData>
  <mergeCells count="1">
    <mergeCell ref="A315:E3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baseColWidth="10" defaultRowHeight="14" x14ac:dyDescent="0"/>
  <cols>
    <col min="1" max="1" width="12.6640625" customWidth="1"/>
    <col min="2" max="2" width="62" customWidth="1"/>
  </cols>
  <sheetData>
    <row r="1" spans="1:3">
      <c r="A1" t="s">
        <v>180</v>
      </c>
    </row>
    <row r="2" spans="1:3">
      <c r="A2">
        <v>2016</v>
      </c>
    </row>
    <row r="3" spans="1:3">
      <c r="A3" t="s">
        <v>137</v>
      </c>
      <c r="B3" t="s">
        <v>136</v>
      </c>
    </row>
    <row r="6" spans="1:3" s="51" customFormat="1">
      <c r="A6" s="51" t="s">
        <v>151</v>
      </c>
      <c r="B6" s="51" t="s">
        <v>138</v>
      </c>
      <c r="C6" s="51" t="s">
        <v>139</v>
      </c>
    </row>
    <row r="7" spans="1:3">
      <c r="A7" t="s">
        <v>140</v>
      </c>
      <c r="B7" t="s">
        <v>146</v>
      </c>
      <c r="C7" t="s">
        <v>145</v>
      </c>
    </row>
    <row r="8" spans="1:3">
      <c r="A8" t="s">
        <v>141</v>
      </c>
      <c r="B8" t="s">
        <v>147</v>
      </c>
      <c r="C8" t="s">
        <v>145</v>
      </c>
    </row>
    <row r="9" spans="1:3">
      <c r="A9" t="s">
        <v>142</v>
      </c>
      <c r="B9" t="s">
        <v>148</v>
      </c>
      <c r="C9" t="s">
        <v>145</v>
      </c>
    </row>
    <row r="10" spans="1:3">
      <c r="A10" t="s">
        <v>143</v>
      </c>
      <c r="B10" t="s">
        <v>149</v>
      </c>
      <c r="C10" t="s">
        <v>145</v>
      </c>
    </row>
    <row r="11" spans="1:3">
      <c r="A11" t="s">
        <v>144</v>
      </c>
      <c r="B11" t="s">
        <v>150</v>
      </c>
      <c r="C11" t="s">
        <v>145</v>
      </c>
    </row>
    <row r="12" spans="1:3">
      <c r="A12" t="s">
        <v>178</v>
      </c>
      <c r="B12" t="s">
        <v>183</v>
      </c>
      <c r="C12" t="s">
        <v>181</v>
      </c>
    </row>
    <row r="13" spans="1:3">
      <c r="A13" t="s">
        <v>179</v>
      </c>
      <c r="B13" t="s">
        <v>182</v>
      </c>
      <c r="C13" t="s">
        <v>181</v>
      </c>
    </row>
    <row r="14" spans="1:3">
      <c r="A14" t="s">
        <v>489</v>
      </c>
      <c r="B14" t="s">
        <v>490</v>
      </c>
      <c r="C14" t="s">
        <v>181</v>
      </c>
    </row>
    <row r="15" spans="1:3">
      <c r="A15" t="s">
        <v>508</v>
      </c>
      <c r="B15" t="s">
        <v>509</v>
      </c>
      <c r="C15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5"/>
  <sheetViews>
    <sheetView workbookViewId="0">
      <selection activeCell="E154" sqref="E154"/>
    </sheetView>
  </sheetViews>
  <sheetFormatPr baseColWidth="10" defaultRowHeight="14" x14ac:dyDescent="0"/>
  <cols>
    <col min="1" max="1" width="14.5" bestFit="1" customWidth="1"/>
  </cols>
  <sheetData>
    <row r="2" spans="1:2">
      <c r="A2" s="51" t="s">
        <v>140</v>
      </c>
    </row>
    <row r="3" spans="1:2">
      <c r="A3" t="s">
        <v>70</v>
      </c>
      <c r="B3" t="s">
        <v>152</v>
      </c>
    </row>
    <row r="4" spans="1:2">
      <c r="A4" t="s">
        <v>65</v>
      </c>
      <c r="B4" t="s">
        <v>153</v>
      </c>
    </row>
    <row r="5" spans="1:2">
      <c r="A5" t="s">
        <v>66</v>
      </c>
      <c r="B5" t="s">
        <v>154</v>
      </c>
    </row>
    <row r="6" spans="1:2">
      <c r="A6" t="s">
        <v>67</v>
      </c>
      <c r="B6" t="s">
        <v>155</v>
      </c>
    </row>
    <row r="7" spans="1:2">
      <c r="A7" t="s">
        <v>68</v>
      </c>
      <c r="B7" t="s">
        <v>156</v>
      </c>
    </row>
    <row r="8" spans="1:2">
      <c r="A8" t="s">
        <v>69</v>
      </c>
      <c r="B8" t="s">
        <v>157</v>
      </c>
    </row>
    <row r="10" spans="1:2">
      <c r="A10" s="51" t="s">
        <v>141</v>
      </c>
    </row>
    <row r="11" spans="1:2">
      <c r="A11" t="s">
        <v>70</v>
      </c>
      <c r="B11" t="s">
        <v>152</v>
      </c>
    </row>
    <row r="12" spans="1:2">
      <c r="A12" t="s">
        <v>65</v>
      </c>
      <c r="B12" t="s">
        <v>153</v>
      </c>
    </row>
    <row r="13" spans="1:2">
      <c r="A13" t="s">
        <v>66</v>
      </c>
      <c r="B13" t="s">
        <v>154</v>
      </c>
    </row>
    <row r="14" spans="1:2">
      <c r="A14" t="s">
        <v>67</v>
      </c>
      <c r="B14" t="s">
        <v>155</v>
      </c>
    </row>
    <row r="15" spans="1:2">
      <c r="A15" t="s">
        <v>68</v>
      </c>
      <c r="B15" t="s">
        <v>156</v>
      </c>
    </row>
    <row r="16" spans="1:2">
      <c r="A16" t="s">
        <v>69</v>
      </c>
      <c r="B16" t="s">
        <v>157</v>
      </c>
    </row>
    <row r="17" spans="1:2">
      <c r="A17" t="s">
        <v>71</v>
      </c>
      <c r="B17" t="s">
        <v>158</v>
      </c>
    </row>
    <row r="19" spans="1:2">
      <c r="A19" s="51" t="s">
        <v>142</v>
      </c>
    </row>
    <row r="20" spans="1:2">
      <c r="A20" t="s">
        <v>70</v>
      </c>
      <c r="B20" t="s">
        <v>152</v>
      </c>
    </row>
    <row r="21" spans="1:2">
      <c r="A21" t="s">
        <v>73</v>
      </c>
      <c r="B21" t="s">
        <v>160</v>
      </c>
    </row>
    <row r="22" spans="1:2">
      <c r="A22" t="s">
        <v>125</v>
      </c>
      <c r="B22" t="s">
        <v>162</v>
      </c>
    </row>
    <row r="23" spans="1:2">
      <c r="A23" t="s">
        <v>126</v>
      </c>
      <c r="B23" t="s">
        <v>163</v>
      </c>
    </row>
    <row r="24" spans="1:2">
      <c r="A24" t="s">
        <v>127</v>
      </c>
      <c r="B24" t="s">
        <v>164</v>
      </c>
    </row>
    <row r="25" spans="1:2">
      <c r="A25" t="s">
        <v>128</v>
      </c>
      <c r="B25" t="s">
        <v>165</v>
      </c>
    </row>
    <row r="26" spans="1:2">
      <c r="A26" t="s">
        <v>132</v>
      </c>
      <c r="B26" t="s">
        <v>167</v>
      </c>
    </row>
    <row r="27" spans="1:2">
      <c r="A27" t="s">
        <v>161</v>
      </c>
      <c r="B27" t="s">
        <v>172</v>
      </c>
    </row>
    <row r="28" spans="1:2">
      <c r="A28" t="s">
        <v>129</v>
      </c>
      <c r="B28" t="s">
        <v>171</v>
      </c>
    </row>
    <row r="29" spans="1:2">
      <c r="A29" t="s">
        <v>130</v>
      </c>
      <c r="B29" t="s">
        <v>170</v>
      </c>
    </row>
    <row r="30" spans="1:2">
      <c r="A30" t="s">
        <v>131</v>
      </c>
      <c r="B30" t="s">
        <v>169</v>
      </c>
    </row>
    <row r="31" spans="1:2">
      <c r="A31" t="s">
        <v>133</v>
      </c>
      <c r="B31" t="s">
        <v>168</v>
      </c>
    </row>
    <row r="32" spans="1:2">
      <c r="A32" t="s">
        <v>134</v>
      </c>
      <c r="B32" t="s">
        <v>166</v>
      </c>
    </row>
    <row r="34" spans="1:2">
      <c r="A34" s="51" t="s">
        <v>143</v>
      </c>
    </row>
    <row r="35" spans="1:2">
      <c r="A35" t="s">
        <v>70</v>
      </c>
      <c r="B35" t="s">
        <v>152</v>
      </c>
    </row>
    <row r="36" spans="1:2">
      <c r="A36" t="s">
        <v>73</v>
      </c>
      <c r="B36" t="s">
        <v>159</v>
      </c>
    </row>
    <row r="37" spans="1:2">
      <c r="A37" t="s">
        <v>135</v>
      </c>
      <c r="B37" t="s">
        <v>173</v>
      </c>
    </row>
    <row r="38" spans="1:2">
      <c r="A38" t="s">
        <v>134</v>
      </c>
      <c r="B38" t="s">
        <v>174</v>
      </c>
    </row>
    <row r="40" spans="1:2">
      <c r="A40" s="51" t="s">
        <v>144</v>
      </c>
    </row>
    <row r="41" spans="1:2">
      <c r="A41" t="s">
        <v>72</v>
      </c>
      <c r="B41" t="s">
        <v>175</v>
      </c>
    </row>
    <row r="42" spans="1:2">
      <c r="A42" t="s">
        <v>31</v>
      </c>
      <c r="B42" t="s">
        <v>176</v>
      </c>
    </row>
    <row r="43" spans="1:2">
      <c r="A43" t="s">
        <v>0</v>
      </c>
      <c r="B43" t="s">
        <v>177</v>
      </c>
    </row>
    <row r="45" spans="1:2">
      <c r="A45" s="51" t="s">
        <v>178</v>
      </c>
    </row>
    <row r="46" spans="1:2">
      <c r="A46" t="s">
        <v>284</v>
      </c>
    </row>
    <row r="47" spans="1:2">
      <c r="A47" t="s">
        <v>285</v>
      </c>
    </row>
    <row r="48" spans="1:2">
      <c r="A48" t="s">
        <v>286</v>
      </c>
    </row>
    <row r="49" spans="1:1">
      <c r="A49" t="s">
        <v>287</v>
      </c>
    </row>
    <row r="50" spans="1:1">
      <c r="A50" t="s">
        <v>288</v>
      </c>
    </row>
    <row r="51" spans="1:1">
      <c r="A51" t="s">
        <v>289</v>
      </c>
    </row>
    <row r="52" spans="1:1">
      <c r="A52" t="s">
        <v>290</v>
      </c>
    </row>
    <row r="53" spans="1:1">
      <c r="A53" t="s">
        <v>291</v>
      </c>
    </row>
    <row r="54" spans="1:1">
      <c r="A54" t="s">
        <v>292</v>
      </c>
    </row>
    <row r="55" spans="1:1">
      <c r="A55" t="s">
        <v>293</v>
      </c>
    </row>
    <row r="56" spans="1:1">
      <c r="A56" t="s">
        <v>294</v>
      </c>
    </row>
    <row r="57" spans="1:1">
      <c r="A57" t="s">
        <v>295</v>
      </c>
    </row>
    <row r="58" spans="1:1">
      <c r="A58" t="s">
        <v>296</v>
      </c>
    </row>
    <row r="59" spans="1:1">
      <c r="A59" t="s">
        <v>297</v>
      </c>
    </row>
    <row r="60" spans="1:1">
      <c r="A60" t="s">
        <v>298</v>
      </c>
    </row>
    <row r="61" spans="1:1">
      <c r="A61" t="s">
        <v>299</v>
      </c>
    </row>
    <row r="62" spans="1:1">
      <c r="A62" t="s">
        <v>300</v>
      </c>
    </row>
    <row r="63" spans="1:1">
      <c r="A63" t="s">
        <v>482</v>
      </c>
    </row>
    <row r="64" spans="1:1">
      <c r="A64" t="s">
        <v>302</v>
      </c>
    </row>
    <row r="65" spans="1:1">
      <c r="A65" t="s">
        <v>303</v>
      </c>
    </row>
    <row r="66" spans="1:1">
      <c r="A66" t="s">
        <v>208</v>
      </c>
    </row>
    <row r="67" spans="1:1">
      <c r="A67" t="s">
        <v>304</v>
      </c>
    </row>
    <row r="68" spans="1:1">
      <c r="A68" t="s">
        <v>305</v>
      </c>
    </row>
    <row r="69" spans="1:1">
      <c r="A69" t="s">
        <v>306</v>
      </c>
    </row>
    <row r="70" spans="1:1">
      <c r="A70" t="s">
        <v>307</v>
      </c>
    </row>
    <row r="71" spans="1:1">
      <c r="A71" t="s">
        <v>308</v>
      </c>
    </row>
    <row r="72" spans="1:1">
      <c r="A72" t="s">
        <v>309</v>
      </c>
    </row>
    <row r="73" spans="1:1">
      <c r="A73" t="s">
        <v>310</v>
      </c>
    </row>
    <row r="74" spans="1:1">
      <c r="A74" t="s">
        <v>311</v>
      </c>
    </row>
    <row r="75" spans="1:1">
      <c r="A75" t="s">
        <v>312</v>
      </c>
    </row>
    <row r="76" spans="1:1">
      <c r="A76" t="s">
        <v>313</v>
      </c>
    </row>
    <row r="77" spans="1:1">
      <c r="A77" t="s">
        <v>314</v>
      </c>
    </row>
    <row r="78" spans="1:1">
      <c r="A78" t="s">
        <v>315</v>
      </c>
    </row>
    <row r="79" spans="1:1">
      <c r="A79" t="s">
        <v>316</v>
      </c>
    </row>
    <row r="80" spans="1:1">
      <c r="A80" t="s">
        <v>317</v>
      </c>
    </row>
    <row r="81" spans="1:1">
      <c r="A81" t="s">
        <v>318</v>
      </c>
    </row>
    <row r="82" spans="1:1">
      <c r="A82" t="s">
        <v>319</v>
      </c>
    </row>
    <row r="83" spans="1:1">
      <c r="A83" t="s">
        <v>320</v>
      </c>
    </row>
    <row r="84" spans="1:1">
      <c r="A84" t="s">
        <v>321</v>
      </c>
    </row>
    <row r="85" spans="1:1">
      <c r="A85" t="s">
        <v>322</v>
      </c>
    </row>
    <row r="86" spans="1:1">
      <c r="A86" t="s">
        <v>323</v>
      </c>
    </row>
    <row r="87" spans="1:1">
      <c r="A87" t="s">
        <v>324</v>
      </c>
    </row>
    <row r="88" spans="1:1">
      <c r="A88" t="s">
        <v>325</v>
      </c>
    </row>
    <row r="89" spans="1:1">
      <c r="A89" t="s">
        <v>483</v>
      </c>
    </row>
    <row r="90" spans="1:1">
      <c r="A90" t="s">
        <v>484</v>
      </c>
    </row>
    <row r="91" spans="1:1">
      <c r="A91" t="s">
        <v>485</v>
      </c>
    </row>
    <row r="92" spans="1:1">
      <c r="A92" t="s">
        <v>329</v>
      </c>
    </row>
    <row r="93" spans="1:1">
      <c r="A93" t="s">
        <v>330</v>
      </c>
    </row>
    <row r="94" spans="1:1">
      <c r="A94" t="s">
        <v>331</v>
      </c>
    </row>
    <row r="95" spans="1:1">
      <c r="A95" t="s">
        <v>332</v>
      </c>
    </row>
    <row r="96" spans="1:1">
      <c r="A96" t="s">
        <v>333</v>
      </c>
    </row>
    <row r="97" spans="1:1">
      <c r="A97" t="s">
        <v>334</v>
      </c>
    </row>
    <row r="98" spans="1:1">
      <c r="A98" t="s">
        <v>335</v>
      </c>
    </row>
    <row r="99" spans="1:1">
      <c r="A99" t="s">
        <v>336</v>
      </c>
    </row>
    <row r="100" spans="1:1">
      <c r="A100" t="s">
        <v>337</v>
      </c>
    </row>
    <row r="101" spans="1:1">
      <c r="A101" t="s">
        <v>338</v>
      </c>
    </row>
    <row r="102" spans="1:1">
      <c r="A102" t="s">
        <v>339</v>
      </c>
    </row>
    <row r="103" spans="1:1">
      <c r="A103" t="s">
        <v>340</v>
      </c>
    </row>
    <row r="104" spans="1:1">
      <c r="A104" t="s">
        <v>341</v>
      </c>
    </row>
    <row r="105" spans="1:1">
      <c r="A105" t="s">
        <v>342</v>
      </c>
    </row>
    <row r="106" spans="1:1">
      <c r="A106" t="s">
        <v>343</v>
      </c>
    </row>
    <row r="107" spans="1:1">
      <c r="A107" t="s">
        <v>344</v>
      </c>
    </row>
    <row r="108" spans="1:1">
      <c r="A108" t="s">
        <v>345</v>
      </c>
    </row>
    <row r="109" spans="1:1">
      <c r="A109" t="s">
        <v>346</v>
      </c>
    </row>
    <row r="110" spans="1:1">
      <c r="A110" t="s">
        <v>347</v>
      </c>
    </row>
    <row r="111" spans="1:1">
      <c r="A111" t="s">
        <v>348</v>
      </c>
    </row>
    <row r="112" spans="1:1">
      <c r="A112" t="s">
        <v>486</v>
      </c>
    </row>
    <row r="113" spans="1:1">
      <c r="A113" t="s">
        <v>350</v>
      </c>
    </row>
    <row r="114" spans="1:1">
      <c r="A114" t="s">
        <v>351</v>
      </c>
    </row>
    <row r="115" spans="1:1">
      <c r="A115" t="s">
        <v>352</v>
      </c>
    </row>
    <row r="116" spans="1:1">
      <c r="A116" t="s">
        <v>353</v>
      </c>
    </row>
    <row r="117" spans="1:1">
      <c r="A117" t="s">
        <v>354</v>
      </c>
    </row>
    <row r="118" spans="1:1">
      <c r="A118" t="s">
        <v>355</v>
      </c>
    </row>
    <row r="119" spans="1:1">
      <c r="A119" t="s">
        <v>356</v>
      </c>
    </row>
    <row r="120" spans="1:1">
      <c r="A120" t="s">
        <v>357</v>
      </c>
    </row>
    <row r="121" spans="1:1">
      <c r="A121" t="s">
        <v>358</v>
      </c>
    </row>
    <row r="122" spans="1:1">
      <c r="A122" t="s">
        <v>359</v>
      </c>
    </row>
    <row r="123" spans="1:1">
      <c r="A123" t="s">
        <v>360</v>
      </c>
    </row>
    <row r="124" spans="1:1">
      <c r="A124" t="s">
        <v>361</v>
      </c>
    </row>
    <row r="125" spans="1:1">
      <c r="A125" t="s">
        <v>362</v>
      </c>
    </row>
    <row r="126" spans="1:1">
      <c r="A126" t="s">
        <v>363</v>
      </c>
    </row>
    <row r="127" spans="1:1">
      <c r="A127" t="s">
        <v>364</v>
      </c>
    </row>
    <row r="128" spans="1:1">
      <c r="A128" t="s">
        <v>365</v>
      </c>
    </row>
    <row r="129" spans="1:1">
      <c r="A129" t="s">
        <v>366</v>
      </c>
    </row>
    <row r="130" spans="1:1">
      <c r="A130" t="s">
        <v>367</v>
      </c>
    </row>
    <row r="131" spans="1:1">
      <c r="A131" t="s">
        <v>368</v>
      </c>
    </row>
    <row r="132" spans="1:1">
      <c r="A132" t="s">
        <v>369</v>
      </c>
    </row>
    <row r="133" spans="1:1">
      <c r="A133" t="s">
        <v>370</v>
      </c>
    </row>
    <row r="134" spans="1:1">
      <c r="A134" t="s">
        <v>371</v>
      </c>
    </row>
    <row r="135" spans="1:1">
      <c r="A135" t="s">
        <v>372</v>
      </c>
    </row>
    <row r="136" spans="1:1">
      <c r="A136" t="s">
        <v>373</v>
      </c>
    </row>
    <row r="137" spans="1:1">
      <c r="A137" t="s">
        <v>374</v>
      </c>
    </row>
    <row r="138" spans="1:1">
      <c r="A138" t="s">
        <v>375</v>
      </c>
    </row>
    <row r="139" spans="1:1">
      <c r="A139" t="s">
        <v>376</v>
      </c>
    </row>
    <row r="140" spans="1:1">
      <c r="A140" t="s">
        <v>377</v>
      </c>
    </row>
    <row r="141" spans="1:1">
      <c r="A141" t="s">
        <v>378</v>
      </c>
    </row>
    <row r="142" spans="1:1">
      <c r="A142" t="s">
        <v>379</v>
      </c>
    </row>
    <row r="143" spans="1:1">
      <c r="A143" t="s">
        <v>380</v>
      </c>
    </row>
    <row r="144" spans="1:1">
      <c r="A144" t="s">
        <v>381</v>
      </c>
    </row>
    <row r="145" spans="1:1">
      <c r="A145" t="s">
        <v>487</v>
      </c>
    </row>
    <row r="146" spans="1:1">
      <c r="A146" t="s">
        <v>383</v>
      </c>
    </row>
    <row r="147" spans="1:1">
      <c r="A147" t="s">
        <v>384</v>
      </c>
    </row>
    <row r="148" spans="1:1">
      <c r="A148" t="s">
        <v>385</v>
      </c>
    </row>
    <row r="149" spans="1:1">
      <c r="A149" t="s">
        <v>386</v>
      </c>
    </row>
    <row r="150" spans="1:1">
      <c r="A150" t="s">
        <v>387</v>
      </c>
    </row>
    <row r="151" spans="1:1">
      <c r="A151" t="s">
        <v>388</v>
      </c>
    </row>
    <row r="152" spans="1:1">
      <c r="A152" t="s">
        <v>488</v>
      </c>
    </row>
    <row r="153" spans="1:1">
      <c r="A153" t="s">
        <v>390</v>
      </c>
    </row>
    <row r="154" spans="1:1">
      <c r="A154" t="s">
        <v>391</v>
      </c>
    </row>
    <row r="155" spans="1:1">
      <c r="A155" t="s">
        <v>392</v>
      </c>
    </row>
    <row r="157" spans="1:1">
      <c r="A157" s="51" t="s">
        <v>179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208</v>
      </c>
    </row>
    <row r="183" spans="1:1">
      <c r="A183" t="s">
        <v>209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214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222</v>
      </c>
    </row>
    <row r="197" spans="1:1">
      <c r="A197" t="s">
        <v>223</v>
      </c>
    </row>
    <row r="198" spans="1:1">
      <c r="A198" t="s">
        <v>224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1:1">
      <c r="A206" t="s">
        <v>232</v>
      </c>
    </row>
    <row r="207" spans="1:1">
      <c r="A207" t="s">
        <v>233</v>
      </c>
    </row>
    <row r="208" spans="1:1">
      <c r="A208" t="s">
        <v>234</v>
      </c>
    </row>
    <row r="209" spans="1:1">
      <c r="A209" t="s">
        <v>235</v>
      </c>
    </row>
    <row r="210" spans="1:1">
      <c r="A210" t="s">
        <v>236</v>
      </c>
    </row>
    <row r="211" spans="1:1">
      <c r="A211" t="s">
        <v>237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240</v>
      </c>
    </row>
    <row r="215" spans="1:1">
      <c r="A215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S11" sqref="S11"/>
    </sheetView>
  </sheetViews>
  <sheetFormatPr baseColWidth="10" defaultRowHeight="14" x14ac:dyDescent="0"/>
  <sheetData>
    <row r="1" spans="1:7">
      <c r="A1" s="36" t="s">
        <v>70</v>
      </c>
      <c r="B1" s="36" t="s">
        <v>65</v>
      </c>
      <c r="C1" s="36" t="s">
        <v>66</v>
      </c>
      <c r="D1" s="37" t="s">
        <v>67</v>
      </c>
      <c r="E1" s="38" t="s">
        <v>68</v>
      </c>
      <c r="F1" s="39" t="s">
        <v>69</v>
      </c>
      <c r="G1" s="39" t="s">
        <v>71</v>
      </c>
    </row>
    <row r="2" spans="1:7">
      <c r="A2" s="35" t="s">
        <v>0</v>
      </c>
      <c r="B2" s="35" t="s">
        <v>1</v>
      </c>
      <c r="C2" s="35">
        <v>245502</v>
      </c>
      <c r="D2" s="40">
        <v>224059</v>
      </c>
      <c r="E2" s="35">
        <v>137537</v>
      </c>
      <c r="F2" s="41">
        <v>56</v>
      </c>
      <c r="G2" s="41">
        <v>61.4</v>
      </c>
    </row>
    <row r="3" spans="1:7">
      <c r="A3" s="35" t="s">
        <v>0</v>
      </c>
      <c r="B3" s="35" t="s">
        <v>2</v>
      </c>
      <c r="C3" s="35">
        <v>29320</v>
      </c>
      <c r="D3" s="40">
        <v>26913</v>
      </c>
      <c r="E3" s="35">
        <v>11560</v>
      </c>
      <c r="F3" s="41">
        <v>39.4</v>
      </c>
      <c r="G3" s="41">
        <v>43</v>
      </c>
    </row>
    <row r="4" spans="1:7">
      <c r="A4" s="35" t="s">
        <v>0</v>
      </c>
      <c r="B4" s="35" t="s">
        <v>3</v>
      </c>
      <c r="C4" s="35">
        <v>43794</v>
      </c>
      <c r="D4" s="40">
        <v>38283</v>
      </c>
      <c r="E4" s="35">
        <v>20332</v>
      </c>
      <c r="F4" s="41">
        <v>46.4</v>
      </c>
      <c r="G4" s="41">
        <v>53.1</v>
      </c>
    </row>
    <row r="5" spans="1:7">
      <c r="A5" s="35" t="s">
        <v>0</v>
      </c>
      <c r="B5" s="35" t="s">
        <v>4</v>
      </c>
      <c r="C5" s="35">
        <v>39905</v>
      </c>
      <c r="D5" s="40">
        <v>34327</v>
      </c>
      <c r="E5" s="35">
        <v>20662</v>
      </c>
      <c r="F5" s="41">
        <v>51.8</v>
      </c>
      <c r="G5" s="41">
        <v>60.2</v>
      </c>
    </row>
    <row r="6" spans="1:7">
      <c r="A6" s="35" t="s">
        <v>0</v>
      </c>
      <c r="B6" s="35" t="s">
        <v>5</v>
      </c>
      <c r="C6" s="35">
        <v>83799</v>
      </c>
      <c r="D6" s="40">
        <v>77544</v>
      </c>
      <c r="E6" s="35">
        <v>51668</v>
      </c>
      <c r="F6" s="41">
        <v>61.7</v>
      </c>
      <c r="G6" s="41">
        <v>66.599999999999994</v>
      </c>
    </row>
    <row r="7" spans="1:7">
      <c r="A7" s="35" t="s">
        <v>0</v>
      </c>
      <c r="B7" s="35" t="s">
        <v>6</v>
      </c>
      <c r="C7" s="35">
        <v>48684</v>
      </c>
      <c r="D7" s="40">
        <v>46993</v>
      </c>
      <c r="E7" s="35">
        <v>33314</v>
      </c>
      <c r="F7" s="41">
        <v>68.400000000000006</v>
      </c>
      <c r="G7" s="41">
        <v>70.900000000000006</v>
      </c>
    </row>
    <row r="8" spans="1:7">
      <c r="A8" s="35" t="s">
        <v>7</v>
      </c>
      <c r="B8" s="35" t="s">
        <v>1</v>
      </c>
      <c r="C8" s="35">
        <v>3717</v>
      </c>
      <c r="D8" s="40">
        <v>3651</v>
      </c>
      <c r="E8" s="35">
        <v>2095</v>
      </c>
      <c r="F8" s="41">
        <v>56.4</v>
      </c>
      <c r="G8" s="41">
        <v>57.4</v>
      </c>
    </row>
    <row r="9" spans="1:7">
      <c r="A9" s="35" t="s">
        <v>7</v>
      </c>
      <c r="B9" s="35" t="s">
        <v>2</v>
      </c>
      <c r="C9" s="35">
        <v>513</v>
      </c>
      <c r="D9" s="40">
        <v>497</v>
      </c>
      <c r="E9" s="35">
        <v>212</v>
      </c>
      <c r="F9" s="41">
        <v>41.4</v>
      </c>
      <c r="G9" s="41">
        <v>42.7</v>
      </c>
    </row>
    <row r="10" spans="1:7">
      <c r="A10" s="35" t="s">
        <v>7</v>
      </c>
      <c r="B10" s="35" t="s">
        <v>3</v>
      </c>
      <c r="C10" s="35">
        <v>583</v>
      </c>
      <c r="D10" s="40">
        <v>568</v>
      </c>
      <c r="E10" s="35">
        <v>310</v>
      </c>
      <c r="F10" s="41">
        <v>53.1</v>
      </c>
      <c r="G10" s="41">
        <v>54.5</v>
      </c>
    </row>
    <row r="11" spans="1:7">
      <c r="A11" s="35" t="s">
        <v>7</v>
      </c>
      <c r="B11" s="35" t="s">
        <v>4</v>
      </c>
      <c r="C11" s="35">
        <v>566</v>
      </c>
      <c r="D11" s="40">
        <v>548</v>
      </c>
      <c r="E11" s="35">
        <v>306</v>
      </c>
      <c r="F11" s="41">
        <v>54</v>
      </c>
      <c r="G11" s="41">
        <v>55.8</v>
      </c>
    </row>
    <row r="12" spans="1:7">
      <c r="A12" s="35" t="s">
        <v>7</v>
      </c>
      <c r="B12" s="35" t="s">
        <v>5</v>
      </c>
      <c r="C12" s="35">
        <v>1293</v>
      </c>
      <c r="D12" s="40">
        <v>1280</v>
      </c>
      <c r="E12" s="35">
        <v>761</v>
      </c>
      <c r="F12" s="41">
        <v>58.8</v>
      </c>
      <c r="G12" s="41">
        <v>59.4</v>
      </c>
    </row>
    <row r="13" spans="1:7">
      <c r="A13" s="35" t="s">
        <v>7</v>
      </c>
      <c r="B13" s="35" t="s">
        <v>6</v>
      </c>
      <c r="C13" s="35">
        <v>761</v>
      </c>
      <c r="D13" s="40">
        <v>758</v>
      </c>
      <c r="E13" s="35">
        <v>507</v>
      </c>
      <c r="F13" s="41">
        <v>66.5</v>
      </c>
      <c r="G13" s="41">
        <v>66.900000000000006</v>
      </c>
    </row>
    <row r="14" spans="1:7">
      <c r="A14" s="35" t="s">
        <v>8</v>
      </c>
      <c r="B14" s="35" t="s">
        <v>1</v>
      </c>
      <c r="C14" s="35">
        <v>518</v>
      </c>
      <c r="D14" s="40">
        <v>502</v>
      </c>
      <c r="E14" s="35">
        <v>308</v>
      </c>
      <c r="F14" s="41">
        <v>59.4</v>
      </c>
      <c r="G14" s="41">
        <v>61.3</v>
      </c>
    </row>
    <row r="15" spans="1:7">
      <c r="A15" s="35" t="s">
        <v>8</v>
      </c>
      <c r="B15" s="35" t="s">
        <v>2</v>
      </c>
      <c r="C15" s="35">
        <v>65</v>
      </c>
      <c r="D15" s="40">
        <v>65</v>
      </c>
      <c r="E15" s="35">
        <v>26</v>
      </c>
      <c r="F15" s="42" t="s">
        <v>9</v>
      </c>
      <c r="G15" s="42" t="s">
        <v>9</v>
      </c>
    </row>
    <row r="16" spans="1:7">
      <c r="A16" s="35" t="s">
        <v>8</v>
      </c>
      <c r="B16" s="35" t="s">
        <v>3</v>
      </c>
      <c r="C16" s="35">
        <v>113</v>
      </c>
      <c r="D16" s="40">
        <v>109</v>
      </c>
      <c r="E16" s="35">
        <v>58</v>
      </c>
      <c r="F16" s="41">
        <v>51</v>
      </c>
      <c r="G16" s="41">
        <v>52.7</v>
      </c>
    </row>
    <row r="17" spans="1:7">
      <c r="A17" s="35" t="s">
        <v>8</v>
      </c>
      <c r="B17" s="35" t="s">
        <v>4</v>
      </c>
      <c r="C17" s="35">
        <v>83</v>
      </c>
      <c r="D17" s="40">
        <v>79</v>
      </c>
      <c r="E17" s="35">
        <v>48</v>
      </c>
      <c r="F17" s="42" t="s">
        <v>9</v>
      </c>
      <c r="G17" s="42" t="s">
        <v>9</v>
      </c>
    </row>
    <row r="18" spans="1:7">
      <c r="A18" s="35" t="s">
        <v>8</v>
      </c>
      <c r="B18" s="35" t="s">
        <v>5</v>
      </c>
      <c r="C18" s="35">
        <v>180</v>
      </c>
      <c r="D18" s="40">
        <v>174</v>
      </c>
      <c r="E18" s="35">
        <v>122</v>
      </c>
      <c r="F18" s="41">
        <v>67.900000000000006</v>
      </c>
      <c r="G18" s="41">
        <v>70.2</v>
      </c>
    </row>
    <row r="19" spans="1:7">
      <c r="A19" s="35" t="s">
        <v>8</v>
      </c>
      <c r="B19" s="35" t="s">
        <v>6</v>
      </c>
      <c r="C19" s="35">
        <v>77</v>
      </c>
      <c r="D19" s="40">
        <v>75</v>
      </c>
      <c r="E19" s="35">
        <v>54</v>
      </c>
      <c r="F19" s="42" t="s">
        <v>9</v>
      </c>
      <c r="G19" s="42" t="s">
        <v>9</v>
      </c>
    </row>
    <row r="20" spans="1:7">
      <c r="A20" s="35" t="s">
        <v>10</v>
      </c>
      <c r="B20" s="35" t="s">
        <v>1</v>
      </c>
      <c r="C20" s="35">
        <v>5196</v>
      </c>
      <c r="D20" s="40">
        <v>4585</v>
      </c>
      <c r="E20" s="35">
        <v>2769</v>
      </c>
      <c r="F20" s="41">
        <v>53.3</v>
      </c>
      <c r="G20" s="41">
        <v>60.4</v>
      </c>
    </row>
    <row r="21" spans="1:7">
      <c r="A21" s="35" t="s">
        <v>10</v>
      </c>
      <c r="B21" s="35" t="s">
        <v>2</v>
      </c>
      <c r="C21" s="35">
        <v>735</v>
      </c>
      <c r="D21" s="40">
        <v>654</v>
      </c>
      <c r="E21" s="35">
        <v>263</v>
      </c>
      <c r="F21" s="41">
        <v>35.799999999999997</v>
      </c>
      <c r="G21" s="41">
        <v>40.200000000000003</v>
      </c>
    </row>
    <row r="22" spans="1:7">
      <c r="A22" s="35" t="s">
        <v>10</v>
      </c>
      <c r="B22" s="35" t="s">
        <v>3</v>
      </c>
      <c r="C22" s="35">
        <v>854</v>
      </c>
      <c r="D22" s="40">
        <v>729</v>
      </c>
      <c r="E22" s="35">
        <v>377</v>
      </c>
      <c r="F22" s="41">
        <v>44.1</v>
      </c>
      <c r="G22" s="41">
        <v>51.7</v>
      </c>
    </row>
    <row r="23" spans="1:7">
      <c r="A23" s="35" t="s">
        <v>10</v>
      </c>
      <c r="B23" s="35" t="s">
        <v>4</v>
      </c>
      <c r="C23" s="35">
        <v>776</v>
      </c>
      <c r="D23" s="40">
        <v>663</v>
      </c>
      <c r="E23" s="35">
        <v>349</v>
      </c>
      <c r="F23" s="41">
        <v>45</v>
      </c>
      <c r="G23" s="41">
        <v>52.6</v>
      </c>
    </row>
    <row r="24" spans="1:7">
      <c r="A24" s="35" t="s">
        <v>10</v>
      </c>
      <c r="B24" s="35" t="s">
        <v>5</v>
      </c>
      <c r="C24" s="35">
        <v>1736</v>
      </c>
      <c r="D24" s="40">
        <v>1510</v>
      </c>
      <c r="E24" s="35">
        <v>1038</v>
      </c>
      <c r="F24" s="41">
        <v>59.8</v>
      </c>
      <c r="G24" s="41">
        <v>68.7</v>
      </c>
    </row>
    <row r="25" spans="1:7">
      <c r="A25" s="35" t="s">
        <v>10</v>
      </c>
      <c r="B25" s="35" t="s">
        <v>6</v>
      </c>
      <c r="C25" s="35">
        <v>1096</v>
      </c>
      <c r="D25" s="40">
        <v>1028</v>
      </c>
      <c r="E25" s="35">
        <v>743</v>
      </c>
      <c r="F25" s="41">
        <v>67.8</v>
      </c>
      <c r="G25" s="41">
        <v>72.2</v>
      </c>
    </row>
    <row r="26" spans="1:7">
      <c r="A26" s="35" t="s">
        <v>11</v>
      </c>
      <c r="B26" s="35" t="s">
        <v>1</v>
      </c>
      <c r="C26" s="35">
        <v>2216</v>
      </c>
      <c r="D26" s="40">
        <v>2116</v>
      </c>
      <c r="E26" s="35">
        <v>1241</v>
      </c>
      <c r="F26" s="41">
        <v>56</v>
      </c>
      <c r="G26" s="41">
        <v>58.7</v>
      </c>
    </row>
    <row r="27" spans="1:7">
      <c r="A27" s="35" t="s">
        <v>11</v>
      </c>
      <c r="B27" s="35" t="s">
        <v>2</v>
      </c>
      <c r="C27" s="35">
        <v>187</v>
      </c>
      <c r="D27" s="40">
        <v>180</v>
      </c>
      <c r="E27" s="35">
        <v>62</v>
      </c>
      <c r="F27" s="41">
        <v>33.1</v>
      </c>
      <c r="G27" s="41">
        <v>34.5</v>
      </c>
    </row>
    <row r="28" spans="1:7">
      <c r="A28" s="35" t="s">
        <v>11</v>
      </c>
      <c r="B28" s="35" t="s">
        <v>3</v>
      </c>
      <c r="C28" s="35">
        <v>409</v>
      </c>
      <c r="D28" s="40">
        <v>367</v>
      </c>
      <c r="E28" s="35">
        <v>173</v>
      </c>
      <c r="F28" s="41">
        <v>42.3</v>
      </c>
      <c r="G28" s="41">
        <v>47.1</v>
      </c>
    </row>
    <row r="29" spans="1:7">
      <c r="A29" s="35" t="s">
        <v>11</v>
      </c>
      <c r="B29" s="35" t="s">
        <v>4</v>
      </c>
      <c r="C29" s="35">
        <v>387</v>
      </c>
      <c r="D29" s="40">
        <v>362</v>
      </c>
      <c r="E29" s="35">
        <v>211</v>
      </c>
      <c r="F29" s="41">
        <v>54.5</v>
      </c>
      <c r="G29" s="41">
        <v>58.3</v>
      </c>
    </row>
    <row r="30" spans="1:7">
      <c r="A30" s="35" t="s">
        <v>11</v>
      </c>
      <c r="B30" s="35" t="s">
        <v>5</v>
      </c>
      <c r="C30" s="35">
        <v>716</v>
      </c>
      <c r="D30" s="40">
        <v>697</v>
      </c>
      <c r="E30" s="35">
        <v>452</v>
      </c>
      <c r="F30" s="41">
        <v>63.1</v>
      </c>
      <c r="G30" s="41">
        <v>64.8</v>
      </c>
    </row>
    <row r="31" spans="1:7">
      <c r="A31" s="35" t="s">
        <v>11</v>
      </c>
      <c r="B31" s="35" t="s">
        <v>6</v>
      </c>
      <c r="C31" s="35">
        <v>516</v>
      </c>
      <c r="D31" s="40">
        <v>510</v>
      </c>
      <c r="E31" s="35">
        <v>343</v>
      </c>
      <c r="F31" s="41">
        <v>66.599999999999994</v>
      </c>
      <c r="G31" s="41">
        <v>67.3</v>
      </c>
    </row>
    <row r="32" spans="1:7">
      <c r="A32" s="35" t="s">
        <v>12</v>
      </c>
      <c r="B32" s="35" t="s">
        <v>1</v>
      </c>
      <c r="C32" s="35">
        <v>29894</v>
      </c>
      <c r="D32" s="40">
        <v>24890</v>
      </c>
      <c r="E32" s="35">
        <v>14416</v>
      </c>
      <c r="F32" s="41">
        <v>48.2</v>
      </c>
      <c r="G32" s="41">
        <v>57.9</v>
      </c>
    </row>
    <row r="33" spans="1:7">
      <c r="A33" s="35" t="s">
        <v>12</v>
      </c>
      <c r="B33" s="35" t="s">
        <v>2</v>
      </c>
      <c r="C33" s="35">
        <v>3760</v>
      </c>
      <c r="D33" s="40">
        <v>3308</v>
      </c>
      <c r="E33" s="35">
        <v>1411</v>
      </c>
      <c r="F33" s="41">
        <v>37.5</v>
      </c>
      <c r="G33" s="41">
        <v>42.7</v>
      </c>
    </row>
    <row r="34" spans="1:7">
      <c r="A34" s="35" t="s">
        <v>12</v>
      </c>
      <c r="B34" s="35" t="s">
        <v>3</v>
      </c>
      <c r="C34" s="35">
        <v>5742</v>
      </c>
      <c r="D34" s="40">
        <v>4579</v>
      </c>
      <c r="E34" s="35">
        <v>2379</v>
      </c>
      <c r="F34" s="41">
        <v>41.4</v>
      </c>
      <c r="G34" s="41">
        <v>51.9</v>
      </c>
    </row>
    <row r="35" spans="1:7">
      <c r="A35" s="35" t="s">
        <v>12</v>
      </c>
      <c r="B35" s="35" t="s">
        <v>4</v>
      </c>
      <c r="C35" s="35">
        <v>5145</v>
      </c>
      <c r="D35" s="40">
        <v>3797</v>
      </c>
      <c r="E35" s="35">
        <v>2074</v>
      </c>
      <c r="F35" s="41">
        <v>40.299999999999997</v>
      </c>
      <c r="G35" s="41">
        <v>54.6</v>
      </c>
    </row>
    <row r="36" spans="1:7">
      <c r="A36" s="35" t="s">
        <v>12</v>
      </c>
      <c r="B36" s="35" t="s">
        <v>5</v>
      </c>
      <c r="C36" s="35">
        <v>9835</v>
      </c>
      <c r="D36" s="40">
        <v>8252</v>
      </c>
      <c r="E36" s="35">
        <v>5124</v>
      </c>
      <c r="F36" s="41">
        <v>52.1</v>
      </c>
      <c r="G36" s="41">
        <v>62.1</v>
      </c>
    </row>
    <row r="37" spans="1:7">
      <c r="A37" s="35" t="s">
        <v>12</v>
      </c>
      <c r="B37" s="35" t="s">
        <v>6</v>
      </c>
      <c r="C37" s="35">
        <v>5412</v>
      </c>
      <c r="D37" s="40">
        <v>4955</v>
      </c>
      <c r="E37" s="35">
        <v>3429</v>
      </c>
      <c r="F37" s="41">
        <v>63.4</v>
      </c>
      <c r="G37" s="41">
        <v>69.2</v>
      </c>
    </row>
    <row r="38" spans="1:7">
      <c r="A38" s="35" t="s">
        <v>13</v>
      </c>
      <c r="B38" s="35" t="s">
        <v>1</v>
      </c>
      <c r="C38" s="35">
        <v>4242</v>
      </c>
      <c r="D38" s="40">
        <v>3895</v>
      </c>
      <c r="E38" s="35">
        <v>2707</v>
      </c>
      <c r="F38" s="41">
        <v>63.8</v>
      </c>
      <c r="G38" s="41">
        <v>69.5</v>
      </c>
    </row>
    <row r="39" spans="1:7">
      <c r="A39" s="35" t="s">
        <v>13</v>
      </c>
      <c r="B39" s="35" t="s">
        <v>2</v>
      </c>
      <c r="C39" s="35">
        <v>410</v>
      </c>
      <c r="D39" s="40">
        <v>361</v>
      </c>
      <c r="E39" s="35">
        <v>177</v>
      </c>
      <c r="F39" s="41">
        <v>43.1</v>
      </c>
      <c r="G39" s="41">
        <v>49</v>
      </c>
    </row>
    <row r="40" spans="1:7">
      <c r="A40" s="35" t="s">
        <v>13</v>
      </c>
      <c r="B40" s="35" t="s">
        <v>3</v>
      </c>
      <c r="C40" s="35">
        <v>922</v>
      </c>
      <c r="D40" s="40">
        <v>851</v>
      </c>
      <c r="E40" s="35">
        <v>535</v>
      </c>
      <c r="F40" s="41">
        <v>58</v>
      </c>
      <c r="G40" s="41">
        <v>62.9</v>
      </c>
    </row>
    <row r="41" spans="1:7">
      <c r="A41" s="35" t="s">
        <v>13</v>
      </c>
      <c r="B41" s="35" t="s">
        <v>4</v>
      </c>
      <c r="C41" s="35">
        <v>774</v>
      </c>
      <c r="D41" s="40">
        <v>683</v>
      </c>
      <c r="E41" s="35">
        <v>514</v>
      </c>
      <c r="F41" s="41">
        <v>66.5</v>
      </c>
      <c r="G41" s="41">
        <v>75.3</v>
      </c>
    </row>
    <row r="42" spans="1:7">
      <c r="A42" s="35" t="s">
        <v>13</v>
      </c>
      <c r="B42" s="35" t="s">
        <v>5</v>
      </c>
      <c r="C42" s="35">
        <v>1342</v>
      </c>
      <c r="D42" s="40">
        <v>1243</v>
      </c>
      <c r="E42" s="35">
        <v>867</v>
      </c>
      <c r="F42" s="41">
        <v>64.599999999999994</v>
      </c>
      <c r="G42" s="41">
        <v>69.7</v>
      </c>
    </row>
    <row r="43" spans="1:7">
      <c r="A43" s="35" t="s">
        <v>13</v>
      </c>
      <c r="B43" s="35" t="s">
        <v>6</v>
      </c>
      <c r="C43" s="35">
        <v>794</v>
      </c>
      <c r="D43" s="40">
        <v>757</v>
      </c>
      <c r="E43" s="35">
        <v>614</v>
      </c>
      <c r="F43" s="41">
        <v>77.3</v>
      </c>
      <c r="G43" s="41">
        <v>81.099999999999994</v>
      </c>
    </row>
    <row r="44" spans="1:7" ht="28">
      <c r="A44" s="35" t="s">
        <v>14</v>
      </c>
      <c r="B44" s="35" t="s">
        <v>1</v>
      </c>
      <c r="C44" s="35">
        <v>2759</v>
      </c>
      <c r="D44" s="40">
        <v>2483</v>
      </c>
      <c r="E44" s="35">
        <v>1586</v>
      </c>
      <c r="F44" s="41">
        <v>57.5</v>
      </c>
      <c r="G44" s="41">
        <v>63.9</v>
      </c>
    </row>
    <row r="45" spans="1:7" ht="28">
      <c r="A45" s="35" t="s">
        <v>14</v>
      </c>
      <c r="B45" s="35" t="s">
        <v>2</v>
      </c>
      <c r="C45" s="35">
        <v>263</v>
      </c>
      <c r="D45" s="40">
        <v>225</v>
      </c>
      <c r="E45" s="35">
        <v>97</v>
      </c>
      <c r="F45" s="41">
        <v>37</v>
      </c>
      <c r="G45" s="41">
        <v>43.3</v>
      </c>
    </row>
    <row r="46" spans="1:7" ht="28">
      <c r="A46" s="35" t="s">
        <v>14</v>
      </c>
      <c r="B46" s="35" t="s">
        <v>3</v>
      </c>
      <c r="C46" s="35">
        <v>505</v>
      </c>
      <c r="D46" s="40">
        <v>425</v>
      </c>
      <c r="E46" s="35">
        <v>244</v>
      </c>
      <c r="F46" s="41">
        <v>48.4</v>
      </c>
      <c r="G46" s="41">
        <v>57.5</v>
      </c>
    </row>
    <row r="47" spans="1:7" ht="28">
      <c r="A47" s="35" t="s">
        <v>14</v>
      </c>
      <c r="B47" s="35" t="s">
        <v>4</v>
      </c>
      <c r="C47" s="35">
        <v>397</v>
      </c>
      <c r="D47" s="40">
        <v>347</v>
      </c>
      <c r="E47" s="35">
        <v>208</v>
      </c>
      <c r="F47" s="41">
        <v>52.5</v>
      </c>
      <c r="G47" s="41">
        <v>60.1</v>
      </c>
    </row>
    <row r="48" spans="1:7" ht="28">
      <c r="A48" s="35" t="s">
        <v>14</v>
      </c>
      <c r="B48" s="35" t="s">
        <v>5</v>
      </c>
      <c r="C48" s="35">
        <v>1034</v>
      </c>
      <c r="D48" s="40">
        <v>943</v>
      </c>
      <c r="E48" s="35">
        <v>636</v>
      </c>
      <c r="F48" s="41">
        <v>61.5</v>
      </c>
      <c r="G48" s="41">
        <v>67.400000000000006</v>
      </c>
    </row>
    <row r="49" spans="1:7" ht="28">
      <c r="A49" s="35" t="s">
        <v>14</v>
      </c>
      <c r="B49" s="35" t="s">
        <v>6</v>
      </c>
      <c r="C49" s="35">
        <v>560</v>
      </c>
      <c r="D49" s="40">
        <v>544</v>
      </c>
      <c r="E49" s="35">
        <v>400</v>
      </c>
      <c r="F49" s="41">
        <v>71.400000000000006</v>
      </c>
      <c r="G49" s="41">
        <v>73.599999999999994</v>
      </c>
    </row>
    <row r="50" spans="1:7">
      <c r="A50" s="35" t="s">
        <v>15</v>
      </c>
      <c r="B50" s="35" t="s">
        <v>1</v>
      </c>
      <c r="C50" s="35">
        <v>729</v>
      </c>
      <c r="D50" s="40">
        <v>669</v>
      </c>
      <c r="E50" s="35">
        <v>417</v>
      </c>
      <c r="F50" s="41">
        <v>57.2</v>
      </c>
      <c r="G50" s="41">
        <v>62.3</v>
      </c>
    </row>
    <row r="51" spans="1:7">
      <c r="A51" s="35" t="s">
        <v>15</v>
      </c>
      <c r="B51" s="35" t="s">
        <v>2</v>
      </c>
      <c r="C51" s="35">
        <v>82</v>
      </c>
      <c r="D51" s="40">
        <v>69</v>
      </c>
      <c r="E51" s="35">
        <v>29</v>
      </c>
      <c r="F51" s="42" t="s">
        <v>9</v>
      </c>
      <c r="G51" s="42" t="s">
        <v>9</v>
      </c>
    </row>
    <row r="52" spans="1:7">
      <c r="A52" s="35" t="s">
        <v>15</v>
      </c>
      <c r="B52" s="35" t="s">
        <v>3</v>
      </c>
      <c r="C52" s="35">
        <v>110</v>
      </c>
      <c r="D52" s="40">
        <v>91</v>
      </c>
      <c r="E52" s="35">
        <v>48</v>
      </c>
      <c r="F52" s="42" t="s">
        <v>9</v>
      </c>
      <c r="G52" s="42" t="s">
        <v>9</v>
      </c>
    </row>
    <row r="53" spans="1:7">
      <c r="A53" s="35" t="s">
        <v>15</v>
      </c>
      <c r="B53" s="35" t="s">
        <v>4</v>
      </c>
      <c r="C53" s="35">
        <v>115</v>
      </c>
      <c r="D53" s="40">
        <v>102</v>
      </c>
      <c r="E53" s="35">
        <v>62</v>
      </c>
      <c r="F53" s="41">
        <v>54</v>
      </c>
      <c r="G53" s="41">
        <v>61.1</v>
      </c>
    </row>
    <row r="54" spans="1:7">
      <c r="A54" s="35" t="s">
        <v>15</v>
      </c>
      <c r="B54" s="35" t="s">
        <v>5</v>
      </c>
      <c r="C54" s="35">
        <v>253</v>
      </c>
      <c r="D54" s="40">
        <v>242</v>
      </c>
      <c r="E54" s="35">
        <v>162</v>
      </c>
      <c r="F54" s="41">
        <v>64.099999999999994</v>
      </c>
      <c r="G54" s="41">
        <v>66.8</v>
      </c>
    </row>
    <row r="55" spans="1:7">
      <c r="A55" s="35" t="s">
        <v>15</v>
      </c>
      <c r="B55" s="35" t="s">
        <v>6</v>
      </c>
      <c r="C55" s="35">
        <v>169</v>
      </c>
      <c r="D55" s="40">
        <v>164</v>
      </c>
      <c r="E55" s="35">
        <v>116</v>
      </c>
      <c r="F55" s="41">
        <v>68.7</v>
      </c>
      <c r="G55" s="41">
        <v>70.5</v>
      </c>
    </row>
    <row r="56" spans="1:7" ht="28">
      <c r="A56" s="35" t="s">
        <v>16</v>
      </c>
      <c r="B56" s="35" t="s">
        <v>1</v>
      </c>
      <c r="C56" s="35">
        <v>553</v>
      </c>
      <c r="D56" s="40">
        <v>512</v>
      </c>
      <c r="E56" s="35">
        <v>380</v>
      </c>
      <c r="F56" s="41">
        <v>68.7</v>
      </c>
      <c r="G56" s="41">
        <v>74.3</v>
      </c>
    </row>
    <row r="57" spans="1:7" ht="28">
      <c r="A57" s="35" t="s">
        <v>16</v>
      </c>
      <c r="B57" s="35" t="s">
        <v>2</v>
      </c>
      <c r="C57" s="35">
        <v>59</v>
      </c>
      <c r="D57" s="40">
        <v>55</v>
      </c>
      <c r="E57" s="35">
        <v>34</v>
      </c>
      <c r="F57" s="42" t="s">
        <v>9</v>
      </c>
      <c r="G57" s="42" t="s">
        <v>9</v>
      </c>
    </row>
    <row r="58" spans="1:7" ht="28">
      <c r="A58" s="35" t="s">
        <v>16</v>
      </c>
      <c r="B58" s="35" t="s">
        <v>3</v>
      </c>
      <c r="C58" s="35">
        <v>179</v>
      </c>
      <c r="D58" s="40">
        <v>164</v>
      </c>
      <c r="E58" s="35">
        <v>120</v>
      </c>
      <c r="F58" s="41">
        <v>67.099999999999994</v>
      </c>
      <c r="G58" s="41">
        <v>73.3</v>
      </c>
    </row>
    <row r="59" spans="1:7" ht="28">
      <c r="A59" s="35" t="s">
        <v>16</v>
      </c>
      <c r="B59" s="35" t="s">
        <v>4</v>
      </c>
      <c r="C59" s="35">
        <v>91</v>
      </c>
      <c r="D59" s="40">
        <v>80</v>
      </c>
      <c r="E59" s="35">
        <v>64</v>
      </c>
      <c r="F59" s="42" t="s">
        <v>9</v>
      </c>
      <c r="G59" s="42" t="s">
        <v>9</v>
      </c>
    </row>
    <row r="60" spans="1:7" ht="28">
      <c r="A60" s="35" t="s">
        <v>16</v>
      </c>
      <c r="B60" s="35" t="s">
        <v>5</v>
      </c>
      <c r="C60" s="35">
        <v>139</v>
      </c>
      <c r="D60" s="40">
        <v>131</v>
      </c>
      <c r="E60" s="35">
        <v>99</v>
      </c>
      <c r="F60" s="41">
        <v>71.400000000000006</v>
      </c>
      <c r="G60" s="41">
        <v>75.7</v>
      </c>
    </row>
    <row r="61" spans="1:7" ht="28">
      <c r="A61" s="35" t="s">
        <v>16</v>
      </c>
      <c r="B61" s="35" t="s">
        <v>6</v>
      </c>
      <c r="C61" s="35">
        <v>86</v>
      </c>
      <c r="D61" s="40">
        <v>82</v>
      </c>
      <c r="E61" s="35">
        <v>63</v>
      </c>
      <c r="F61" s="42" t="s">
        <v>9</v>
      </c>
      <c r="G61" s="42" t="s">
        <v>9</v>
      </c>
    </row>
    <row r="62" spans="1:7">
      <c r="A62" s="35" t="s">
        <v>17</v>
      </c>
      <c r="B62" s="35" t="s">
        <v>1</v>
      </c>
      <c r="C62" s="35">
        <v>16202</v>
      </c>
      <c r="D62" s="40">
        <v>14428</v>
      </c>
      <c r="E62" s="35">
        <v>8578</v>
      </c>
      <c r="F62" s="41">
        <v>52.9</v>
      </c>
      <c r="G62" s="41">
        <v>59.5</v>
      </c>
    </row>
    <row r="63" spans="1:7">
      <c r="A63" s="35" t="s">
        <v>17</v>
      </c>
      <c r="B63" s="35" t="s">
        <v>2</v>
      </c>
      <c r="C63" s="35">
        <v>1589</v>
      </c>
      <c r="D63" s="40">
        <v>1413</v>
      </c>
      <c r="E63" s="35">
        <v>527</v>
      </c>
      <c r="F63" s="41">
        <v>33.1</v>
      </c>
      <c r="G63" s="41">
        <v>37.299999999999997</v>
      </c>
    </row>
    <row r="64" spans="1:7">
      <c r="A64" s="35" t="s">
        <v>17</v>
      </c>
      <c r="B64" s="35" t="s">
        <v>3</v>
      </c>
      <c r="C64" s="35">
        <v>2582</v>
      </c>
      <c r="D64" s="40">
        <v>2245</v>
      </c>
      <c r="E64" s="35">
        <v>1157</v>
      </c>
      <c r="F64" s="41">
        <v>44.8</v>
      </c>
      <c r="G64" s="41">
        <v>51.6</v>
      </c>
    </row>
    <row r="65" spans="1:7">
      <c r="A65" s="35" t="s">
        <v>17</v>
      </c>
      <c r="B65" s="35" t="s">
        <v>4</v>
      </c>
      <c r="C65" s="35">
        <v>2505</v>
      </c>
      <c r="D65" s="40">
        <v>1985</v>
      </c>
      <c r="E65" s="35">
        <v>1144</v>
      </c>
      <c r="F65" s="41">
        <v>45.7</v>
      </c>
      <c r="G65" s="41">
        <v>57.6</v>
      </c>
    </row>
    <row r="66" spans="1:7">
      <c r="A66" s="35" t="s">
        <v>17</v>
      </c>
      <c r="B66" s="35" t="s">
        <v>5</v>
      </c>
      <c r="C66" s="35">
        <v>5661</v>
      </c>
      <c r="D66" s="40">
        <v>5091</v>
      </c>
      <c r="E66" s="35">
        <v>3171</v>
      </c>
      <c r="F66" s="41">
        <v>56</v>
      </c>
      <c r="G66" s="41">
        <v>62.3</v>
      </c>
    </row>
    <row r="67" spans="1:7">
      <c r="A67" s="35" t="s">
        <v>17</v>
      </c>
      <c r="B67" s="35" t="s">
        <v>6</v>
      </c>
      <c r="C67" s="35">
        <v>3865</v>
      </c>
      <c r="D67" s="40">
        <v>3694</v>
      </c>
      <c r="E67" s="35">
        <v>2578</v>
      </c>
      <c r="F67" s="41">
        <v>66.7</v>
      </c>
      <c r="G67" s="41">
        <v>69.8</v>
      </c>
    </row>
    <row r="68" spans="1:7">
      <c r="A68" s="35" t="s">
        <v>18</v>
      </c>
      <c r="B68" s="35" t="s">
        <v>1</v>
      </c>
      <c r="C68" s="35">
        <v>7626</v>
      </c>
      <c r="D68" s="40">
        <v>7048</v>
      </c>
      <c r="E68" s="35">
        <v>4246</v>
      </c>
      <c r="F68" s="41">
        <v>55.7</v>
      </c>
      <c r="G68" s="41">
        <v>60.2</v>
      </c>
    </row>
    <row r="69" spans="1:7">
      <c r="A69" s="35" t="s">
        <v>18</v>
      </c>
      <c r="B69" s="35" t="s">
        <v>2</v>
      </c>
      <c r="C69" s="35">
        <v>991</v>
      </c>
      <c r="D69" s="40">
        <v>923</v>
      </c>
      <c r="E69" s="35">
        <v>401</v>
      </c>
      <c r="F69" s="41">
        <v>40.5</v>
      </c>
      <c r="G69" s="41">
        <v>43.5</v>
      </c>
    </row>
    <row r="70" spans="1:7">
      <c r="A70" s="35" t="s">
        <v>18</v>
      </c>
      <c r="B70" s="35" t="s">
        <v>3</v>
      </c>
      <c r="C70" s="35">
        <v>1316</v>
      </c>
      <c r="D70" s="40">
        <v>1119</v>
      </c>
      <c r="E70" s="35">
        <v>609</v>
      </c>
      <c r="F70" s="41">
        <v>46.3</v>
      </c>
      <c r="G70" s="41">
        <v>54.4</v>
      </c>
    </row>
    <row r="71" spans="1:7">
      <c r="A71" s="35" t="s">
        <v>18</v>
      </c>
      <c r="B71" s="35" t="s">
        <v>4</v>
      </c>
      <c r="C71" s="35">
        <v>1352</v>
      </c>
      <c r="D71" s="40">
        <v>1211</v>
      </c>
      <c r="E71" s="35">
        <v>672</v>
      </c>
      <c r="F71" s="41">
        <v>49.7</v>
      </c>
      <c r="G71" s="41">
        <v>55.5</v>
      </c>
    </row>
    <row r="72" spans="1:7">
      <c r="A72" s="35" t="s">
        <v>18</v>
      </c>
      <c r="B72" s="35" t="s">
        <v>5</v>
      </c>
      <c r="C72" s="35">
        <v>2599</v>
      </c>
      <c r="D72" s="40">
        <v>2456</v>
      </c>
      <c r="E72" s="35">
        <v>1593</v>
      </c>
      <c r="F72" s="41">
        <v>61.3</v>
      </c>
      <c r="G72" s="41">
        <v>64.900000000000006</v>
      </c>
    </row>
    <row r="73" spans="1:7">
      <c r="A73" s="35" t="s">
        <v>18</v>
      </c>
      <c r="B73" s="35" t="s">
        <v>6</v>
      </c>
      <c r="C73" s="35">
        <v>1368</v>
      </c>
      <c r="D73" s="40">
        <v>1340</v>
      </c>
      <c r="E73" s="35">
        <v>971</v>
      </c>
      <c r="F73" s="41">
        <v>71</v>
      </c>
      <c r="G73" s="41">
        <v>72.400000000000006</v>
      </c>
    </row>
    <row r="74" spans="1:7">
      <c r="A74" s="35" t="s">
        <v>19</v>
      </c>
      <c r="B74" s="35" t="s">
        <v>1</v>
      </c>
      <c r="C74" s="35">
        <v>1064</v>
      </c>
      <c r="D74" s="40">
        <v>974</v>
      </c>
      <c r="E74" s="35">
        <v>460</v>
      </c>
      <c r="F74" s="41">
        <v>43.3</v>
      </c>
      <c r="G74" s="41">
        <v>47.3</v>
      </c>
    </row>
    <row r="75" spans="1:7">
      <c r="A75" s="35" t="s">
        <v>19</v>
      </c>
      <c r="B75" s="35" t="s">
        <v>2</v>
      </c>
      <c r="C75" s="35">
        <v>115</v>
      </c>
      <c r="D75" s="40">
        <v>108</v>
      </c>
      <c r="E75" s="35">
        <v>23</v>
      </c>
      <c r="F75" s="41">
        <v>20.399999999999999</v>
      </c>
      <c r="G75" s="41">
        <v>21.7</v>
      </c>
    </row>
    <row r="76" spans="1:7">
      <c r="A76" s="35" t="s">
        <v>19</v>
      </c>
      <c r="B76" s="35" t="s">
        <v>3</v>
      </c>
      <c r="C76" s="35">
        <v>198</v>
      </c>
      <c r="D76" s="40">
        <v>178</v>
      </c>
      <c r="E76" s="35">
        <v>61</v>
      </c>
      <c r="F76" s="41">
        <v>30.8</v>
      </c>
      <c r="G76" s="41">
        <v>34.299999999999997</v>
      </c>
    </row>
    <row r="77" spans="1:7">
      <c r="A77" s="35" t="s">
        <v>19</v>
      </c>
      <c r="B77" s="35" t="s">
        <v>4</v>
      </c>
      <c r="C77" s="35">
        <v>161</v>
      </c>
      <c r="D77" s="40">
        <v>148</v>
      </c>
      <c r="E77" s="35">
        <v>69</v>
      </c>
      <c r="F77" s="41">
        <v>42.8</v>
      </c>
      <c r="G77" s="41">
        <v>46.6</v>
      </c>
    </row>
    <row r="78" spans="1:7">
      <c r="A78" s="35" t="s">
        <v>19</v>
      </c>
      <c r="B78" s="35" t="s">
        <v>5</v>
      </c>
      <c r="C78" s="35">
        <v>366</v>
      </c>
      <c r="D78" s="40">
        <v>333</v>
      </c>
      <c r="E78" s="35">
        <v>182</v>
      </c>
      <c r="F78" s="41">
        <v>49.7</v>
      </c>
      <c r="G78" s="41">
        <v>54.6</v>
      </c>
    </row>
    <row r="79" spans="1:7">
      <c r="A79" s="35" t="s">
        <v>19</v>
      </c>
      <c r="B79" s="35" t="s">
        <v>6</v>
      </c>
      <c r="C79" s="35">
        <v>224</v>
      </c>
      <c r="D79" s="40">
        <v>207</v>
      </c>
      <c r="E79" s="35">
        <v>125</v>
      </c>
      <c r="F79" s="41">
        <v>55.8</v>
      </c>
      <c r="G79" s="41">
        <v>60.3</v>
      </c>
    </row>
    <row r="80" spans="1:7">
      <c r="A80" s="35" t="s">
        <v>20</v>
      </c>
      <c r="B80" s="35" t="s">
        <v>1</v>
      </c>
      <c r="C80" s="35">
        <v>1224</v>
      </c>
      <c r="D80" s="40">
        <v>1150</v>
      </c>
      <c r="E80" s="35">
        <v>714</v>
      </c>
      <c r="F80" s="41">
        <v>58.3</v>
      </c>
      <c r="G80" s="41">
        <v>62.1</v>
      </c>
    </row>
    <row r="81" spans="1:7">
      <c r="A81" s="35" t="s">
        <v>20</v>
      </c>
      <c r="B81" s="35" t="s">
        <v>2</v>
      </c>
      <c r="C81" s="35">
        <v>166</v>
      </c>
      <c r="D81" s="40">
        <v>153</v>
      </c>
      <c r="E81" s="35">
        <v>68</v>
      </c>
      <c r="F81" s="41">
        <v>40.700000000000003</v>
      </c>
      <c r="G81" s="41">
        <v>44.3</v>
      </c>
    </row>
    <row r="82" spans="1:7">
      <c r="A82" s="35" t="s">
        <v>20</v>
      </c>
      <c r="B82" s="35" t="s">
        <v>3</v>
      </c>
      <c r="C82" s="35">
        <v>217</v>
      </c>
      <c r="D82" s="40">
        <v>198</v>
      </c>
      <c r="E82" s="35">
        <v>102</v>
      </c>
      <c r="F82" s="41">
        <v>46.8</v>
      </c>
      <c r="G82" s="41">
        <v>51.4</v>
      </c>
    </row>
    <row r="83" spans="1:7">
      <c r="A83" s="35" t="s">
        <v>20</v>
      </c>
      <c r="B83" s="35" t="s">
        <v>4</v>
      </c>
      <c r="C83" s="35">
        <v>187</v>
      </c>
      <c r="D83" s="40">
        <v>172</v>
      </c>
      <c r="E83" s="35">
        <v>96</v>
      </c>
      <c r="F83" s="41">
        <v>51.1</v>
      </c>
      <c r="G83" s="41">
        <v>55.7</v>
      </c>
    </row>
    <row r="84" spans="1:7">
      <c r="A84" s="35" t="s">
        <v>20</v>
      </c>
      <c r="B84" s="35" t="s">
        <v>5</v>
      </c>
      <c r="C84" s="35">
        <v>381</v>
      </c>
      <c r="D84" s="40">
        <v>357</v>
      </c>
      <c r="E84" s="35">
        <v>247</v>
      </c>
      <c r="F84" s="41">
        <v>64.8</v>
      </c>
      <c r="G84" s="41">
        <v>69.099999999999994</v>
      </c>
    </row>
    <row r="85" spans="1:7">
      <c r="A85" s="35" t="s">
        <v>20</v>
      </c>
      <c r="B85" s="35" t="s">
        <v>6</v>
      </c>
      <c r="C85" s="35">
        <v>272</v>
      </c>
      <c r="D85" s="40">
        <v>270</v>
      </c>
      <c r="E85" s="35">
        <v>202</v>
      </c>
      <c r="F85" s="41">
        <v>74.099999999999994</v>
      </c>
      <c r="G85" s="41">
        <v>74.7</v>
      </c>
    </row>
    <row r="86" spans="1:7">
      <c r="A86" s="35" t="s">
        <v>21</v>
      </c>
      <c r="B86" s="35" t="s">
        <v>1</v>
      </c>
      <c r="C86" s="35">
        <v>9723</v>
      </c>
      <c r="D86" s="40">
        <v>8970</v>
      </c>
      <c r="E86" s="35">
        <v>5719</v>
      </c>
      <c r="F86" s="41">
        <v>58.8</v>
      </c>
      <c r="G86" s="41">
        <v>63.8</v>
      </c>
    </row>
    <row r="87" spans="1:7">
      <c r="A87" s="35" t="s">
        <v>21</v>
      </c>
      <c r="B87" s="35" t="s">
        <v>2</v>
      </c>
      <c r="C87" s="35">
        <v>1330</v>
      </c>
      <c r="D87" s="40">
        <v>1287</v>
      </c>
      <c r="E87" s="35">
        <v>603</v>
      </c>
      <c r="F87" s="41">
        <v>45.3</v>
      </c>
      <c r="G87" s="41">
        <v>46.8</v>
      </c>
    </row>
    <row r="88" spans="1:7">
      <c r="A88" s="35" t="s">
        <v>21</v>
      </c>
      <c r="B88" s="35" t="s">
        <v>3</v>
      </c>
      <c r="C88" s="35">
        <v>1664</v>
      </c>
      <c r="D88" s="40">
        <v>1460</v>
      </c>
      <c r="E88" s="35">
        <v>795</v>
      </c>
      <c r="F88" s="41">
        <v>47.8</v>
      </c>
      <c r="G88" s="41">
        <v>54.5</v>
      </c>
    </row>
    <row r="89" spans="1:7">
      <c r="A89" s="35" t="s">
        <v>21</v>
      </c>
      <c r="B89" s="35" t="s">
        <v>4</v>
      </c>
      <c r="C89" s="35">
        <v>1527</v>
      </c>
      <c r="D89" s="40">
        <v>1331</v>
      </c>
      <c r="E89" s="35">
        <v>811</v>
      </c>
      <c r="F89" s="41">
        <v>53.1</v>
      </c>
      <c r="G89" s="41">
        <v>60.9</v>
      </c>
    </row>
    <row r="90" spans="1:7">
      <c r="A90" s="35" t="s">
        <v>21</v>
      </c>
      <c r="B90" s="35" t="s">
        <v>5</v>
      </c>
      <c r="C90" s="35">
        <v>3456</v>
      </c>
      <c r="D90" s="40">
        <v>3202</v>
      </c>
      <c r="E90" s="35">
        <v>2272</v>
      </c>
      <c r="F90" s="41">
        <v>65.8</v>
      </c>
      <c r="G90" s="41">
        <v>71</v>
      </c>
    </row>
    <row r="91" spans="1:7">
      <c r="A91" s="35" t="s">
        <v>21</v>
      </c>
      <c r="B91" s="35" t="s">
        <v>6</v>
      </c>
      <c r="C91" s="35">
        <v>1746</v>
      </c>
      <c r="D91" s="40">
        <v>1690</v>
      </c>
      <c r="E91" s="35">
        <v>1237</v>
      </c>
      <c r="F91" s="41">
        <v>70.900000000000006</v>
      </c>
      <c r="G91" s="41">
        <v>73.2</v>
      </c>
    </row>
    <row r="92" spans="1:7">
      <c r="A92" s="35" t="s">
        <v>22</v>
      </c>
      <c r="B92" s="35" t="s">
        <v>1</v>
      </c>
      <c r="C92" s="35">
        <v>4988</v>
      </c>
      <c r="D92" s="40">
        <v>4795</v>
      </c>
      <c r="E92" s="35">
        <v>2795</v>
      </c>
      <c r="F92" s="41">
        <v>56</v>
      </c>
      <c r="G92" s="41">
        <v>58.3</v>
      </c>
    </row>
    <row r="93" spans="1:7">
      <c r="A93" s="35" t="s">
        <v>22</v>
      </c>
      <c r="B93" s="35" t="s">
        <v>2</v>
      </c>
      <c r="C93" s="35">
        <v>618</v>
      </c>
      <c r="D93" s="40">
        <v>587</v>
      </c>
      <c r="E93" s="35">
        <v>252</v>
      </c>
      <c r="F93" s="41">
        <v>40.799999999999997</v>
      </c>
      <c r="G93" s="41">
        <v>43</v>
      </c>
    </row>
    <row r="94" spans="1:7">
      <c r="A94" s="35" t="s">
        <v>22</v>
      </c>
      <c r="B94" s="35" t="s">
        <v>3</v>
      </c>
      <c r="C94" s="35">
        <v>917</v>
      </c>
      <c r="D94" s="40">
        <v>881</v>
      </c>
      <c r="E94" s="35">
        <v>442</v>
      </c>
      <c r="F94" s="41">
        <v>48.2</v>
      </c>
      <c r="G94" s="41">
        <v>50.2</v>
      </c>
    </row>
    <row r="95" spans="1:7">
      <c r="A95" s="35" t="s">
        <v>22</v>
      </c>
      <c r="B95" s="35" t="s">
        <v>4</v>
      </c>
      <c r="C95" s="35">
        <v>758</v>
      </c>
      <c r="D95" s="40">
        <v>713</v>
      </c>
      <c r="E95" s="35">
        <v>426</v>
      </c>
      <c r="F95" s="41">
        <v>56.2</v>
      </c>
      <c r="G95" s="41">
        <v>59.7</v>
      </c>
    </row>
    <row r="96" spans="1:7">
      <c r="A96" s="35" t="s">
        <v>22</v>
      </c>
      <c r="B96" s="35" t="s">
        <v>5</v>
      </c>
      <c r="C96" s="35">
        <v>1742</v>
      </c>
      <c r="D96" s="40">
        <v>1682</v>
      </c>
      <c r="E96" s="35">
        <v>1043</v>
      </c>
      <c r="F96" s="41">
        <v>59.9</v>
      </c>
      <c r="G96" s="41">
        <v>62</v>
      </c>
    </row>
    <row r="97" spans="1:7">
      <c r="A97" s="35" t="s">
        <v>22</v>
      </c>
      <c r="B97" s="35" t="s">
        <v>6</v>
      </c>
      <c r="C97" s="35">
        <v>953</v>
      </c>
      <c r="D97" s="40">
        <v>933</v>
      </c>
      <c r="E97" s="35">
        <v>632</v>
      </c>
      <c r="F97" s="41">
        <v>66.3</v>
      </c>
      <c r="G97" s="41">
        <v>67.7</v>
      </c>
    </row>
    <row r="98" spans="1:7">
      <c r="A98" s="35" t="s">
        <v>23</v>
      </c>
      <c r="B98" s="35" t="s">
        <v>1</v>
      </c>
      <c r="C98" s="35">
        <v>2394</v>
      </c>
      <c r="D98" s="40">
        <v>2292</v>
      </c>
      <c r="E98" s="35">
        <v>1454</v>
      </c>
      <c r="F98" s="41">
        <v>60.7</v>
      </c>
      <c r="G98" s="41">
        <v>63.4</v>
      </c>
    </row>
    <row r="99" spans="1:7">
      <c r="A99" s="35" t="s">
        <v>23</v>
      </c>
      <c r="B99" s="35" t="s">
        <v>2</v>
      </c>
      <c r="C99" s="35">
        <v>295</v>
      </c>
      <c r="D99" s="40">
        <v>278</v>
      </c>
      <c r="E99" s="35">
        <v>105</v>
      </c>
      <c r="F99" s="41">
        <v>35.5</v>
      </c>
      <c r="G99" s="41">
        <v>37.6</v>
      </c>
    </row>
    <row r="100" spans="1:7">
      <c r="A100" s="35" t="s">
        <v>23</v>
      </c>
      <c r="B100" s="35" t="s">
        <v>3</v>
      </c>
      <c r="C100" s="35">
        <v>450</v>
      </c>
      <c r="D100" s="40">
        <v>405</v>
      </c>
      <c r="E100" s="35">
        <v>241</v>
      </c>
      <c r="F100" s="41">
        <v>53.6</v>
      </c>
      <c r="G100" s="41">
        <v>59.5</v>
      </c>
    </row>
    <row r="101" spans="1:7">
      <c r="A101" s="35" t="s">
        <v>23</v>
      </c>
      <c r="B101" s="35" t="s">
        <v>4</v>
      </c>
      <c r="C101" s="35">
        <v>343</v>
      </c>
      <c r="D101" s="40">
        <v>325</v>
      </c>
      <c r="E101" s="35">
        <v>196</v>
      </c>
      <c r="F101" s="41">
        <v>57.1</v>
      </c>
      <c r="G101" s="41">
        <v>60.2</v>
      </c>
    </row>
    <row r="102" spans="1:7">
      <c r="A102" s="35" t="s">
        <v>23</v>
      </c>
      <c r="B102" s="35" t="s">
        <v>5</v>
      </c>
      <c r="C102" s="35">
        <v>768</v>
      </c>
      <c r="D102" s="40">
        <v>754</v>
      </c>
      <c r="E102" s="35">
        <v>499</v>
      </c>
      <c r="F102" s="41">
        <v>65</v>
      </c>
      <c r="G102" s="41">
        <v>66.2</v>
      </c>
    </row>
    <row r="103" spans="1:7">
      <c r="A103" s="35" t="s">
        <v>23</v>
      </c>
      <c r="B103" s="35" t="s">
        <v>6</v>
      </c>
      <c r="C103" s="35">
        <v>538</v>
      </c>
      <c r="D103" s="40">
        <v>529</v>
      </c>
      <c r="E103" s="35">
        <v>413</v>
      </c>
      <c r="F103" s="41">
        <v>76.8</v>
      </c>
      <c r="G103" s="41">
        <v>78</v>
      </c>
    </row>
    <row r="104" spans="1:7">
      <c r="A104" s="35" t="s">
        <v>24</v>
      </c>
      <c r="B104" s="35" t="s">
        <v>1</v>
      </c>
      <c r="C104" s="35">
        <v>2142</v>
      </c>
      <c r="D104" s="40">
        <v>2029</v>
      </c>
      <c r="E104" s="35">
        <v>1243</v>
      </c>
      <c r="F104" s="41">
        <v>58</v>
      </c>
      <c r="G104" s="41">
        <v>61.3</v>
      </c>
    </row>
    <row r="105" spans="1:7">
      <c r="A105" s="35" t="s">
        <v>24</v>
      </c>
      <c r="B105" s="35" t="s">
        <v>2</v>
      </c>
      <c r="C105" s="35">
        <v>269</v>
      </c>
      <c r="D105" s="40">
        <v>254</v>
      </c>
      <c r="E105" s="35">
        <v>91</v>
      </c>
      <c r="F105" s="41">
        <v>33.799999999999997</v>
      </c>
      <c r="G105" s="41">
        <v>35.799999999999997</v>
      </c>
    </row>
    <row r="106" spans="1:7">
      <c r="A106" s="35" t="s">
        <v>24</v>
      </c>
      <c r="B106" s="35" t="s">
        <v>3</v>
      </c>
      <c r="C106" s="35">
        <v>402</v>
      </c>
      <c r="D106" s="40">
        <v>362</v>
      </c>
      <c r="E106" s="35">
        <v>184</v>
      </c>
      <c r="F106" s="41">
        <v>45.9</v>
      </c>
      <c r="G106" s="41">
        <v>50.8</v>
      </c>
    </row>
    <row r="107" spans="1:7">
      <c r="A107" s="35" t="s">
        <v>24</v>
      </c>
      <c r="B107" s="35" t="s">
        <v>4</v>
      </c>
      <c r="C107" s="35">
        <v>328</v>
      </c>
      <c r="D107" s="40">
        <v>314</v>
      </c>
      <c r="E107" s="35">
        <v>210</v>
      </c>
      <c r="F107" s="41">
        <v>63.9</v>
      </c>
      <c r="G107" s="41">
        <v>66.7</v>
      </c>
    </row>
    <row r="108" spans="1:7">
      <c r="A108" s="35" t="s">
        <v>24</v>
      </c>
      <c r="B108" s="35" t="s">
        <v>5</v>
      </c>
      <c r="C108" s="35">
        <v>719</v>
      </c>
      <c r="D108" s="40">
        <v>682</v>
      </c>
      <c r="E108" s="35">
        <v>445</v>
      </c>
      <c r="F108" s="41">
        <v>61.8</v>
      </c>
      <c r="G108" s="41">
        <v>65.2</v>
      </c>
    </row>
    <row r="109" spans="1:7">
      <c r="A109" s="35" t="s">
        <v>24</v>
      </c>
      <c r="B109" s="35" t="s">
        <v>6</v>
      </c>
      <c r="C109" s="35">
        <v>424</v>
      </c>
      <c r="D109" s="40">
        <v>417</v>
      </c>
      <c r="E109" s="35">
        <v>314</v>
      </c>
      <c r="F109" s="41">
        <v>73.900000000000006</v>
      </c>
      <c r="G109" s="41">
        <v>75.2</v>
      </c>
    </row>
    <row r="110" spans="1:7">
      <c r="A110" s="35" t="s">
        <v>25</v>
      </c>
      <c r="B110" s="35" t="s">
        <v>1</v>
      </c>
      <c r="C110" s="35">
        <v>3348</v>
      </c>
      <c r="D110" s="40">
        <v>3246</v>
      </c>
      <c r="E110" s="35">
        <v>1850</v>
      </c>
      <c r="F110" s="41">
        <v>55.3</v>
      </c>
      <c r="G110" s="41">
        <v>57</v>
      </c>
    </row>
    <row r="111" spans="1:7">
      <c r="A111" s="35" t="s">
        <v>25</v>
      </c>
      <c r="B111" s="35" t="s">
        <v>2</v>
      </c>
      <c r="C111" s="35">
        <v>406</v>
      </c>
      <c r="D111" s="40">
        <v>384</v>
      </c>
      <c r="E111" s="35">
        <v>207</v>
      </c>
      <c r="F111" s="41">
        <v>51.1</v>
      </c>
      <c r="G111" s="41">
        <v>53.9</v>
      </c>
    </row>
    <row r="112" spans="1:7">
      <c r="A112" s="35" t="s">
        <v>25</v>
      </c>
      <c r="B112" s="35" t="s">
        <v>3</v>
      </c>
      <c r="C112" s="35">
        <v>530</v>
      </c>
      <c r="D112" s="40">
        <v>496</v>
      </c>
      <c r="E112" s="35">
        <v>273</v>
      </c>
      <c r="F112" s="41">
        <v>51.5</v>
      </c>
      <c r="G112" s="41">
        <v>55.1</v>
      </c>
    </row>
    <row r="113" spans="1:7">
      <c r="A113" s="35" t="s">
        <v>25</v>
      </c>
      <c r="B113" s="35" t="s">
        <v>4</v>
      </c>
      <c r="C113" s="35">
        <v>553</v>
      </c>
      <c r="D113" s="40">
        <v>529</v>
      </c>
      <c r="E113" s="35">
        <v>300</v>
      </c>
      <c r="F113" s="41">
        <v>54.2</v>
      </c>
      <c r="G113" s="41">
        <v>56.7</v>
      </c>
    </row>
    <row r="114" spans="1:7">
      <c r="A114" s="35" t="s">
        <v>25</v>
      </c>
      <c r="B114" s="35" t="s">
        <v>5</v>
      </c>
      <c r="C114" s="35">
        <v>1244</v>
      </c>
      <c r="D114" s="40">
        <v>1229</v>
      </c>
      <c r="E114" s="35">
        <v>703</v>
      </c>
      <c r="F114" s="41">
        <v>56.6</v>
      </c>
      <c r="G114" s="41">
        <v>57.2</v>
      </c>
    </row>
    <row r="115" spans="1:7">
      <c r="A115" s="35" t="s">
        <v>25</v>
      </c>
      <c r="B115" s="35" t="s">
        <v>6</v>
      </c>
      <c r="C115" s="35">
        <v>615</v>
      </c>
      <c r="D115" s="40">
        <v>609</v>
      </c>
      <c r="E115" s="35">
        <v>366</v>
      </c>
      <c r="F115" s="41">
        <v>59.5</v>
      </c>
      <c r="G115" s="41">
        <v>60.2</v>
      </c>
    </row>
    <row r="116" spans="1:7">
      <c r="A116" s="35" t="s">
        <v>26</v>
      </c>
      <c r="B116" s="35" t="s">
        <v>1</v>
      </c>
      <c r="C116" s="35">
        <v>3463</v>
      </c>
      <c r="D116" s="40">
        <v>3353</v>
      </c>
      <c r="E116" s="35">
        <v>2067</v>
      </c>
      <c r="F116" s="41">
        <v>59.7</v>
      </c>
      <c r="G116" s="41">
        <v>61.6</v>
      </c>
    </row>
    <row r="117" spans="1:7">
      <c r="A117" s="35" t="s">
        <v>26</v>
      </c>
      <c r="B117" s="35" t="s">
        <v>2</v>
      </c>
      <c r="C117" s="35">
        <v>458</v>
      </c>
      <c r="D117" s="40">
        <v>453</v>
      </c>
      <c r="E117" s="35">
        <v>225</v>
      </c>
      <c r="F117" s="41">
        <v>49.2</v>
      </c>
      <c r="G117" s="41">
        <v>49.8</v>
      </c>
    </row>
    <row r="118" spans="1:7">
      <c r="A118" s="35" t="s">
        <v>26</v>
      </c>
      <c r="B118" s="35" t="s">
        <v>3</v>
      </c>
      <c r="C118" s="35">
        <v>628</v>
      </c>
      <c r="D118" s="40">
        <v>602</v>
      </c>
      <c r="E118" s="35">
        <v>318</v>
      </c>
      <c r="F118" s="41">
        <v>50.7</v>
      </c>
      <c r="G118" s="41">
        <v>52.8</v>
      </c>
    </row>
    <row r="119" spans="1:7">
      <c r="A119" s="35" t="s">
        <v>26</v>
      </c>
      <c r="B119" s="35" t="s">
        <v>4</v>
      </c>
      <c r="C119" s="35">
        <v>536</v>
      </c>
      <c r="D119" s="40">
        <v>510</v>
      </c>
      <c r="E119" s="35">
        <v>308</v>
      </c>
      <c r="F119" s="41">
        <v>57.4</v>
      </c>
      <c r="G119" s="41">
        <v>60.4</v>
      </c>
    </row>
    <row r="120" spans="1:7">
      <c r="A120" s="35" t="s">
        <v>26</v>
      </c>
      <c r="B120" s="35" t="s">
        <v>5</v>
      </c>
      <c r="C120" s="35">
        <v>1233</v>
      </c>
      <c r="D120" s="40">
        <v>1197</v>
      </c>
      <c r="E120" s="35">
        <v>801</v>
      </c>
      <c r="F120" s="41">
        <v>64.900000000000006</v>
      </c>
      <c r="G120" s="41">
        <v>66.900000000000006</v>
      </c>
    </row>
    <row r="121" spans="1:7">
      <c r="A121" s="35" t="s">
        <v>26</v>
      </c>
      <c r="B121" s="35" t="s">
        <v>6</v>
      </c>
      <c r="C121" s="35">
        <v>608</v>
      </c>
      <c r="D121" s="40">
        <v>592</v>
      </c>
      <c r="E121" s="35">
        <v>415</v>
      </c>
      <c r="F121" s="41">
        <v>68.3</v>
      </c>
      <c r="G121" s="41">
        <v>70.2</v>
      </c>
    </row>
    <row r="122" spans="1:7">
      <c r="A122" s="35" t="s">
        <v>27</v>
      </c>
      <c r="B122" s="35" t="s">
        <v>1</v>
      </c>
      <c r="C122" s="35">
        <v>1058</v>
      </c>
      <c r="D122" s="40">
        <v>1038</v>
      </c>
      <c r="E122" s="35">
        <v>754</v>
      </c>
      <c r="F122" s="41">
        <v>71.3</v>
      </c>
      <c r="G122" s="41">
        <v>72.7</v>
      </c>
    </row>
    <row r="123" spans="1:7">
      <c r="A123" s="35" t="s">
        <v>27</v>
      </c>
      <c r="B123" s="35" t="s">
        <v>2</v>
      </c>
      <c r="C123" s="35">
        <v>101</v>
      </c>
      <c r="D123" s="40">
        <v>100</v>
      </c>
      <c r="E123" s="35">
        <v>49</v>
      </c>
      <c r="F123" s="41">
        <v>48.8</v>
      </c>
      <c r="G123" s="41">
        <v>49.4</v>
      </c>
    </row>
    <row r="124" spans="1:7">
      <c r="A124" s="35" t="s">
        <v>27</v>
      </c>
      <c r="B124" s="35" t="s">
        <v>3</v>
      </c>
      <c r="C124" s="35">
        <v>157</v>
      </c>
      <c r="D124" s="40">
        <v>154</v>
      </c>
      <c r="E124" s="35">
        <v>95</v>
      </c>
      <c r="F124" s="41">
        <v>60.4</v>
      </c>
      <c r="G124" s="41">
        <v>61.8</v>
      </c>
    </row>
    <row r="125" spans="1:7">
      <c r="A125" s="35" t="s">
        <v>27</v>
      </c>
      <c r="B125" s="35" t="s">
        <v>4</v>
      </c>
      <c r="C125" s="35">
        <v>146</v>
      </c>
      <c r="D125" s="40">
        <v>139</v>
      </c>
      <c r="E125" s="35">
        <v>97</v>
      </c>
      <c r="F125" s="41">
        <v>66.400000000000006</v>
      </c>
      <c r="G125" s="41">
        <v>69.599999999999994</v>
      </c>
    </row>
    <row r="126" spans="1:7">
      <c r="A126" s="35" t="s">
        <v>27</v>
      </c>
      <c r="B126" s="35" t="s">
        <v>5</v>
      </c>
      <c r="C126" s="35">
        <v>421</v>
      </c>
      <c r="D126" s="40">
        <v>418</v>
      </c>
      <c r="E126" s="35">
        <v>327</v>
      </c>
      <c r="F126" s="41">
        <v>77.5</v>
      </c>
      <c r="G126" s="41">
        <v>78.2</v>
      </c>
    </row>
    <row r="127" spans="1:7">
      <c r="A127" s="35" t="s">
        <v>27</v>
      </c>
      <c r="B127" s="35" t="s">
        <v>6</v>
      </c>
      <c r="C127" s="35">
        <v>232</v>
      </c>
      <c r="D127" s="40">
        <v>227</v>
      </c>
      <c r="E127" s="35">
        <v>186</v>
      </c>
      <c r="F127" s="41">
        <v>80.3</v>
      </c>
      <c r="G127" s="41">
        <v>82</v>
      </c>
    </row>
    <row r="128" spans="1:7">
      <c r="A128" s="35" t="s">
        <v>28</v>
      </c>
      <c r="B128" s="35" t="s">
        <v>1</v>
      </c>
      <c r="C128" s="35">
        <v>4623</v>
      </c>
      <c r="D128" s="40">
        <v>4158</v>
      </c>
      <c r="E128" s="35">
        <v>2737</v>
      </c>
      <c r="F128" s="41">
        <v>59.2</v>
      </c>
      <c r="G128" s="41">
        <v>65.8</v>
      </c>
    </row>
    <row r="129" spans="1:7">
      <c r="A129" s="35" t="s">
        <v>28</v>
      </c>
      <c r="B129" s="35" t="s">
        <v>2</v>
      </c>
      <c r="C129" s="35">
        <v>468</v>
      </c>
      <c r="D129" s="40">
        <v>414</v>
      </c>
      <c r="E129" s="35">
        <v>225</v>
      </c>
      <c r="F129" s="41">
        <v>48</v>
      </c>
      <c r="G129" s="41">
        <v>54.3</v>
      </c>
    </row>
    <row r="130" spans="1:7">
      <c r="A130" s="35" t="s">
        <v>28</v>
      </c>
      <c r="B130" s="35" t="s">
        <v>3</v>
      </c>
      <c r="C130" s="35">
        <v>819</v>
      </c>
      <c r="D130" s="40">
        <v>711</v>
      </c>
      <c r="E130" s="35">
        <v>424</v>
      </c>
      <c r="F130" s="41">
        <v>51.8</v>
      </c>
      <c r="G130" s="41">
        <v>59.7</v>
      </c>
    </row>
    <row r="131" spans="1:7">
      <c r="A131" s="35" t="s">
        <v>28</v>
      </c>
      <c r="B131" s="35" t="s">
        <v>4</v>
      </c>
      <c r="C131" s="35">
        <v>833</v>
      </c>
      <c r="D131" s="40">
        <v>668</v>
      </c>
      <c r="E131" s="35">
        <v>424</v>
      </c>
      <c r="F131" s="41">
        <v>50.9</v>
      </c>
      <c r="G131" s="41">
        <v>63.6</v>
      </c>
    </row>
    <row r="132" spans="1:7">
      <c r="A132" s="35" t="s">
        <v>28</v>
      </c>
      <c r="B132" s="35" t="s">
        <v>5</v>
      </c>
      <c r="C132" s="35">
        <v>1702</v>
      </c>
      <c r="D132" s="40">
        <v>1586</v>
      </c>
      <c r="E132" s="35">
        <v>1133</v>
      </c>
      <c r="F132" s="41">
        <v>66.599999999999994</v>
      </c>
      <c r="G132" s="41">
        <v>71.400000000000006</v>
      </c>
    </row>
    <row r="133" spans="1:7">
      <c r="A133" s="35" t="s">
        <v>28</v>
      </c>
      <c r="B133" s="35" t="s">
        <v>6</v>
      </c>
      <c r="C133" s="35">
        <v>801</v>
      </c>
      <c r="D133" s="40">
        <v>778</v>
      </c>
      <c r="E133" s="35">
        <v>530</v>
      </c>
      <c r="F133" s="41">
        <v>66.2</v>
      </c>
      <c r="G133" s="41">
        <v>68.099999999999994</v>
      </c>
    </row>
    <row r="134" spans="1:7" ht="28">
      <c r="A134" s="35" t="s">
        <v>29</v>
      </c>
      <c r="B134" s="35" t="s">
        <v>1</v>
      </c>
      <c r="C134" s="35">
        <v>5374</v>
      </c>
      <c r="D134" s="40">
        <v>4967</v>
      </c>
      <c r="E134" s="35">
        <v>3315</v>
      </c>
      <c r="F134" s="41">
        <v>61.7</v>
      </c>
      <c r="G134" s="41">
        <v>66.7</v>
      </c>
    </row>
    <row r="135" spans="1:7" ht="28">
      <c r="A135" s="35" t="s">
        <v>29</v>
      </c>
      <c r="B135" s="35" t="s">
        <v>2</v>
      </c>
      <c r="C135" s="35">
        <v>596</v>
      </c>
      <c r="D135" s="40">
        <v>555</v>
      </c>
      <c r="E135" s="35">
        <v>238</v>
      </c>
      <c r="F135" s="41">
        <v>39.9</v>
      </c>
      <c r="G135" s="41">
        <v>42.8</v>
      </c>
    </row>
    <row r="136" spans="1:7" ht="28">
      <c r="A136" s="35" t="s">
        <v>29</v>
      </c>
      <c r="B136" s="35" t="s">
        <v>3</v>
      </c>
      <c r="C136" s="35">
        <v>1035</v>
      </c>
      <c r="D136" s="40">
        <v>919</v>
      </c>
      <c r="E136" s="35">
        <v>555</v>
      </c>
      <c r="F136" s="41">
        <v>53.6</v>
      </c>
      <c r="G136" s="41">
        <v>60.4</v>
      </c>
    </row>
    <row r="137" spans="1:7" ht="28">
      <c r="A137" s="35" t="s">
        <v>29</v>
      </c>
      <c r="B137" s="35" t="s">
        <v>4</v>
      </c>
      <c r="C137" s="35">
        <v>811</v>
      </c>
      <c r="D137" s="40">
        <v>696</v>
      </c>
      <c r="E137" s="35">
        <v>475</v>
      </c>
      <c r="F137" s="41">
        <v>58.6</v>
      </c>
      <c r="G137" s="41">
        <v>68.3</v>
      </c>
    </row>
    <row r="138" spans="1:7" ht="28">
      <c r="A138" s="35" t="s">
        <v>29</v>
      </c>
      <c r="B138" s="35" t="s">
        <v>5</v>
      </c>
      <c r="C138" s="35">
        <v>1850</v>
      </c>
      <c r="D138" s="40">
        <v>1743</v>
      </c>
      <c r="E138" s="35">
        <v>1263</v>
      </c>
      <c r="F138" s="41">
        <v>68.3</v>
      </c>
      <c r="G138" s="41">
        <v>72.5</v>
      </c>
    </row>
    <row r="139" spans="1:7" ht="28">
      <c r="A139" s="35" t="s">
        <v>29</v>
      </c>
      <c r="B139" s="35" t="s">
        <v>6</v>
      </c>
      <c r="C139" s="35">
        <v>1082</v>
      </c>
      <c r="D139" s="40">
        <v>1054</v>
      </c>
      <c r="E139" s="35">
        <v>784</v>
      </c>
      <c r="F139" s="41">
        <v>72.400000000000006</v>
      </c>
      <c r="G139" s="41">
        <v>74.3</v>
      </c>
    </row>
    <row r="140" spans="1:7">
      <c r="A140" s="35" t="s">
        <v>30</v>
      </c>
      <c r="B140" s="35" t="s">
        <v>1</v>
      </c>
      <c r="C140" s="35">
        <v>7624</v>
      </c>
      <c r="D140" s="40">
        <v>7332</v>
      </c>
      <c r="E140" s="35">
        <v>4713</v>
      </c>
      <c r="F140" s="41">
        <v>61.8</v>
      </c>
      <c r="G140" s="41">
        <v>64.3</v>
      </c>
    </row>
    <row r="141" spans="1:7">
      <c r="A141" s="35" t="s">
        <v>30</v>
      </c>
      <c r="B141" s="35" t="s">
        <v>2</v>
      </c>
      <c r="C141" s="35">
        <v>853</v>
      </c>
      <c r="D141" s="40">
        <v>813</v>
      </c>
      <c r="E141" s="35">
        <v>308</v>
      </c>
      <c r="F141" s="41">
        <v>36.1</v>
      </c>
      <c r="G141" s="41">
        <v>37.799999999999997</v>
      </c>
    </row>
    <row r="142" spans="1:7">
      <c r="A142" s="35" t="s">
        <v>30</v>
      </c>
      <c r="B142" s="35" t="s">
        <v>3</v>
      </c>
      <c r="C142" s="35">
        <v>1397</v>
      </c>
      <c r="D142" s="40">
        <v>1305</v>
      </c>
      <c r="E142" s="35">
        <v>706</v>
      </c>
      <c r="F142" s="41">
        <v>50.6</v>
      </c>
      <c r="G142" s="41">
        <v>54.1</v>
      </c>
    </row>
    <row r="143" spans="1:7">
      <c r="A143" s="35" t="s">
        <v>30</v>
      </c>
      <c r="B143" s="35" t="s">
        <v>4</v>
      </c>
      <c r="C143" s="35">
        <v>1047</v>
      </c>
      <c r="D143" s="40">
        <v>1012</v>
      </c>
      <c r="E143" s="35">
        <v>650</v>
      </c>
      <c r="F143" s="41">
        <v>62.1</v>
      </c>
      <c r="G143" s="41">
        <v>64.2</v>
      </c>
    </row>
    <row r="144" spans="1:7">
      <c r="A144" s="35" t="s">
        <v>30</v>
      </c>
      <c r="B144" s="35" t="s">
        <v>5</v>
      </c>
      <c r="C144" s="35">
        <v>2848</v>
      </c>
      <c r="D144" s="40">
        <v>2740</v>
      </c>
      <c r="E144" s="35">
        <v>1962</v>
      </c>
      <c r="F144" s="41">
        <v>68.900000000000006</v>
      </c>
      <c r="G144" s="41">
        <v>71.599999999999994</v>
      </c>
    </row>
    <row r="145" spans="1:7">
      <c r="A145" s="35" t="s">
        <v>30</v>
      </c>
      <c r="B145" s="35" t="s">
        <v>6</v>
      </c>
      <c r="C145" s="35">
        <v>1480</v>
      </c>
      <c r="D145" s="40">
        <v>1462</v>
      </c>
      <c r="E145" s="35">
        <v>1088</v>
      </c>
      <c r="F145" s="41">
        <v>73.5</v>
      </c>
      <c r="G145" s="41">
        <v>74.400000000000006</v>
      </c>
    </row>
    <row r="146" spans="1:7">
      <c r="A146" s="35" t="s">
        <v>31</v>
      </c>
      <c r="B146" s="35" t="s">
        <v>1</v>
      </c>
      <c r="C146" s="35">
        <v>4190</v>
      </c>
      <c r="D146" s="40">
        <v>3985</v>
      </c>
      <c r="E146" s="35">
        <v>2738</v>
      </c>
      <c r="F146" s="41">
        <v>65.3</v>
      </c>
      <c r="G146" s="41">
        <v>68.7</v>
      </c>
    </row>
    <row r="147" spans="1:7">
      <c r="A147" s="35" t="s">
        <v>31</v>
      </c>
      <c r="B147" s="35" t="s">
        <v>2</v>
      </c>
      <c r="C147" s="35">
        <v>524</v>
      </c>
      <c r="D147" s="40">
        <v>476</v>
      </c>
      <c r="E147" s="35">
        <v>260</v>
      </c>
      <c r="F147" s="41">
        <v>49.6</v>
      </c>
      <c r="G147" s="41">
        <v>54.7</v>
      </c>
    </row>
    <row r="148" spans="1:7">
      <c r="A148" s="35" t="s">
        <v>31</v>
      </c>
      <c r="B148" s="35" t="s">
        <v>3</v>
      </c>
      <c r="C148" s="35">
        <v>708</v>
      </c>
      <c r="D148" s="40">
        <v>674</v>
      </c>
      <c r="E148" s="35">
        <v>435</v>
      </c>
      <c r="F148" s="41">
        <v>61.4</v>
      </c>
      <c r="G148" s="41">
        <v>64.5</v>
      </c>
    </row>
    <row r="149" spans="1:7">
      <c r="A149" s="35" t="s">
        <v>31</v>
      </c>
      <c r="B149" s="35" t="s">
        <v>4</v>
      </c>
      <c r="C149" s="35">
        <v>684</v>
      </c>
      <c r="D149" s="40">
        <v>625</v>
      </c>
      <c r="E149" s="35">
        <v>438</v>
      </c>
      <c r="F149" s="41">
        <v>64.099999999999994</v>
      </c>
      <c r="G149" s="41">
        <v>70.099999999999994</v>
      </c>
    </row>
    <row r="150" spans="1:7">
      <c r="A150" s="35" t="s">
        <v>31</v>
      </c>
      <c r="B150" s="35" t="s">
        <v>5</v>
      </c>
      <c r="C150" s="35">
        <v>1503</v>
      </c>
      <c r="D150" s="40">
        <v>1441</v>
      </c>
      <c r="E150" s="35">
        <v>1047</v>
      </c>
      <c r="F150" s="41">
        <v>69.7</v>
      </c>
      <c r="G150" s="41">
        <v>72.599999999999994</v>
      </c>
    </row>
    <row r="151" spans="1:7">
      <c r="A151" s="35" t="s">
        <v>31</v>
      </c>
      <c r="B151" s="35" t="s">
        <v>6</v>
      </c>
      <c r="C151" s="35">
        <v>772</v>
      </c>
      <c r="D151" s="40">
        <v>769</v>
      </c>
      <c r="E151" s="35">
        <v>558</v>
      </c>
      <c r="F151" s="41">
        <v>72.3</v>
      </c>
      <c r="G151" s="41">
        <v>72.599999999999994</v>
      </c>
    </row>
    <row r="152" spans="1:7">
      <c r="A152" s="35" t="s">
        <v>32</v>
      </c>
      <c r="B152" s="35" t="s">
        <v>1</v>
      </c>
      <c r="C152" s="35">
        <v>2203</v>
      </c>
      <c r="D152" s="40">
        <v>2170</v>
      </c>
      <c r="E152" s="35">
        <v>1470</v>
      </c>
      <c r="F152" s="41">
        <v>66.7</v>
      </c>
      <c r="G152" s="41">
        <v>67.7</v>
      </c>
    </row>
    <row r="153" spans="1:7">
      <c r="A153" s="35" t="s">
        <v>32</v>
      </c>
      <c r="B153" s="35" t="s">
        <v>2</v>
      </c>
      <c r="C153" s="35">
        <v>283</v>
      </c>
      <c r="D153" s="40">
        <v>279</v>
      </c>
      <c r="E153" s="35">
        <v>130</v>
      </c>
      <c r="F153" s="41">
        <v>46.1</v>
      </c>
      <c r="G153" s="41">
        <v>46.7</v>
      </c>
    </row>
    <row r="154" spans="1:7">
      <c r="A154" s="35" t="s">
        <v>32</v>
      </c>
      <c r="B154" s="35" t="s">
        <v>3</v>
      </c>
      <c r="C154" s="35">
        <v>356</v>
      </c>
      <c r="D154" s="40">
        <v>345</v>
      </c>
      <c r="E154" s="35">
        <v>203</v>
      </c>
      <c r="F154" s="41">
        <v>57</v>
      </c>
      <c r="G154" s="41">
        <v>58.9</v>
      </c>
    </row>
    <row r="155" spans="1:7">
      <c r="A155" s="35" t="s">
        <v>32</v>
      </c>
      <c r="B155" s="35" t="s">
        <v>4</v>
      </c>
      <c r="C155" s="35">
        <v>368</v>
      </c>
      <c r="D155" s="40">
        <v>358</v>
      </c>
      <c r="E155" s="35">
        <v>245</v>
      </c>
      <c r="F155" s="41">
        <v>66.5</v>
      </c>
      <c r="G155" s="41">
        <v>68.400000000000006</v>
      </c>
    </row>
    <row r="156" spans="1:7">
      <c r="A156" s="35" t="s">
        <v>32</v>
      </c>
      <c r="B156" s="35" t="s">
        <v>5</v>
      </c>
      <c r="C156" s="35">
        <v>763</v>
      </c>
      <c r="D156" s="40">
        <v>758</v>
      </c>
      <c r="E156" s="35">
        <v>557</v>
      </c>
      <c r="F156" s="41">
        <v>72.900000000000006</v>
      </c>
      <c r="G156" s="41">
        <v>73.5</v>
      </c>
    </row>
    <row r="157" spans="1:7">
      <c r="A157" s="35" t="s">
        <v>32</v>
      </c>
      <c r="B157" s="35" t="s">
        <v>6</v>
      </c>
      <c r="C157" s="35">
        <v>433</v>
      </c>
      <c r="D157" s="40">
        <v>431</v>
      </c>
      <c r="E157" s="35">
        <v>335</v>
      </c>
      <c r="F157" s="41">
        <v>77.3</v>
      </c>
      <c r="G157" s="41">
        <v>77.7</v>
      </c>
    </row>
    <row r="158" spans="1:7">
      <c r="A158" s="35" t="s">
        <v>33</v>
      </c>
      <c r="B158" s="35" t="s">
        <v>1</v>
      </c>
      <c r="C158" s="35">
        <v>4626</v>
      </c>
      <c r="D158" s="40">
        <v>4486</v>
      </c>
      <c r="E158" s="35">
        <v>2906</v>
      </c>
      <c r="F158" s="41">
        <v>62.8</v>
      </c>
      <c r="G158" s="41">
        <v>64.8</v>
      </c>
    </row>
    <row r="159" spans="1:7">
      <c r="A159" s="35" t="s">
        <v>33</v>
      </c>
      <c r="B159" s="35" t="s">
        <v>2</v>
      </c>
      <c r="C159" s="35">
        <v>565</v>
      </c>
      <c r="D159" s="40">
        <v>540</v>
      </c>
      <c r="E159" s="35">
        <v>259</v>
      </c>
      <c r="F159" s="41">
        <v>45.9</v>
      </c>
      <c r="G159" s="41">
        <v>48</v>
      </c>
    </row>
    <row r="160" spans="1:7">
      <c r="A160" s="35" t="s">
        <v>33</v>
      </c>
      <c r="B160" s="35" t="s">
        <v>3</v>
      </c>
      <c r="C160" s="35">
        <v>757</v>
      </c>
      <c r="D160" s="40">
        <v>734</v>
      </c>
      <c r="E160" s="35">
        <v>404</v>
      </c>
      <c r="F160" s="41">
        <v>53.4</v>
      </c>
      <c r="G160" s="41">
        <v>55.1</v>
      </c>
    </row>
    <row r="161" spans="1:7">
      <c r="A161" s="35" t="s">
        <v>33</v>
      </c>
      <c r="B161" s="35" t="s">
        <v>4</v>
      </c>
      <c r="C161" s="35">
        <v>753</v>
      </c>
      <c r="D161" s="40">
        <v>692</v>
      </c>
      <c r="E161" s="35">
        <v>418</v>
      </c>
      <c r="F161" s="41">
        <v>55.5</v>
      </c>
      <c r="G161" s="41">
        <v>60.4</v>
      </c>
    </row>
    <row r="162" spans="1:7">
      <c r="A162" s="35" t="s">
        <v>33</v>
      </c>
      <c r="B162" s="35" t="s">
        <v>5</v>
      </c>
      <c r="C162" s="35">
        <v>1537</v>
      </c>
      <c r="D162" s="40">
        <v>1519</v>
      </c>
      <c r="E162" s="35">
        <v>1065</v>
      </c>
      <c r="F162" s="41">
        <v>69.3</v>
      </c>
      <c r="G162" s="41">
        <v>70.099999999999994</v>
      </c>
    </row>
    <row r="163" spans="1:7">
      <c r="A163" s="35" t="s">
        <v>33</v>
      </c>
      <c r="B163" s="35" t="s">
        <v>6</v>
      </c>
      <c r="C163" s="35">
        <v>1013</v>
      </c>
      <c r="D163" s="40">
        <v>1002</v>
      </c>
      <c r="E163" s="35">
        <v>759</v>
      </c>
      <c r="F163" s="41">
        <v>74.900000000000006</v>
      </c>
      <c r="G163" s="41">
        <v>75.8</v>
      </c>
    </row>
    <row r="164" spans="1:7">
      <c r="A164" s="35" t="s">
        <v>34</v>
      </c>
      <c r="B164" s="35" t="s">
        <v>1</v>
      </c>
      <c r="C164" s="35">
        <v>798</v>
      </c>
      <c r="D164" s="40">
        <v>790</v>
      </c>
      <c r="E164" s="35">
        <v>521</v>
      </c>
      <c r="F164" s="41">
        <v>65.2</v>
      </c>
      <c r="G164" s="41">
        <v>65.900000000000006</v>
      </c>
    </row>
    <row r="165" spans="1:7">
      <c r="A165" s="35" t="s">
        <v>34</v>
      </c>
      <c r="B165" s="35" t="s">
        <v>2</v>
      </c>
      <c r="C165" s="35">
        <v>97</v>
      </c>
      <c r="D165" s="40">
        <v>95</v>
      </c>
      <c r="E165" s="35">
        <v>38</v>
      </c>
      <c r="F165" s="42" t="s">
        <v>9</v>
      </c>
      <c r="G165" s="42" t="s">
        <v>9</v>
      </c>
    </row>
    <row r="166" spans="1:7">
      <c r="A166" s="35" t="s">
        <v>34</v>
      </c>
      <c r="B166" s="35" t="s">
        <v>3</v>
      </c>
      <c r="C166" s="35">
        <v>131</v>
      </c>
      <c r="D166" s="40">
        <v>129</v>
      </c>
      <c r="E166" s="35">
        <v>65</v>
      </c>
      <c r="F166" s="41">
        <v>49.8</v>
      </c>
      <c r="G166" s="41">
        <v>50.7</v>
      </c>
    </row>
    <row r="167" spans="1:7">
      <c r="A167" s="35" t="s">
        <v>34</v>
      </c>
      <c r="B167" s="35" t="s">
        <v>4</v>
      </c>
      <c r="C167" s="35">
        <v>114</v>
      </c>
      <c r="D167" s="40">
        <v>113</v>
      </c>
      <c r="E167" s="35">
        <v>77</v>
      </c>
      <c r="F167" s="41">
        <v>67.2</v>
      </c>
      <c r="G167" s="41">
        <v>67.8</v>
      </c>
    </row>
    <row r="168" spans="1:7">
      <c r="A168" s="35" t="s">
        <v>34</v>
      </c>
      <c r="B168" s="35" t="s">
        <v>5</v>
      </c>
      <c r="C168" s="35">
        <v>274</v>
      </c>
      <c r="D168" s="40">
        <v>272</v>
      </c>
      <c r="E168" s="35">
        <v>199</v>
      </c>
      <c r="F168" s="41">
        <v>72.5</v>
      </c>
      <c r="G168" s="41">
        <v>73</v>
      </c>
    </row>
    <row r="169" spans="1:7">
      <c r="A169" s="35" t="s">
        <v>34</v>
      </c>
      <c r="B169" s="35" t="s">
        <v>6</v>
      </c>
      <c r="C169" s="35">
        <v>182</v>
      </c>
      <c r="D169" s="40">
        <v>182</v>
      </c>
      <c r="E169" s="35">
        <v>142</v>
      </c>
      <c r="F169" s="41">
        <v>78.099999999999994</v>
      </c>
      <c r="G169" s="41">
        <v>78.099999999999994</v>
      </c>
    </row>
    <row r="170" spans="1:7">
      <c r="A170" s="35" t="s">
        <v>35</v>
      </c>
      <c r="B170" s="35" t="s">
        <v>1</v>
      </c>
      <c r="C170" s="35">
        <v>1407</v>
      </c>
      <c r="D170" s="40">
        <v>1336</v>
      </c>
      <c r="E170" s="35">
        <v>893</v>
      </c>
      <c r="F170" s="41">
        <v>63.4</v>
      </c>
      <c r="G170" s="41">
        <v>66.8</v>
      </c>
    </row>
    <row r="171" spans="1:7">
      <c r="A171" s="35" t="s">
        <v>35</v>
      </c>
      <c r="B171" s="35" t="s">
        <v>2</v>
      </c>
      <c r="C171" s="35">
        <v>190</v>
      </c>
      <c r="D171" s="40">
        <v>180</v>
      </c>
      <c r="E171" s="35">
        <v>95</v>
      </c>
      <c r="F171" s="41">
        <v>50.1</v>
      </c>
      <c r="G171" s="41">
        <v>52.9</v>
      </c>
    </row>
    <row r="172" spans="1:7">
      <c r="A172" s="35" t="s">
        <v>35</v>
      </c>
      <c r="B172" s="35" t="s">
        <v>3</v>
      </c>
      <c r="C172" s="35">
        <v>258</v>
      </c>
      <c r="D172" s="40">
        <v>238</v>
      </c>
      <c r="E172" s="35">
        <v>130</v>
      </c>
      <c r="F172" s="41">
        <v>50.4</v>
      </c>
      <c r="G172" s="41">
        <v>54.8</v>
      </c>
    </row>
    <row r="173" spans="1:7">
      <c r="A173" s="35" t="s">
        <v>35</v>
      </c>
      <c r="B173" s="35" t="s">
        <v>4</v>
      </c>
      <c r="C173" s="35">
        <v>212</v>
      </c>
      <c r="D173" s="40">
        <v>191</v>
      </c>
      <c r="E173" s="35">
        <v>131</v>
      </c>
      <c r="F173" s="41">
        <v>62</v>
      </c>
      <c r="G173" s="41">
        <v>68.7</v>
      </c>
    </row>
    <row r="174" spans="1:7">
      <c r="A174" s="35" t="s">
        <v>35</v>
      </c>
      <c r="B174" s="35" t="s">
        <v>5</v>
      </c>
      <c r="C174" s="35">
        <v>454</v>
      </c>
      <c r="D174" s="40">
        <v>438</v>
      </c>
      <c r="E174" s="35">
        <v>306</v>
      </c>
      <c r="F174" s="41">
        <v>67.3</v>
      </c>
      <c r="G174" s="41">
        <v>69.8</v>
      </c>
    </row>
    <row r="175" spans="1:7">
      <c r="A175" s="35" t="s">
        <v>35</v>
      </c>
      <c r="B175" s="35" t="s">
        <v>6</v>
      </c>
      <c r="C175" s="35">
        <v>293</v>
      </c>
      <c r="D175" s="40">
        <v>290</v>
      </c>
      <c r="E175" s="35">
        <v>230</v>
      </c>
      <c r="F175" s="41">
        <v>78.599999999999994</v>
      </c>
      <c r="G175" s="41">
        <v>79.5</v>
      </c>
    </row>
    <row r="176" spans="1:7">
      <c r="A176" s="35" t="s">
        <v>36</v>
      </c>
      <c r="B176" s="35" t="s">
        <v>1</v>
      </c>
      <c r="C176" s="35">
        <v>2234</v>
      </c>
      <c r="D176" s="40">
        <v>1975</v>
      </c>
      <c r="E176" s="35">
        <v>1195</v>
      </c>
      <c r="F176" s="41">
        <v>53.5</v>
      </c>
      <c r="G176" s="41">
        <v>60.5</v>
      </c>
    </row>
    <row r="177" spans="1:7">
      <c r="A177" s="35" t="s">
        <v>36</v>
      </c>
      <c r="B177" s="35" t="s">
        <v>2</v>
      </c>
      <c r="C177" s="35">
        <v>261</v>
      </c>
      <c r="D177" s="40">
        <v>229</v>
      </c>
      <c r="E177" s="35">
        <v>98</v>
      </c>
      <c r="F177" s="41">
        <v>37.6</v>
      </c>
      <c r="G177" s="41">
        <v>42.9</v>
      </c>
    </row>
    <row r="178" spans="1:7">
      <c r="A178" s="35" t="s">
        <v>36</v>
      </c>
      <c r="B178" s="35" t="s">
        <v>3</v>
      </c>
      <c r="C178" s="35">
        <v>415</v>
      </c>
      <c r="D178" s="40">
        <v>361</v>
      </c>
      <c r="E178" s="35">
        <v>183</v>
      </c>
      <c r="F178" s="41">
        <v>43.9</v>
      </c>
      <c r="G178" s="41">
        <v>50.6</v>
      </c>
    </row>
    <row r="179" spans="1:7">
      <c r="A179" s="35" t="s">
        <v>36</v>
      </c>
      <c r="B179" s="35" t="s">
        <v>4</v>
      </c>
      <c r="C179" s="35">
        <v>365</v>
      </c>
      <c r="D179" s="40">
        <v>305</v>
      </c>
      <c r="E179" s="35">
        <v>186</v>
      </c>
      <c r="F179" s="41">
        <v>50.9</v>
      </c>
      <c r="G179" s="41">
        <v>60.9</v>
      </c>
    </row>
    <row r="180" spans="1:7">
      <c r="A180" s="35" t="s">
        <v>36</v>
      </c>
      <c r="B180" s="35" t="s">
        <v>5</v>
      </c>
      <c r="C180" s="35">
        <v>774</v>
      </c>
      <c r="D180" s="40">
        <v>678</v>
      </c>
      <c r="E180" s="35">
        <v>431</v>
      </c>
      <c r="F180" s="41">
        <v>55.6</v>
      </c>
      <c r="G180" s="41">
        <v>63.5</v>
      </c>
    </row>
    <row r="181" spans="1:7">
      <c r="A181" s="35" t="s">
        <v>36</v>
      </c>
      <c r="B181" s="35" t="s">
        <v>6</v>
      </c>
      <c r="C181" s="35">
        <v>418</v>
      </c>
      <c r="D181" s="40">
        <v>402</v>
      </c>
      <c r="E181" s="35">
        <v>297</v>
      </c>
      <c r="F181" s="41">
        <v>71.2</v>
      </c>
      <c r="G181" s="41">
        <v>74</v>
      </c>
    </row>
    <row r="182" spans="1:7" ht="28">
      <c r="A182" s="35" t="s">
        <v>37</v>
      </c>
      <c r="B182" s="35" t="s">
        <v>1</v>
      </c>
      <c r="C182" s="35">
        <v>1044</v>
      </c>
      <c r="D182" s="40">
        <v>1012</v>
      </c>
      <c r="E182" s="35">
        <v>698</v>
      </c>
      <c r="F182" s="41">
        <v>66.900000000000006</v>
      </c>
      <c r="G182" s="41">
        <v>69</v>
      </c>
    </row>
    <row r="183" spans="1:7" ht="28">
      <c r="A183" s="35" t="s">
        <v>37</v>
      </c>
      <c r="B183" s="35" t="s">
        <v>2</v>
      </c>
      <c r="C183" s="35">
        <v>98</v>
      </c>
      <c r="D183" s="40">
        <v>96</v>
      </c>
      <c r="E183" s="35">
        <v>55</v>
      </c>
      <c r="F183" s="42" t="s">
        <v>9</v>
      </c>
      <c r="G183" s="42" t="s">
        <v>9</v>
      </c>
    </row>
    <row r="184" spans="1:7" ht="28">
      <c r="A184" s="35" t="s">
        <v>37</v>
      </c>
      <c r="B184" s="35" t="s">
        <v>3</v>
      </c>
      <c r="C184" s="35">
        <v>157</v>
      </c>
      <c r="D184" s="40">
        <v>149</v>
      </c>
      <c r="E184" s="35">
        <v>89</v>
      </c>
      <c r="F184" s="41">
        <v>56.9</v>
      </c>
      <c r="G184" s="41">
        <v>59.8</v>
      </c>
    </row>
    <row r="185" spans="1:7" ht="28">
      <c r="A185" s="35" t="s">
        <v>37</v>
      </c>
      <c r="B185" s="35" t="s">
        <v>4</v>
      </c>
      <c r="C185" s="35">
        <v>164</v>
      </c>
      <c r="D185" s="40">
        <v>154</v>
      </c>
      <c r="E185" s="35">
        <v>102</v>
      </c>
      <c r="F185" s="41">
        <v>62.5</v>
      </c>
      <c r="G185" s="41">
        <v>66.3</v>
      </c>
    </row>
    <row r="186" spans="1:7" ht="28">
      <c r="A186" s="35" t="s">
        <v>37</v>
      </c>
      <c r="B186" s="35" t="s">
        <v>5</v>
      </c>
      <c r="C186" s="35">
        <v>396</v>
      </c>
      <c r="D186" s="40">
        <v>386</v>
      </c>
      <c r="E186" s="35">
        <v>287</v>
      </c>
      <c r="F186" s="41">
        <v>72.3</v>
      </c>
      <c r="G186" s="41">
        <v>74.2</v>
      </c>
    </row>
    <row r="187" spans="1:7" ht="28">
      <c r="A187" s="35" t="s">
        <v>37</v>
      </c>
      <c r="B187" s="35" t="s">
        <v>6</v>
      </c>
      <c r="C187" s="35">
        <v>228</v>
      </c>
      <c r="D187" s="40">
        <v>225</v>
      </c>
      <c r="E187" s="35">
        <v>165</v>
      </c>
      <c r="F187" s="41">
        <v>72.3</v>
      </c>
      <c r="G187" s="41">
        <v>73.2</v>
      </c>
    </row>
    <row r="188" spans="1:7">
      <c r="A188" s="35" t="s">
        <v>38</v>
      </c>
      <c r="B188" s="35" t="s">
        <v>1</v>
      </c>
      <c r="C188" s="35">
        <v>6862</v>
      </c>
      <c r="D188" s="40">
        <v>5958</v>
      </c>
      <c r="E188" s="35">
        <v>3665</v>
      </c>
      <c r="F188" s="41">
        <v>53.4</v>
      </c>
      <c r="G188" s="41">
        <v>61.5</v>
      </c>
    </row>
    <row r="189" spans="1:7">
      <c r="A189" s="35" t="s">
        <v>38</v>
      </c>
      <c r="B189" s="35" t="s">
        <v>2</v>
      </c>
      <c r="C189" s="35">
        <v>849</v>
      </c>
      <c r="D189" s="40">
        <v>750</v>
      </c>
      <c r="E189" s="35">
        <v>305</v>
      </c>
      <c r="F189" s="41">
        <v>35.9</v>
      </c>
      <c r="G189" s="41">
        <v>40.700000000000003</v>
      </c>
    </row>
    <row r="190" spans="1:7">
      <c r="A190" s="35" t="s">
        <v>38</v>
      </c>
      <c r="B190" s="35" t="s">
        <v>3</v>
      </c>
      <c r="C190" s="35">
        <v>1046</v>
      </c>
      <c r="D190" s="40">
        <v>814</v>
      </c>
      <c r="E190" s="35">
        <v>426</v>
      </c>
      <c r="F190" s="41">
        <v>40.700000000000003</v>
      </c>
      <c r="G190" s="41">
        <v>52.3</v>
      </c>
    </row>
    <row r="191" spans="1:7">
      <c r="A191" s="35" t="s">
        <v>38</v>
      </c>
      <c r="B191" s="35" t="s">
        <v>4</v>
      </c>
      <c r="C191" s="35">
        <v>1110</v>
      </c>
      <c r="D191" s="40">
        <v>881</v>
      </c>
      <c r="E191" s="35">
        <v>566</v>
      </c>
      <c r="F191" s="41">
        <v>51</v>
      </c>
      <c r="G191" s="41">
        <v>64.3</v>
      </c>
    </row>
    <row r="192" spans="1:7">
      <c r="A192" s="35" t="s">
        <v>38</v>
      </c>
      <c r="B192" s="35" t="s">
        <v>5</v>
      </c>
      <c r="C192" s="35">
        <v>2474</v>
      </c>
      <c r="D192" s="40">
        <v>2196</v>
      </c>
      <c r="E192" s="35">
        <v>1472</v>
      </c>
      <c r="F192" s="41">
        <v>59.5</v>
      </c>
      <c r="G192" s="41">
        <v>67</v>
      </c>
    </row>
    <row r="193" spans="1:7">
      <c r="A193" s="35" t="s">
        <v>38</v>
      </c>
      <c r="B193" s="35" t="s">
        <v>6</v>
      </c>
      <c r="C193" s="35">
        <v>1383</v>
      </c>
      <c r="D193" s="40">
        <v>1317</v>
      </c>
      <c r="E193" s="35">
        <v>896</v>
      </c>
      <c r="F193" s="41">
        <v>64.8</v>
      </c>
      <c r="G193" s="41">
        <v>68</v>
      </c>
    </row>
    <row r="194" spans="1:7" ht="28">
      <c r="A194" s="35" t="s">
        <v>39</v>
      </c>
      <c r="B194" s="35" t="s">
        <v>1</v>
      </c>
      <c r="C194" s="35">
        <v>1547</v>
      </c>
      <c r="D194" s="40">
        <v>1396</v>
      </c>
      <c r="E194" s="35">
        <v>765</v>
      </c>
      <c r="F194" s="41">
        <v>49.4</v>
      </c>
      <c r="G194" s="41">
        <v>54.8</v>
      </c>
    </row>
    <row r="195" spans="1:7" ht="28">
      <c r="A195" s="35" t="s">
        <v>39</v>
      </c>
      <c r="B195" s="35" t="s">
        <v>2</v>
      </c>
      <c r="C195" s="35">
        <v>241</v>
      </c>
      <c r="D195" s="40">
        <v>223</v>
      </c>
      <c r="E195" s="35">
        <v>91</v>
      </c>
      <c r="F195" s="41">
        <v>37.799999999999997</v>
      </c>
      <c r="G195" s="41">
        <v>40.9</v>
      </c>
    </row>
    <row r="196" spans="1:7" ht="28">
      <c r="A196" s="35" t="s">
        <v>39</v>
      </c>
      <c r="B196" s="35" t="s">
        <v>3</v>
      </c>
      <c r="C196" s="35">
        <v>215</v>
      </c>
      <c r="D196" s="40">
        <v>196</v>
      </c>
      <c r="E196" s="35">
        <v>77</v>
      </c>
      <c r="F196" s="41">
        <v>36</v>
      </c>
      <c r="G196" s="41">
        <v>39.5</v>
      </c>
    </row>
    <row r="197" spans="1:7" ht="28">
      <c r="A197" s="35" t="s">
        <v>39</v>
      </c>
      <c r="B197" s="35" t="s">
        <v>4</v>
      </c>
      <c r="C197" s="35">
        <v>233</v>
      </c>
      <c r="D197" s="40">
        <v>183</v>
      </c>
      <c r="E197" s="35">
        <v>94</v>
      </c>
      <c r="F197" s="41">
        <v>40.299999999999997</v>
      </c>
      <c r="G197" s="41">
        <v>51.2</v>
      </c>
    </row>
    <row r="198" spans="1:7" ht="28">
      <c r="A198" s="35" t="s">
        <v>39</v>
      </c>
      <c r="B198" s="35" t="s">
        <v>5</v>
      </c>
      <c r="C198" s="35">
        <v>549</v>
      </c>
      <c r="D198" s="40">
        <v>500</v>
      </c>
      <c r="E198" s="35">
        <v>283</v>
      </c>
      <c r="F198" s="41">
        <v>51.5</v>
      </c>
      <c r="G198" s="41">
        <v>56.6</v>
      </c>
    </row>
    <row r="199" spans="1:7" ht="28">
      <c r="A199" s="35" t="s">
        <v>39</v>
      </c>
      <c r="B199" s="35" t="s">
        <v>6</v>
      </c>
      <c r="C199" s="35">
        <v>309</v>
      </c>
      <c r="D199" s="40">
        <v>294</v>
      </c>
      <c r="E199" s="35">
        <v>220</v>
      </c>
      <c r="F199" s="41">
        <v>71.099999999999994</v>
      </c>
      <c r="G199" s="41">
        <v>74.7</v>
      </c>
    </row>
    <row r="200" spans="1:7">
      <c r="A200" s="35" t="s">
        <v>40</v>
      </c>
      <c r="B200" s="35" t="s">
        <v>1</v>
      </c>
      <c r="C200" s="35">
        <v>15506</v>
      </c>
      <c r="D200" s="40">
        <v>13751</v>
      </c>
      <c r="E200" s="35">
        <v>7869</v>
      </c>
      <c r="F200" s="41">
        <v>50.7</v>
      </c>
      <c r="G200" s="41">
        <v>57.2</v>
      </c>
    </row>
    <row r="201" spans="1:7">
      <c r="A201" s="35" t="s">
        <v>40</v>
      </c>
      <c r="B201" s="35" t="s">
        <v>2</v>
      </c>
      <c r="C201" s="35">
        <v>1756</v>
      </c>
      <c r="D201" s="40">
        <v>1590</v>
      </c>
      <c r="E201" s="35">
        <v>607</v>
      </c>
      <c r="F201" s="41">
        <v>34.6</v>
      </c>
      <c r="G201" s="41">
        <v>38.200000000000003</v>
      </c>
    </row>
    <row r="202" spans="1:7">
      <c r="A202" s="35" t="s">
        <v>40</v>
      </c>
      <c r="B202" s="35" t="s">
        <v>3</v>
      </c>
      <c r="C202" s="35">
        <v>2952</v>
      </c>
      <c r="D202" s="40">
        <v>2503</v>
      </c>
      <c r="E202" s="35">
        <v>1276</v>
      </c>
      <c r="F202" s="41">
        <v>43.2</v>
      </c>
      <c r="G202" s="41">
        <v>51</v>
      </c>
    </row>
    <row r="203" spans="1:7">
      <c r="A203" s="35" t="s">
        <v>40</v>
      </c>
      <c r="B203" s="35" t="s">
        <v>4</v>
      </c>
      <c r="C203" s="35">
        <v>2528</v>
      </c>
      <c r="D203" s="40">
        <v>2092</v>
      </c>
      <c r="E203" s="35">
        <v>1153</v>
      </c>
      <c r="F203" s="41">
        <v>45.6</v>
      </c>
      <c r="G203" s="41">
        <v>55.1</v>
      </c>
    </row>
    <row r="204" spans="1:7">
      <c r="A204" s="35" t="s">
        <v>40</v>
      </c>
      <c r="B204" s="35" t="s">
        <v>5</v>
      </c>
      <c r="C204" s="35">
        <v>5070</v>
      </c>
      <c r="D204" s="40">
        <v>4531</v>
      </c>
      <c r="E204" s="35">
        <v>2875</v>
      </c>
      <c r="F204" s="41">
        <v>56.7</v>
      </c>
      <c r="G204" s="41">
        <v>63.4</v>
      </c>
    </row>
    <row r="205" spans="1:7">
      <c r="A205" s="35" t="s">
        <v>40</v>
      </c>
      <c r="B205" s="35" t="s">
        <v>6</v>
      </c>
      <c r="C205" s="35">
        <v>3201</v>
      </c>
      <c r="D205" s="40">
        <v>3035</v>
      </c>
      <c r="E205" s="35">
        <v>1957</v>
      </c>
      <c r="F205" s="41">
        <v>61.1</v>
      </c>
      <c r="G205" s="41">
        <v>64.5</v>
      </c>
    </row>
    <row r="206" spans="1:7" ht="28">
      <c r="A206" s="35" t="s">
        <v>41</v>
      </c>
      <c r="B206" s="35" t="s">
        <v>1</v>
      </c>
      <c r="C206" s="35">
        <v>7631</v>
      </c>
      <c r="D206" s="40">
        <v>6960</v>
      </c>
      <c r="E206" s="35">
        <v>4700</v>
      </c>
      <c r="F206" s="41">
        <v>61.6</v>
      </c>
      <c r="G206" s="41">
        <v>67.5</v>
      </c>
    </row>
    <row r="207" spans="1:7" ht="28">
      <c r="A207" s="35" t="s">
        <v>41</v>
      </c>
      <c r="B207" s="35" t="s">
        <v>2</v>
      </c>
      <c r="C207" s="35">
        <v>924</v>
      </c>
      <c r="D207" s="40">
        <v>817</v>
      </c>
      <c r="E207" s="35">
        <v>414</v>
      </c>
      <c r="F207" s="41">
        <v>44.8</v>
      </c>
      <c r="G207" s="41">
        <v>50.7</v>
      </c>
    </row>
    <row r="208" spans="1:7" ht="28">
      <c r="A208" s="35" t="s">
        <v>41</v>
      </c>
      <c r="B208" s="35" t="s">
        <v>3</v>
      </c>
      <c r="C208" s="35">
        <v>1319</v>
      </c>
      <c r="D208" s="40">
        <v>1111</v>
      </c>
      <c r="E208" s="35">
        <v>666</v>
      </c>
      <c r="F208" s="41">
        <v>50.5</v>
      </c>
      <c r="G208" s="41">
        <v>60</v>
      </c>
    </row>
    <row r="209" spans="1:7" ht="28">
      <c r="A209" s="35" t="s">
        <v>41</v>
      </c>
      <c r="B209" s="35" t="s">
        <v>4</v>
      </c>
      <c r="C209" s="35">
        <v>1180</v>
      </c>
      <c r="D209" s="40">
        <v>1037</v>
      </c>
      <c r="E209" s="35">
        <v>676</v>
      </c>
      <c r="F209" s="41">
        <v>57.3</v>
      </c>
      <c r="G209" s="41">
        <v>65.2</v>
      </c>
    </row>
    <row r="210" spans="1:7" ht="28">
      <c r="A210" s="35" t="s">
        <v>41</v>
      </c>
      <c r="B210" s="35" t="s">
        <v>5</v>
      </c>
      <c r="C210" s="35">
        <v>2712</v>
      </c>
      <c r="D210" s="40">
        <v>2520</v>
      </c>
      <c r="E210" s="35">
        <v>1841</v>
      </c>
      <c r="F210" s="41">
        <v>67.900000000000006</v>
      </c>
      <c r="G210" s="41">
        <v>73.099999999999994</v>
      </c>
    </row>
    <row r="211" spans="1:7" ht="28">
      <c r="A211" s="35" t="s">
        <v>41</v>
      </c>
      <c r="B211" s="35" t="s">
        <v>6</v>
      </c>
      <c r="C211" s="35">
        <v>1496</v>
      </c>
      <c r="D211" s="40">
        <v>1476</v>
      </c>
      <c r="E211" s="35">
        <v>1102</v>
      </c>
      <c r="F211" s="41">
        <v>73.7</v>
      </c>
      <c r="G211" s="41">
        <v>74.7</v>
      </c>
    </row>
    <row r="212" spans="1:7" ht="28">
      <c r="A212" s="35" t="s">
        <v>42</v>
      </c>
      <c r="B212" s="35" t="s">
        <v>1</v>
      </c>
      <c r="C212" s="35">
        <v>583</v>
      </c>
      <c r="D212" s="40">
        <v>564</v>
      </c>
      <c r="E212" s="35">
        <v>362</v>
      </c>
      <c r="F212" s="41">
        <v>62.1</v>
      </c>
      <c r="G212" s="41">
        <v>64.2</v>
      </c>
    </row>
    <row r="213" spans="1:7" ht="28">
      <c r="A213" s="35" t="s">
        <v>42</v>
      </c>
      <c r="B213" s="35" t="s">
        <v>2</v>
      </c>
      <c r="C213" s="35">
        <v>79</v>
      </c>
      <c r="D213" s="40">
        <v>78</v>
      </c>
      <c r="E213" s="35">
        <v>37</v>
      </c>
      <c r="F213" s="42" t="s">
        <v>9</v>
      </c>
      <c r="G213" s="42" t="s">
        <v>9</v>
      </c>
    </row>
    <row r="214" spans="1:7" ht="28">
      <c r="A214" s="35" t="s">
        <v>42</v>
      </c>
      <c r="B214" s="35" t="s">
        <v>3</v>
      </c>
      <c r="C214" s="35">
        <v>124</v>
      </c>
      <c r="D214" s="40">
        <v>117</v>
      </c>
      <c r="E214" s="35">
        <v>70</v>
      </c>
      <c r="F214" s="41">
        <v>56.2</v>
      </c>
      <c r="G214" s="41">
        <v>60</v>
      </c>
    </row>
    <row r="215" spans="1:7" ht="28">
      <c r="A215" s="35" t="s">
        <v>42</v>
      </c>
      <c r="B215" s="35" t="s">
        <v>4</v>
      </c>
      <c r="C215" s="35">
        <v>90</v>
      </c>
      <c r="D215" s="40">
        <v>87</v>
      </c>
      <c r="E215" s="35">
        <v>56</v>
      </c>
      <c r="F215" s="42" t="s">
        <v>9</v>
      </c>
      <c r="G215" s="42" t="s">
        <v>9</v>
      </c>
    </row>
    <row r="216" spans="1:7" ht="28">
      <c r="A216" s="35" t="s">
        <v>42</v>
      </c>
      <c r="B216" s="35" t="s">
        <v>5</v>
      </c>
      <c r="C216" s="35">
        <v>192</v>
      </c>
      <c r="D216" s="40">
        <v>187</v>
      </c>
      <c r="E216" s="35">
        <v>132</v>
      </c>
      <c r="F216" s="41">
        <v>68.7</v>
      </c>
      <c r="G216" s="41">
        <v>70.3</v>
      </c>
    </row>
    <row r="217" spans="1:7" ht="28">
      <c r="A217" s="35" t="s">
        <v>42</v>
      </c>
      <c r="B217" s="35" t="s">
        <v>6</v>
      </c>
      <c r="C217" s="35">
        <v>97</v>
      </c>
      <c r="D217" s="40">
        <v>96</v>
      </c>
      <c r="E217" s="35">
        <v>67</v>
      </c>
      <c r="F217" s="42" t="s">
        <v>9</v>
      </c>
      <c r="G217" s="42" t="s">
        <v>9</v>
      </c>
    </row>
    <row r="218" spans="1:7">
      <c r="A218" s="35" t="s">
        <v>43</v>
      </c>
      <c r="B218" s="35" t="s">
        <v>1</v>
      </c>
      <c r="C218" s="35">
        <v>8811</v>
      </c>
      <c r="D218" s="40">
        <v>8499</v>
      </c>
      <c r="E218" s="35">
        <v>5408</v>
      </c>
      <c r="F218" s="41">
        <v>61.4</v>
      </c>
      <c r="G218" s="41">
        <v>63.6</v>
      </c>
    </row>
    <row r="219" spans="1:7">
      <c r="A219" s="35" t="s">
        <v>43</v>
      </c>
      <c r="B219" s="35" t="s">
        <v>2</v>
      </c>
      <c r="C219" s="35">
        <v>1075</v>
      </c>
      <c r="D219" s="40">
        <v>1060</v>
      </c>
      <c r="E219" s="35">
        <v>425</v>
      </c>
      <c r="F219" s="41">
        <v>39.6</v>
      </c>
      <c r="G219" s="41">
        <v>40.1</v>
      </c>
    </row>
    <row r="220" spans="1:7">
      <c r="A220" s="35" t="s">
        <v>43</v>
      </c>
      <c r="B220" s="35" t="s">
        <v>3</v>
      </c>
      <c r="C220" s="35">
        <v>1425</v>
      </c>
      <c r="D220" s="40">
        <v>1276</v>
      </c>
      <c r="E220" s="35">
        <v>718</v>
      </c>
      <c r="F220" s="41">
        <v>50.4</v>
      </c>
      <c r="G220" s="41">
        <v>56.3</v>
      </c>
    </row>
    <row r="221" spans="1:7">
      <c r="A221" s="35" t="s">
        <v>43</v>
      </c>
      <c r="B221" s="35" t="s">
        <v>4</v>
      </c>
      <c r="C221" s="35">
        <v>1325</v>
      </c>
      <c r="D221" s="40">
        <v>1270</v>
      </c>
      <c r="E221" s="35">
        <v>792</v>
      </c>
      <c r="F221" s="41">
        <v>59.8</v>
      </c>
      <c r="G221" s="41">
        <v>62.3</v>
      </c>
    </row>
    <row r="222" spans="1:7">
      <c r="A222" s="35" t="s">
        <v>43</v>
      </c>
      <c r="B222" s="35" t="s">
        <v>5</v>
      </c>
      <c r="C222" s="35">
        <v>3061</v>
      </c>
      <c r="D222" s="40">
        <v>2997</v>
      </c>
      <c r="E222" s="35">
        <v>2072</v>
      </c>
      <c r="F222" s="41">
        <v>67.7</v>
      </c>
      <c r="G222" s="41">
        <v>69.099999999999994</v>
      </c>
    </row>
    <row r="223" spans="1:7">
      <c r="A223" s="35" t="s">
        <v>43</v>
      </c>
      <c r="B223" s="35" t="s">
        <v>6</v>
      </c>
      <c r="C223" s="35">
        <v>1925</v>
      </c>
      <c r="D223" s="40">
        <v>1895</v>
      </c>
      <c r="E223" s="35">
        <v>1402</v>
      </c>
      <c r="F223" s="41">
        <v>72.8</v>
      </c>
      <c r="G223" s="41">
        <v>74</v>
      </c>
    </row>
    <row r="224" spans="1:7">
      <c r="A224" s="35" t="s">
        <v>44</v>
      </c>
      <c r="B224" s="35" t="s">
        <v>1</v>
      </c>
      <c r="C224" s="35">
        <v>2923</v>
      </c>
      <c r="D224" s="40">
        <v>2746</v>
      </c>
      <c r="E224" s="35">
        <v>1555</v>
      </c>
      <c r="F224" s="41">
        <v>53.2</v>
      </c>
      <c r="G224" s="41">
        <v>56.6</v>
      </c>
    </row>
    <row r="225" spans="1:7">
      <c r="A225" s="35" t="s">
        <v>44</v>
      </c>
      <c r="B225" s="35" t="s">
        <v>2</v>
      </c>
      <c r="C225" s="35">
        <v>316</v>
      </c>
      <c r="D225" s="40">
        <v>303</v>
      </c>
      <c r="E225" s="35">
        <v>102</v>
      </c>
      <c r="F225" s="41">
        <v>32.4</v>
      </c>
      <c r="G225" s="41">
        <v>33.700000000000003</v>
      </c>
    </row>
    <row r="226" spans="1:7">
      <c r="A226" s="35" t="s">
        <v>44</v>
      </c>
      <c r="B226" s="35" t="s">
        <v>3</v>
      </c>
      <c r="C226" s="35">
        <v>563</v>
      </c>
      <c r="D226" s="40">
        <v>502</v>
      </c>
      <c r="E226" s="35">
        <v>241</v>
      </c>
      <c r="F226" s="41">
        <v>42.8</v>
      </c>
      <c r="G226" s="41">
        <v>48</v>
      </c>
    </row>
    <row r="227" spans="1:7">
      <c r="A227" s="35" t="s">
        <v>44</v>
      </c>
      <c r="B227" s="35" t="s">
        <v>4</v>
      </c>
      <c r="C227" s="35">
        <v>504</v>
      </c>
      <c r="D227" s="40">
        <v>457</v>
      </c>
      <c r="E227" s="35">
        <v>240</v>
      </c>
      <c r="F227" s="41">
        <v>47.5</v>
      </c>
      <c r="G227" s="41">
        <v>52.5</v>
      </c>
    </row>
    <row r="228" spans="1:7">
      <c r="A228" s="35" t="s">
        <v>44</v>
      </c>
      <c r="B228" s="35" t="s">
        <v>5</v>
      </c>
      <c r="C228" s="35">
        <v>944</v>
      </c>
      <c r="D228" s="40">
        <v>892</v>
      </c>
      <c r="E228" s="35">
        <v>553</v>
      </c>
      <c r="F228" s="41">
        <v>58.6</v>
      </c>
      <c r="G228" s="41">
        <v>62</v>
      </c>
    </row>
    <row r="229" spans="1:7">
      <c r="A229" s="35" t="s">
        <v>44</v>
      </c>
      <c r="B229" s="35" t="s">
        <v>6</v>
      </c>
      <c r="C229" s="35">
        <v>597</v>
      </c>
      <c r="D229" s="40">
        <v>593</v>
      </c>
      <c r="E229" s="35">
        <v>419</v>
      </c>
      <c r="F229" s="41">
        <v>70.2</v>
      </c>
      <c r="G229" s="41">
        <v>70.7</v>
      </c>
    </row>
    <row r="230" spans="1:7">
      <c r="A230" s="35" t="s">
        <v>45</v>
      </c>
      <c r="B230" s="35" t="s">
        <v>1</v>
      </c>
      <c r="C230" s="35">
        <v>3185</v>
      </c>
      <c r="D230" s="40">
        <v>2929</v>
      </c>
      <c r="E230" s="35">
        <v>1942</v>
      </c>
      <c r="F230" s="41">
        <v>61</v>
      </c>
      <c r="G230" s="41">
        <v>66.3</v>
      </c>
    </row>
    <row r="231" spans="1:7">
      <c r="A231" s="35" t="s">
        <v>45</v>
      </c>
      <c r="B231" s="35" t="s">
        <v>2</v>
      </c>
      <c r="C231" s="35">
        <v>345</v>
      </c>
      <c r="D231" s="40">
        <v>320</v>
      </c>
      <c r="E231" s="35">
        <v>156</v>
      </c>
      <c r="F231" s="41">
        <v>45.2</v>
      </c>
      <c r="G231" s="41">
        <v>48.8</v>
      </c>
    </row>
    <row r="232" spans="1:7">
      <c r="A232" s="35" t="s">
        <v>45</v>
      </c>
      <c r="B232" s="35" t="s">
        <v>3</v>
      </c>
      <c r="C232" s="35">
        <v>577</v>
      </c>
      <c r="D232" s="40">
        <v>504</v>
      </c>
      <c r="E232" s="35">
        <v>275</v>
      </c>
      <c r="F232" s="41">
        <v>47.6</v>
      </c>
      <c r="G232" s="41">
        <v>54.6</v>
      </c>
    </row>
    <row r="233" spans="1:7">
      <c r="A233" s="35" t="s">
        <v>45</v>
      </c>
      <c r="B233" s="35" t="s">
        <v>4</v>
      </c>
      <c r="C233" s="35">
        <v>521</v>
      </c>
      <c r="D233" s="40">
        <v>442</v>
      </c>
      <c r="E233" s="35">
        <v>320</v>
      </c>
      <c r="F233" s="41">
        <v>61.4</v>
      </c>
      <c r="G233" s="41">
        <v>72.3</v>
      </c>
    </row>
    <row r="234" spans="1:7">
      <c r="A234" s="35" t="s">
        <v>45</v>
      </c>
      <c r="B234" s="35" t="s">
        <v>5</v>
      </c>
      <c r="C234" s="35">
        <v>1044</v>
      </c>
      <c r="D234" s="40">
        <v>977</v>
      </c>
      <c r="E234" s="35">
        <v>679</v>
      </c>
      <c r="F234" s="41">
        <v>65.099999999999994</v>
      </c>
      <c r="G234" s="41">
        <v>69.5</v>
      </c>
    </row>
    <row r="235" spans="1:7">
      <c r="A235" s="35" t="s">
        <v>45</v>
      </c>
      <c r="B235" s="35" t="s">
        <v>6</v>
      </c>
      <c r="C235" s="35">
        <v>698</v>
      </c>
      <c r="D235" s="40">
        <v>685</v>
      </c>
      <c r="E235" s="35">
        <v>512</v>
      </c>
      <c r="F235" s="41">
        <v>73.400000000000006</v>
      </c>
      <c r="G235" s="41">
        <v>74.7</v>
      </c>
    </row>
    <row r="236" spans="1:7" ht="28">
      <c r="A236" s="35" t="s">
        <v>46</v>
      </c>
      <c r="B236" s="35" t="s">
        <v>1</v>
      </c>
      <c r="C236" s="35">
        <v>9980</v>
      </c>
      <c r="D236" s="40">
        <v>9596</v>
      </c>
      <c r="E236" s="35">
        <v>6008</v>
      </c>
      <c r="F236" s="41">
        <v>60.2</v>
      </c>
      <c r="G236" s="41">
        <v>62.6</v>
      </c>
    </row>
    <row r="237" spans="1:7" ht="28">
      <c r="A237" s="35" t="s">
        <v>46</v>
      </c>
      <c r="B237" s="35" t="s">
        <v>2</v>
      </c>
      <c r="C237" s="35">
        <v>1193</v>
      </c>
      <c r="D237" s="40">
        <v>1130</v>
      </c>
      <c r="E237" s="35">
        <v>581</v>
      </c>
      <c r="F237" s="41">
        <v>48.7</v>
      </c>
      <c r="G237" s="41">
        <v>51.4</v>
      </c>
    </row>
    <row r="238" spans="1:7" ht="28">
      <c r="A238" s="35" t="s">
        <v>46</v>
      </c>
      <c r="B238" s="35" t="s">
        <v>3</v>
      </c>
      <c r="C238" s="35">
        <v>1649</v>
      </c>
      <c r="D238" s="40">
        <v>1525</v>
      </c>
      <c r="E238" s="35">
        <v>837</v>
      </c>
      <c r="F238" s="41">
        <v>50.8</v>
      </c>
      <c r="G238" s="41">
        <v>54.9</v>
      </c>
    </row>
    <row r="239" spans="1:7" ht="28">
      <c r="A239" s="35" t="s">
        <v>46</v>
      </c>
      <c r="B239" s="35" t="s">
        <v>4</v>
      </c>
      <c r="C239" s="35">
        <v>1425</v>
      </c>
      <c r="D239" s="40">
        <v>1351</v>
      </c>
      <c r="E239" s="35">
        <v>865</v>
      </c>
      <c r="F239" s="41">
        <v>60.7</v>
      </c>
      <c r="G239" s="41">
        <v>64.099999999999994</v>
      </c>
    </row>
    <row r="240" spans="1:7" ht="28">
      <c r="A240" s="35" t="s">
        <v>46</v>
      </c>
      <c r="B240" s="35" t="s">
        <v>5</v>
      </c>
      <c r="C240" s="35">
        <v>3471</v>
      </c>
      <c r="D240" s="40">
        <v>3382</v>
      </c>
      <c r="E240" s="35">
        <v>2294</v>
      </c>
      <c r="F240" s="41">
        <v>66.099999999999994</v>
      </c>
      <c r="G240" s="41">
        <v>67.8</v>
      </c>
    </row>
    <row r="241" spans="1:7" ht="28">
      <c r="A241" s="35" t="s">
        <v>46</v>
      </c>
      <c r="B241" s="35" t="s">
        <v>6</v>
      </c>
      <c r="C241" s="35">
        <v>2243</v>
      </c>
      <c r="D241" s="40">
        <v>2208</v>
      </c>
      <c r="E241" s="35">
        <v>1431</v>
      </c>
      <c r="F241" s="41">
        <v>63.8</v>
      </c>
      <c r="G241" s="41">
        <v>64.8</v>
      </c>
    </row>
    <row r="242" spans="1:7" ht="28">
      <c r="A242" s="35" t="s">
        <v>47</v>
      </c>
      <c r="B242" s="35" t="s">
        <v>1</v>
      </c>
      <c r="C242" s="35">
        <v>836</v>
      </c>
      <c r="D242" s="40">
        <v>766</v>
      </c>
      <c r="E242" s="35">
        <v>464</v>
      </c>
      <c r="F242" s="41">
        <v>55.5</v>
      </c>
      <c r="G242" s="41">
        <v>60.6</v>
      </c>
    </row>
    <row r="243" spans="1:7" ht="28">
      <c r="A243" s="35" t="s">
        <v>47</v>
      </c>
      <c r="B243" s="35" t="s">
        <v>2</v>
      </c>
      <c r="C243" s="35">
        <v>81</v>
      </c>
      <c r="D243" s="40">
        <v>69</v>
      </c>
      <c r="E243" s="35">
        <v>34</v>
      </c>
      <c r="F243" s="42" t="s">
        <v>9</v>
      </c>
      <c r="G243" s="42" t="s">
        <v>9</v>
      </c>
    </row>
    <row r="244" spans="1:7" ht="28">
      <c r="A244" s="35" t="s">
        <v>47</v>
      </c>
      <c r="B244" s="35" t="s">
        <v>3</v>
      </c>
      <c r="C244" s="35">
        <v>148</v>
      </c>
      <c r="D244" s="40">
        <v>137</v>
      </c>
      <c r="E244" s="35">
        <v>74</v>
      </c>
      <c r="F244" s="41">
        <v>49.7</v>
      </c>
      <c r="G244" s="41">
        <v>53.6</v>
      </c>
    </row>
    <row r="245" spans="1:7" ht="28">
      <c r="A245" s="35" t="s">
        <v>47</v>
      </c>
      <c r="B245" s="35" t="s">
        <v>4</v>
      </c>
      <c r="C245" s="35">
        <v>145</v>
      </c>
      <c r="D245" s="40">
        <v>125</v>
      </c>
      <c r="E245" s="35">
        <v>78</v>
      </c>
      <c r="F245" s="41">
        <v>53.4</v>
      </c>
      <c r="G245" s="41">
        <v>62.2</v>
      </c>
    </row>
    <row r="246" spans="1:7" ht="28">
      <c r="A246" s="35" t="s">
        <v>47</v>
      </c>
      <c r="B246" s="35" t="s">
        <v>5</v>
      </c>
      <c r="C246" s="35">
        <v>284</v>
      </c>
      <c r="D246" s="40">
        <v>263</v>
      </c>
      <c r="E246" s="35">
        <v>169</v>
      </c>
      <c r="F246" s="41">
        <v>59.5</v>
      </c>
      <c r="G246" s="41">
        <v>64.2</v>
      </c>
    </row>
    <row r="247" spans="1:7" ht="28">
      <c r="A247" s="35" t="s">
        <v>47</v>
      </c>
      <c r="B247" s="35" t="s">
        <v>6</v>
      </c>
      <c r="C247" s="35">
        <v>178</v>
      </c>
      <c r="D247" s="40">
        <v>172</v>
      </c>
      <c r="E247" s="35">
        <v>111</v>
      </c>
      <c r="F247" s="41">
        <v>62.4</v>
      </c>
      <c r="G247" s="41">
        <v>64.400000000000006</v>
      </c>
    </row>
    <row r="248" spans="1:7" ht="28">
      <c r="A248" s="35" t="s">
        <v>48</v>
      </c>
      <c r="B248" s="35" t="s">
        <v>1</v>
      </c>
      <c r="C248" s="35">
        <v>3733</v>
      </c>
      <c r="D248" s="40">
        <v>3598</v>
      </c>
      <c r="E248" s="35">
        <v>2233</v>
      </c>
      <c r="F248" s="41">
        <v>59.8</v>
      </c>
      <c r="G248" s="41">
        <v>62.1</v>
      </c>
    </row>
    <row r="249" spans="1:7" ht="28">
      <c r="A249" s="35" t="s">
        <v>48</v>
      </c>
      <c r="B249" s="35" t="s">
        <v>2</v>
      </c>
      <c r="C249" s="35">
        <v>341</v>
      </c>
      <c r="D249" s="40">
        <v>332</v>
      </c>
      <c r="E249" s="35">
        <v>146</v>
      </c>
      <c r="F249" s="41">
        <v>42.7</v>
      </c>
      <c r="G249" s="41">
        <v>43.9</v>
      </c>
    </row>
    <row r="250" spans="1:7" ht="28">
      <c r="A250" s="35" t="s">
        <v>48</v>
      </c>
      <c r="B250" s="35" t="s">
        <v>3</v>
      </c>
      <c r="C250" s="35">
        <v>635</v>
      </c>
      <c r="D250" s="40">
        <v>585</v>
      </c>
      <c r="E250" s="35">
        <v>288</v>
      </c>
      <c r="F250" s="41">
        <v>45.4</v>
      </c>
      <c r="G250" s="41">
        <v>49.3</v>
      </c>
    </row>
    <row r="251" spans="1:7" ht="28">
      <c r="A251" s="35" t="s">
        <v>48</v>
      </c>
      <c r="B251" s="35" t="s">
        <v>4</v>
      </c>
      <c r="C251" s="35">
        <v>642</v>
      </c>
      <c r="D251" s="40">
        <v>587</v>
      </c>
      <c r="E251" s="35">
        <v>346</v>
      </c>
      <c r="F251" s="41">
        <v>53.9</v>
      </c>
      <c r="G251" s="41">
        <v>58.9</v>
      </c>
    </row>
    <row r="252" spans="1:7" ht="28">
      <c r="A252" s="35" t="s">
        <v>48</v>
      </c>
      <c r="B252" s="35" t="s">
        <v>5</v>
      </c>
      <c r="C252" s="35">
        <v>1301</v>
      </c>
      <c r="D252" s="40">
        <v>1281</v>
      </c>
      <c r="E252" s="35">
        <v>860</v>
      </c>
      <c r="F252" s="41">
        <v>66.099999999999994</v>
      </c>
      <c r="G252" s="41">
        <v>67.099999999999994</v>
      </c>
    </row>
    <row r="253" spans="1:7" ht="28">
      <c r="A253" s="35" t="s">
        <v>48</v>
      </c>
      <c r="B253" s="35" t="s">
        <v>6</v>
      </c>
      <c r="C253" s="35">
        <v>815</v>
      </c>
      <c r="D253" s="40">
        <v>812</v>
      </c>
      <c r="E253" s="35">
        <v>594</v>
      </c>
      <c r="F253" s="41">
        <v>72.900000000000006</v>
      </c>
      <c r="G253" s="41">
        <v>73.099999999999994</v>
      </c>
    </row>
    <row r="254" spans="1:7" ht="28">
      <c r="A254" s="35" t="s">
        <v>49</v>
      </c>
      <c r="B254" s="35" t="s">
        <v>1</v>
      </c>
      <c r="C254" s="35">
        <v>631</v>
      </c>
      <c r="D254" s="40">
        <v>612</v>
      </c>
      <c r="E254" s="35">
        <v>362</v>
      </c>
      <c r="F254" s="41">
        <v>57.3</v>
      </c>
      <c r="G254" s="41">
        <v>59.1</v>
      </c>
    </row>
    <row r="255" spans="1:7" ht="28">
      <c r="A255" s="35" t="s">
        <v>49</v>
      </c>
      <c r="B255" s="35" t="s">
        <v>2</v>
      </c>
      <c r="C255" s="35">
        <v>84</v>
      </c>
      <c r="D255" s="40">
        <v>81</v>
      </c>
      <c r="E255" s="35">
        <v>26</v>
      </c>
      <c r="F255" s="42" t="s">
        <v>9</v>
      </c>
      <c r="G255" s="42" t="s">
        <v>9</v>
      </c>
    </row>
    <row r="256" spans="1:7" ht="28">
      <c r="A256" s="35" t="s">
        <v>49</v>
      </c>
      <c r="B256" s="35" t="s">
        <v>3</v>
      </c>
      <c r="C256" s="35">
        <v>103</v>
      </c>
      <c r="D256" s="40">
        <v>98</v>
      </c>
      <c r="E256" s="35">
        <v>50</v>
      </c>
      <c r="F256" s="42" t="s">
        <v>9</v>
      </c>
      <c r="G256" s="42" t="s">
        <v>9</v>
      </c>
    </row>
    <row r="257" spans="1:7" ht="28">
      <c r="A257" s="35" t="s">
        <v>49</v>
      </c>
      <c r="B257" s="35" t="s">
        <v>4</v>
      </c>
      <c r="C257" s="35">
        <v>94</v>
      </c>
      <c r="D257" s="40">
        <v>90</v>
      </c>
      <c r="E257" s="35">
        <v>52</v>
      </c>
      <c r="F257" s="42" t="s">
        <v>9</v>
      </c>
      <c r="G257" s="42" t="s">
        <v>9</v>
      </c>
    </row>
    <row r="258" spans="1:7" ht="28">
      <c r="A258" s="35" t="s">
        <v>49</v>
      </c>
      <c r="B258" s="35" t="s">
        <v>5</v>
      </c>
      <c r="C258" s="35">
        <v>230</v>
      </c>
      <c r="D258" s="40">
        <v>224</v>
      </c>
      <c r="E258" s="35">
        <v>147</v>
      </c>
      <c r="F258" s="41">
        <v>63.7</v>
      </c>
      <c r="G258" s="41">
        <v>65.400000000000006</v>
      </c>
    </row>
    <row r="259" spans="1:7" ht="28">
      <c r="A259" s="35" t="s">
        <v>49</v>
      </c>
      <c r="B259" s="35" t="s">
        <v>6</v>
      </c>
      <c r="C259" s="35">
        <v>119</v>
      </c>
      <c r="D259" s="40">
        <v>119</v>
      </c>
      <c r="E259" s="35">
        <v>88</v>
      </c>
      <c r="F259" s="41">
        <v>73.900000000000006</v>
      </c>
      <c r="G259" s="41">
        <v>73.900000000000006</v>
      </c>
    </row>
    <row r="260" spans="1:7">
      <c r="A260" s="35" t="s">
        <v>50</v>
      </c>
      <c r="B260" s="35" t="s">
        <v>1</v>
      </c>
      <c r="C260" s="35">
        <v>5057</v>
      </c>
      <c r="D260" s="40">
        <v>4872</v>
      </c>
      <c r="E260" s="35">
        <v>2630</v>
      </c>
      <c r="F260" s="41">
        <v>52</v>
      </c>
      <c r="G260" s="41">
        <v>54</v>
      </c>
    </row>
    <row r="261" spans="1:7">
      <c r="A261" s="35" t="s">
        <v>50</v>
      </c>
      <c r="B261" s="35" t="s">
        <v>2</v>
      </c>
      <c r="C261" s="35">
        <v>523</v>
      </c>
      <c r="D261" s="40">
        <v>503</v>
      </c>
      <c r="E261" s="35">
        <v>156</v>
      </c>
      <c r="F261" s="41">
        <v>29.9</v>
      </c>
      <c r="G261" s="41">
        <v>31.1</v>
      </c>
    </row>
    <row r="262" spans="1:7">
      <c r="A262" s="35" t="s">
        <v>50</v>
      </c>
      <c r="B262" s="35" t="s">
        <v>3</v>
      </c>
      <c r="C262" s="35">
        <v>971</v>
      </c>
      <c r="D262" s="40">
        <v>903</v>
      </c>
      <c r="E262" s="35">
        <v>379</v>
      </c>
      <c r="F262" s="41">
        <v>39.1</v>
      </c>
      <c r="G262" s="41">
        <v>42</v>
      </c>
    </row>
    <row r="263" spans="1:7">
      <c r="A263" s="35" t="s">
        <v>50</v>
      </c>
      <c r="B263" s="35" t="s">
        <v>4</v>
      </c>
      <c r="C263" s="35">
        <v>777</v>
      </c>
      <c r="D263" s="40">
        <v>741</v>
      </c>
      <c r="E263" s="35">
        <v>411</v>
      </c>
      <c r="F263" s="41">
        <v>52.9</v>
      </c>
      <c r="G263" s="41">
        <v>55.5</v>
      </c>
    </row>
    <row r="264" spans="1:7">
      <c r="A264" s="35" t="s">
        <v>50</v>
      </c>
      <c r="B264" s="35" t="s">
        <v>5</v>
      </c>
      <c r="C264" s="35">
        <v>1720</v>
      </c>
      <c r="D264" s="40">
        <v>1674</v>
      </c>
      <c r="E264" s="35">
        <v>1008</v>
      </c>
      <c r="F264" s="41">
        <v>58.6</v>
      </c>
      <c r="G264" s="41">
        <v>60.2</v>
      </c>
    </row>
    <row r="265" spans="1:7">
      <c r="A265" s="35" t="s">
        <v>50</v>
      </c>
      <c r="B265" s="35" t="s">
        <v>6</v>
      </c>
      <c r="C265" s="35">
        <v>1065</v>
      </c>
      <c r="D265" s="40">
        <v>1052</v>
      </c>
      <c r="E265" s="35">
        <v>676</v>
      </c>
      <c r="F265" s="41">
        <v>63.4</v>
      </c>
      <c r="G265" s="41">
        <v>64.2</v>
      </c>
    </row>
    <row r="266" spans="1:7">
      <c r="A266" s="35" t="s">
        <v>51</v>
      </c>
      <c r="B266" s="35" t="s">
        <v>1</v>
      </c>
      <c r="C266" s="35">
        <v>20172</v>
      </c>
      <c r="D266" s="40">
        <v>17378</v>
      </c>
      <c r="E266" s="35">
        <v>9626</v>
      </c>
      <c r="F266" s="41">
        <v>47.7</v>
      </c>
      <c r="G266" s="41">
        <v>55.4</v>
      </c>
    </row>
    <row r="267" spans="1:7">
      <c r="A267" s="35" t="s">
        <v>51</v>
      </c>
      <c r="B267" s="35" t="s">
        <v>2</v>
      </c>
      <c r="C267" s="35">
        <v>2542</v>
      </c>
      <c r="D267" s="40">
        <v>2175</v>
      </c>
      <c r="E267" s="35">
        <v>694</v>
      </c>
      <c r="F267" s="41">
        <v>27.3</v>
      </c>
      <c r="G267" s="41">
        <v>31.9</v>
      </c>
    </row>
    <row r="268" spans="1:7">
      <c r="A268" s="35" t="s">
        <v>51</v>
      </c>
      <c r="B268" s="35" t="s">
        <v>3</v>
      </c>
      <c r="C268" s="35">
        <v>3950</v>
      </c>
      <c r="D268" s="40">
        <v>3186</v>
      </c>
      <c r="E268" s="35">
        <v>1483</v>
      </c>
      <c r="F268" s="41">
        <v>37.5</v>
      </c>
      <c r="G268" s="41">
        <v>46.5</v>
      </c>
    </row>
    <row r="269" spans="1:7">
      <c r="A269" s="35" t="s">
        <v>51</v>
      </c>
      <c r="B269" s="35" t="s">
        <v>4</v>
      </c>
      <c r="C269" s="35">
        <v>3764</v>
      </c>
      <c r="D269" s="40">
        <v>3008</v>
      </c>
      <c r="E269" s="35">
        <v>1617</v>
      </c>
      <c r="F269" s="41">
        <v>42.9</v>
      </c>
      <c r="G269" s="41">
        <v>53.7</v>
      </c>
    </row>
    <row r="270" spans="1:7">
      <c r="A270" s="35" t="s">
        <v>51</v>
      </c>
      <c r="B270" s="35" t="s">
        <v>5</v>
      </c>
      <c r="C270" s="35">
        <v>6450</v>
      </c>
      <c r="D270" s="40">
        <v>5743</v>
      </c>
      <c r="E270" s="35">
        <v>3579</v>
      </c>
      <c r="F270" s="41">
        <v>55.5</v>
      </c>
      <c r="G270" s="41">
        <v>62.3</v>
      </c>
    </row>
    <row r="271" spans="1:7">
      <c r="A271" s="35" t="s">
        <v>51</v>
      </c>
      <c r="B271" s="35" t="s">
        <v>6</v>
      </c>
      <c r="C271" s="35">
        <v>3465</v>
      </c>
      <c r="D271" s="40">
        <v>3265</v>
      </c>
      <c r="E271" s="35">
        <v>2254</v>
      </c>
      <c r="F271" s="41">
        <v>65</v>
      </c>
      <c r="G271" s="41">
        <v>69</v>
      </c>
    </row>
    <row r="272" spans="1:7">
      <c r="A272" s="35" t="s">
        <v>52</v>
      </c>
      <c r="B272" s="35" t="s">
        <v>1</v>
      </c>
      <c r="C272" s="35">
        <v>2096</v>
      </c>
      <c r="D272" s="40">
        <v>1969</v>
      </c>
      <c r="E272" s="35">
        <v>1234</v>
      </c>
      <c r="F272" s="41">
        <v>58.9</v>
      </c>
      <c r="G272" s="41">
        <v>62.7</v>
      </c>
    </row>
    <row r="273" spans="1:7">
      <c r="A273" s="35" t="s">
        <v>52</v>
      </c>
      <c r="B273" s="35" t="s">
        <v>2</v>
      </c>
      <c r="C273" s="35">
        <v>342</v>
      </c>
      <c r="D273" s="40">
        <v>326</v>
      </c>
      <c r="E273" s="35">
        <v>142</v>
      </c>
      <c r="F273" s="41">
        <v>41.6</v>
      </c>
      <c r="G273" s="41">
        <v>43.6</v>
      </c>
    </row>
    <row r="274" spans="1:7">
      <c r="A274" s="35" t="s">
        <v>52</v>
      </c>
      <c r="B274" s="35" t="s">
        <v>3</v>
      </c>
      <c r="C274" s="35">
        <v>416</v>
      </c>
      <c r="D274" s="40">
        <v>388</v>
      </c>
      <c r="E274" s="35">
        <v>201</v>
      </c>
      <c r="F274" s="41">
        <v>48.3</v>
      </c>
      <c r="G274" s="41">
        <v>51.8</v>
      </c>
    </row>
    <row r="275" spans="1:7">
      <c r="A275" s="35" t="s">
        <v>52</v>
      </c>
      <c r="B275" s="35" t="s">
        <v>4</v>
      </c>
      <c r="C275" s="35">
        <v>416</v>
      </c>
      <c r="D275" s="40">
        <v>373</v>
      </c>
      <c r="E275" s="35">
        <v>243</v>
      </c>
      <c r="F275" s="41">
        <v>58.5</v>
      </c>
      <c r="G275" s="41">
        <v>65.2</v>
      </c>
    </row>
    <row r="276" spans="1:7">
      <c r="A276" s="35" t="s">
        <v>52</v>
      </c>
      <c r="B276" s="35" t="s">
        <v>5</v>
      </c>
      <c r="C276" s="35">
        <v>586</v>
      </c>
      <c r="D276" s="40">
        <v>549</v>
      </c>
      <c r="E276" s="35">
        <v>393</v>
      </c>
      <c r="F276" s="41">
        <v>67</v>
      </c>
      <c r="G276" s="41">
        <v>71.5</v>
      </c>
    </row>
    <row r="277" spans="1:7">
      <c r="A277" s="35" t="s">
        <v>52</v>
      </c>
      <c r="B277" s="35" t="s">
        <v>6</v>
      </c>
      <c r="C277" s="35">
        <v>336</v>
      </c>
      <c r="D277" s="40">
        <v>333</v>
      </c>
      <c r="E277" s="35">
        <v>255</v>
      </c>
      <c r="F277" s="41">
        <v>75.8</v>
      </c>
      <c r="G277" s="41">
        <v>76.599999999999994</v>
      </c>
    </row>
    <row r="278" spans="1:7">
      <c r="A278" s="35" t="s">
        <v>53</v>
      </c>
      <c r="B278" s="35" t="s">
        <v>1</v>
      </c>
      <c r="C278" s="35">
        <v>500</v>
      </c>
      <c r="D278" s="40">
        <v>488</v>
      </c>
      <c r="E278" s="35">
        <v>305</v>
      </c>
      <c r="F278" s="41">
        <v>61</v>
      </c>
      <c r="G278" s="41">
        <v>62.5</v>
      </c>
    </row>
    <row r="279" spans="1:7">
      <c r="A279" s="35" t="s">
        <v>53</v>
      </c>
      <c r="B279" s="35" t="s">
        <v>2</v>
      </c>
      <c r="C279" s="35">
        <v>57</v>
      </c>
      <c r="D279" s="40">
        <v>55</v>
      </c>
      <c r="E279" s="35">
        <v>26</v>
      </c>
      <c r="F279" s="42" t="s">
        <v>9</v>
      </c>
      <c r="G279" s="42" t="s">
        <v>9</v>
      </c>
    </row>
    <row r="280" spans="1:7">
      <c r="A280" s="35" t="s">
        <v>53</v>
      </c>
      <c r="B280" s="35" t="s">
        <v>3</v>
      </c>
      <c r="C280" s="35">
        <v>77</v>
      </c>
      <c r="D280" s="40">
        <v>75</v>
      </c>
      <c r="E280" s="35">
        <v>35</v>
      </c>
      <c r="F280" s="42" t="s">
        <v>9</v>
      </c>
      <c r="G280" s="42" t="s">
        <v>9</v>
      </c>
    </row>
    <row r="281" spans="1:7">
      <c r="A281" s="35" t="s">
        <v>53</v>
      </c>
      <c r="B281" s="35" t="s">
        <v>4</v>
      </c>
      <c r="C281" s="35">
        <v>72</v>
      </c>
      <c r="D281" s="40">
        <v>70</v>
      </c>
      <c r="E281" s="35">
        <v>42</v>
      </c>
      <c r="F281" s="42" t="s">
        <v>9</v>
      </c>
      <c r="G281" s="42" t="s">
        <v>9</v>
      </c>
    </row>
    <row r="282" spans="1:7">
      <c r="A282" s="35" t="s">
        <v>53</v>
      </c>
      <c r="B282" s="35" t="s">
        <v>5</v>
      </c>
      <c r="C282" s="35">
        <v>181</v>
      </c>
      <c r="D282" s="40">
        <v>177</v>
      </c>
      <c r="E282" s="35">
        <v>118</v>
      </c>
      <c r="F282" s="41">
        <v>65</v>
      </c>
      <c r="G282" s="41">
        <v>66.5</v>
      </c>
    </row>
    <row r="283" spans="1:7">
      <c r="A283" s="35" t="s">
        <v>53</v>
      </c>
      <c r="B283" s="35" t="s">
        <v>6</v>
      </c>
      <c r="C283" s="35">
        <v>112</v>
      </c>
      <c r="D283" s="40">
        <v>111</v>
      </c>
      <c r="E283" s="35">
        <v>85</v>
      </c>
      <c r="F283" s="41">
        <v>75.900000000000006</v>
      </c>
      <c r="G283" s="41">
        <v>77.099999999999994</v>
      </c>
    </row>
    <row r="284" spans="1:7">
      <c r="A284" s="35" t="s">
        <v>54</v>
      </c>
      <c r="B284" s="35" t="s">
        <v>1</v>
      </c>
      <c r="C284" s="35">
        <v>6343</v>
      </c>
      <c r="D284" s="40">
        <v>5829</v>
      </c>
      <c r="E284" s="35">
        <v>3973</v>
      </c>
      <c r="F284" s="41">
        <v>62.6</v>
      </c>
      <c r="G284" s="41">
        <v>68.2</v>
      </c>
    </row>
    <row r="285" spans="1:7">
      <c r="A285" s="35" t="s">
        <v>54</v>
      </c>
      <c r="B285" s="35" t="s">
        <v>2</v>
      </c>
      <c r="C285" s="35">
        <v>819</v>
      </c>
      <c r="D285" s="40">
        <v>737</v>
      </c>
      <c r="E285" s="35">
        <v>447</v>
      </c>
      <c r="F285" s="41">
        <v>54.6</v>
      </c>
      <c r="G285" s="41">
        <v>60.7</v>
      </c>
    </row>
    <row r="286" spans="1:7">
      <c r="A286" s="35" t="s">
        <v>54</v>
      </c>
      <c r="B286" s="35" t="s">
        <v>3</v>
      </c>
      <c r="C286" s="35">
        <v>1118</v>
      </c>
      <c r="D286" s="40">
        <v>993</v>
      </c>
      <c r="E286" s="35">
        <v>549</v>
      </c>
      <c r="F286" s="41">
        <v>49.1</v>
      </c>
      <c r="G286" s="41">
        <v>55.3</v>
      </c>
    </row>
    <row r="287" spans="1:7">
      <c r="A287" s="35" t="s">
        <v>54</v>
      </c>
      <c r="B287" s="35" t="s">
        <v>4</v>
      </c>
      <c r="C287" s="35">
        <v>982</v>
      </c>
      <c r="D287" s="40">
        <v>833</v>
      </c>
      <c r="E287" s="35">
        <v>573</v>
      </c>
      <c r="F287" s="41">
        <v>58.3</v>
      </c>
      <c r="G287" s="41">
        <v>68.8</v>
      </c>
    </row>
    <row r="288" spans="1:7">
      <c r="A288" s="35" t="s">
        <v>54</v>
      </c>
      <c r="B288" s="35" t="s">
        <v>5</v>
      </c>
      <c r="C288" s="35">
        <v>2144</v>
      </c>
      <c r="D288" s="40">
        <v>2023</v>
      </c>
      <c r="E288" s="35">
        <v>1500</v>
      </c>
      <c r="F288" s="41">
        <v>70</v>
      </c>
      <c r="G288" s="41">
        <v>74.2</v>
      </c>
    </row>
    <row r="289" spans="1:7">
      <c r="A289" s="35" t="s">
        <v>54</v>
      </c>
      <c r="B289" s="35" t="s">
        <v>6</v>
      </c>
      <c r="C289" s="35">
        <v>1279</v>
      </c>
      <c r="D289" s="40">
        <v>1244</v>
      </c>
      <c r="E289" s="35">
        <v>903</v>
      </c>
      <c r="F289" s="41">
        <v>70.599999999999994</v>
      </c>
      <c r="G289" s="41">
        <v>72.599999999999994</v>
      </c>
    </row>
    <row r="290" spans="1:7" ht="28">
      <c r="A290" s="35" t="s">
        <v>55</v>
      </c>
      <c r="B290" s="35" t="s">
        <v>1</v>
      </c>
      <c r="C290" s="35">
        <v>5592</v>
      </c>
      <c r="D290" s="40">
        <v>5104</v>
      </c>
      <c r="E290" s="35">
        <v>3382</v>
      </c>
      <c r="F290" s="41">
        <v>60.5</v>
      </c>
      <c r="G290" s="41">
        <v>66.3</v>
      </c>
    </row>
    <row r="291" spans="1:7" ht="28">
      <c r="A291" s="35" t="s">
        <v>55</v>
      </c>
      <c r="B291" s="35" t="s">
        <v>2</v>
      </c>
      <c r="C291" s="35">
        <v>646</v>
      </c>
      <c r="D291" s="40">
        <v>594</v>
      </c>
      <c r="E291" s="35">
        <v>273</v>
      </c>
      <c r="F291" s="41">
        <v>42.2</v>
      </c>
      <c r="G291" s="41">
        <v>45.9</v>
      </c>
    </row>
    <row r="292" spans="1:7" ht="28">
      <c r="A292" s="35" t="s">
        <v>55</v>
      </c>
      <c r="B292" s="35" t="s">
        <v>3</v>
      </c>
      <c r="C292" s="35">
        <v>987</v>
      </c>
      <c r="D292" s="40">
        <v>848</v>
      </c>
      <c r="E292" s="35">
        <v>460</v>
      </c>
      <c r="F292" s="41">
        <v>46.5</v>
      </c>
      <c r="G292" s="41">
        <v>54.2</v>
      </c>
    </row>
    <row r="293" spans="1:7" ht="28">
      <c r="A293" s="35" t="s">
        <v>55</v>
      </c>
      <c r="B293" s="35" t="s">
        <v>4</v>
      </c>
      <c r="C293" s="35">
        <v>1014</v>
      </c>
      <c r="D293" s="40">
        <v>876</v>
      </c>
      <c r="E293" s="35">
        <v>564</v>
      </c>
      <c r="F293" s="41">
        <v>55.6</v>
      </c>
      <c r="G293" s="41">
        <v>64.400000000000006</v>
      </c>
    </row>
    <row r="294" spans="1:7" ht="28">
      <c r="A294" s="35" t="s">
        <v>55</v>
      </c>
      <c r="B294" s="35" t="s">
        <v>5</v>
      </c>
      <c r="C294" s="35">
        <v>1986</v>
      </c>
      <c r="D294" s="40">
        <v>1859</v>
      </c>
      <c r="E294" s="35">
        <v>1366</v>
      </c>
      <c r="F294" s="41">
        <v>68.8</v>
      </c>
      <c r="G294" s="41">
        <v>73.5</v>
      </c>
    </row>
    <row r="295" spans="1:7" ht="28">
      <c r="A295" s="35" t="s">
        <v>55</v>
      </c>
      <c r="B295" s="35" t="s">
        <v>6</v>
      </c>
      <c r="C295" s="35">
        <v>958</v>
      </c>
      <c r="D295" s="40">
        <v>927</v>
      </c>
      <c r="E295" s="35">
        <v>720</v>
      </c>
      <c r="F295" s="41">
        <v>75.099999999999994</v>
      </c>
      <c r="G295" s="41">
        <v>77.599999999999994</v>
      </c>
    </row>
    <row r="296" spans="1:7" ht="28">
      <c r="A296" s="35" t="s">
        <v>56</v>
      </c>
      <c r="B296" s="35" t="s">
        <v>1</v>
      </c>
      <c r="C296" s="35">
        <v>1434</v>
      </c>
      <c r="D296" s="40">
        <v>1425</v>
      </c>
      <c r="E296" s="35">
        <v>723</v>
      </c>
      <c r="F296" s="41">
        <v>50.4</v>
      </c>
      <c r="G296" s="41">
        <v>50.8</v>
      </c>
    </row>
    <row r="297" spans="1:7" ht="28">
      <c r="A297" s="35" t="s">
        <v>56</v>
      </c>
      <c r="B297" s="35" t="s">
        <v>2</v>
      </c>
      <c r="C297" s="35">
        <v>155</v>
      </c>
      <c r="D297" s="40">
        <v>153</v>
      </c>
      <c r="E297" s="35">
        <v>50</v>
      </c>
      <c r="F297" s="41">
        <v>32.200000000000003</v>
      </c>
      <c r="G297" s="41">
        <v>32.5</v>
      </c>
    </row>
    <row r="298" spans="1:7" ht="28">
      <c r="A298" s="35" t="s">
        <v>56</v>
      </c>
      <c r="B298" s="35" t="s">
        <v>3</v>
      </c>
      <c r="C298" s="35">
        <v>226</v>
      </c>
      <c r="D298" s="40">
        <v>225</v>
      </c>
      <c r="E298" s="35">
        <v>98</v>
      </c>
      <c r="F298" s="41">
        <v>43.5</v>
      </c>
      <c r="G298" s="41">
        <v>43.8</v>
      </c>
    </row>
    <row r="299" spans="1:7" ht="28">
      <c r="A299" s="35" t="s">
        <v>56</v>
      </c>
      <c r="B299" s="35" t="s">
        <v>4</v>
      </c>
      <c r="C299" s="35">
        <v>206</v>
      </c>
      <c r="D299" s="40">
        <v>204</v>
      </c>
      <c r="E299" s="35">
        <v>96</v>
      </c>
      <c r="F299" s="41">
        <v>46.6</v>
      </c>
      <c r="G299" s="41">
        <v>47.2</v>
      </c>
    </row>
    <row r="300" spans="1:7" ht="28">
      <c r="A300" s="35" t="s">
        <v>56</v>
      </c>
      <c r="B300" s="35" t="s">
        <v>5</v>
      </c>
      <c r="C300" s="35">
        <v>513</v>
      </c>
      <c r="D300" s="40">
        <v>509</v>
      </c>
      <c r="E300" s="35">
        <v>268</v>
      </c>
      <c r="F300" s="41">
        <v>52.2</v>
      </c>
      <c r="G300" s="41">
        <v>52.6</v>
      </c>
    </row>
    <row r="301" spans="1:7" ht="28">
      <c r="A301" s="35" t="s">
        <v>56</v>
      </c>
      <c r="B301" s="35" t="s">
        <v>6</v>
      </c>
      <c r="C301" s="35">
        <v>334</v>
      </c>
      <c r="D301" s="40">
        <v>334</v>
      </c>
      <c r="E301" s="35">
        <v>211</v>
      </c>
      <c r="F301" s="41">
        <v>63.1</v>
      </c>
      <c r="G301" s="41">
        <v>63.3</v>
      </c>
    </row>
    <row r="302" spans="1:7">
      <c r="A302" s="35" t="s">
        <v>57</v>
      </c>
      <c r="B302" s="35" t="s">
        <v>1</v>
      </c>
      <c r="C302" s="35">
        <v>4465</v>
      </c>
      <c r="D302" s="40">
        <v>4354</v>
      </c>
      <c r="E302" s="35">
        <v>3068</v>
      </c>
      <c r="F302" s="41">
        <v>68.7</v>
      </c>
      <c r="G302" s="41">
        <v>70.5</v>
      </c>
    </row>
    <row r="303" spans="1:7">
      <c r="A303" s="35" t="s">
        <v>57</v>
      </c>
      <c r="B303" s="35" t="s">
        <v>2</v>
      </c>
      <c r="C303" s="35">
        <v>547</v>
      </c>
      <c r="D303" s="40">
        <v>530</v>
      </c>
      <c r="E303" s="35">
        <v>249</v>
      </c>
      <c r="F303" s="41">
        <v>45.6</v>
      </c>
      <c r="G303" s="41">
        <v>47.1</v>
      </c>
    </row>
    <row r="304" spans="1:7">
      <c r="A304" s="35" t="s">
        <v>57</v>
      </c>
      <c r="B304" s="35" t="s">
        <v>3</v>
      </c>
      <c r="C304" s="35">
        <v>704</v>
      </c>
      <c r="D304" s="40">
        <v>678</v>
      </c>
      <c r="E304" s="35">
        <v>370</v>
      </c>
      <c r="F304" s="41">
        <v>52.6</v>
      </c>
      <c r="G304" s="41">
        <v>54.6</v>
      </c>
    </row>
    <row r="305" spans="1:7">
      <c r="A305" s="35" t="s">
        <v>57</v>
      </c>
      <c r="B305" s="35" t="s">
        <v>4</v>
      </c>
      <c r="C305" s="35">
        <v>724</v>
      </c>
      <c r="D305" s="40">
        <v>701</v>
      </c>
      <c r="E305" s="35">
        <v>527</v>
      </c>
      <c r="F305" s="41">
        <v>72.7</v>
      </c>
      <c r="G305" s="41">
        <v>75.2</v>
      </c>
    </row>
    <row r="306" spans="1:7">
      <c r="A306" s="35" t="s">
        <v>57</v>
      </c>
      <c r="B306" s="35" t="s">
        <v>5</v>
      </c>
      <c r="C306" s="35">
        <v>1520</v>
      </c>
      <c r="D306" s="40">
        <v>1479</v>
      </c>
      <c r="E306" s="35">
        <v>1169</v>
      </c>
      <c r="F306" s="41">
        <v>76.900000000000006</v>
      </c>
      <c r="G306" s="41">
        <v>79</v>
      </c>
    </row>
    <row r="307" spans="1:7">
      <c r="A307" s="35" t="s">
        <v>57</v>
      </c>
      <c r="B307" s="35" t="s">
        <v>6</v>
      </c>
      <c r="C307" s="35">
        <v>970</v>
      </c>
      <c r="D307" s="40">
        <v>966</v>
      </c>
      <c r="E307" s="35">
        <v>753</v>
      </c>
      <c r="F307" s="41">
        <v>77.599999999999994</v>
      </c>
      <c r="G307" s="41">
        <v>77.900000000000006</v>
      </c>
    </row>
    <row r="308" spans="1:7">
      <c r="A308" s="35" t="s">
        <v>58</v>
      </c>
      <c r="B308" s="35" t="s">
        <v>1</v>
      </c>
      <c r="C308" s="35">
        <v>436</v>
      </c>
      <c r="D308" s="40">
        <v>427</v>
      </c>
      <c r="E308" s="35">
        <v>277</v>
      </c>
      <c r="F308" s="41">
        <v>63.5</v>
      </c>
      <c r="G308" s="41">
        <v>64.8</v>
      </c>
    </row>
    <row r="309" spans="1:7">
      <c r="A309" s="35" t="s">
        <v>58</v>
      </c>
      <c r="B309" s="35" t="s">
        <v>2</v>
      </c>
      <c r="C309" s="35">
        <v>57</v>
      </c>
      <c r="D309" s="40">
        <v>55</v>
      </c>
      <c r="E309" s="35">
        <v>30</v>
      </c>
      <c r="F309" s="42" t="s">
        <v>9</v>
      </c>
      <c r="G309" s="42" t="s">
        <v>9</v>
      </c>
    </row>
    <row r="310" spans="1:7">
      <c r="A310" s="35" t="s">
        <v>58</v>
      </c>
      <c r="B310" s="35" t="s">
        <v>3</v>
      </c>
      <c r="C310" s="35">
        <v>75</v>
      </c>
      <c r="D310" s="40">
        <v>73</v>
      </c>
      <c r="E310" s="35">
        <v>42</v>
      </c>
      <c r="F310" s="42" t="s">
        <v>9</v>
      </c>
      <c r="G310" s="42" t="s">
        <v>9</v>
      </c>
    </row>
    <row r="311" spans="1:7">
      <c r="A311" s="35" t="s">
        <v>58</v>
      </c>
      <c r="B311" s="35" t="s">
        <v>4</v>
      </c>
      <c r="C311" s="35">
        <v>70</v>
      </c>
      <c r="D311" s="40">
        <v>68</v>
      </c>
      <c r="E311" s="35">
        <v>40</v>
      </c>
      <c r="F311" s="42" t="s">
        <v>9</v>
      </c>
      <c r="G311" s="42" t="s">
        <v>9</v>
      </c>
    </row>
    <row r="312" spans="1:7">
      <c r="A312" s="35" t="s">
        <v>58</v>
      </c>
      <c r="B312" s="35" t="s">
        <v>5</v>
      </c>
      <c r="C312" s="35">
        <v>151</v>
      </c>
      <c r="D312" s="40">
        <v>148</v>
      </c>
      <c r="E312" s="35">
        <v>102</v>
      </c>
      <c r="F312" s="41">
        <v>67.400000000000006</v>
      </c>
      <c r="G312" s="41">
        <v>68.599999999999994</v>
      </c>
    </row>
    <row r="313" spans="1:7">
      <c r="A313" s="35" t="s">
        <v>58</v>
      </c>
      <c r="B313" s="35" t="s">
        <v>6</v>
      </c>
      <c r="C313" s="35">
        <v>83</v>
      </c>
      <c r="D313" s="40">
        <v>83</v>
      </c>
      <c r="E313" s="35">
        <v>63</v>
      </c>
      <c r="F313" s="42" t="s">
        <v>9</v>
      </c>
      <c r="G313" s="4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zoomScalePageLayoutView="115" workbookViewId="0">
      <selection activeCell="M1" sqref="A1:M1"/>
    </sheetView>
  </sheetViews>
  <sheetFormatPr baseColWidth="10" defaultRowHeight="14" x14ac:dyDescent="0"/>
  <cols>
    <col min="1" max="1" width="10.83203125" style="31"/>
    <col min="2" max="2" width="4" bestFit="1" customWidth="1"/>
    <col min="3" max="3" width="13.5" style="31" bestFit="1" customWidth="1"/>
    <col min="4" max="4" width="13.83203125" style="31" bestFit="1" customWidth="1"/>
    <col min="5" max="5" width="13.5" style="31" bestFit="1" customWidth="1"/>
    <col min="6" max="6" width="13.83203125" style="31" bestFit="1" customWidth="1"/>
    <col min="7" max="7" width="13.83203125" style="31" customWidth="1"/>
    <col min="8" max="11" width="10.83203125" style="31"/>
    <col min="13" max="16384" width="10.83203125" style="31"/>
  </cols>
  <sheetData>
    <row r="1" spans="1:13" s="45" customFormat="1">
      <c r="A1" s="43" t="s">
        <v>70</v>
      </c>
      <c r="B1" s="44" t="s">
        <v>73</v>
      </c>
      <c r="C1" s="43" t="s">
        <v>125</v>
      </c>
      <c r="D1" s="43" t="s">
        <v>126</v>
      </c>
      <c r="E1" s="43" t="s">
        <v>127</v>
      </c>
      <c r="F1" s="43" t="s">
        <v>128</v>
      </c>
      <c r="G1" s="43" t="s">
        <v>132</v>
      </c>
      <c r="H1" s="43" t="s">
        <v>125</v>
      </c>
      <c r="I1" s="43" t="s">
        <v>129</v>
      </c>
      <c r="J1" s="43" t="s">
        <v>130</v>
      </c>
      <c r="K1" s="43" t="s">
        <v>131</v>
      </c>
      <c r="L1" s="46" t="s">
        <v>133</v>
      </c>
      <c r="M1" s="46" t="s">
        <v>134</v>
      </c>
    </row>
    <row r="2" spans="1:13">
      <c r="A2" s="33" t="s">
        <v>7</v>
      </c>
      <c r="B2" t="s">
        <v>74</v>
      </c>
      <c r="C2" s="32">
        <v>439</v>
      </c>
      <c r="D2" s="32">
        <v>155</v>
      </c>
      <c r="E2" s="32">
        <v>576</v>
      </c>
      <c r="F2" s="32">
        <v>271</v>
      </c>
      <c r="G2" s="32">
        <v>0.41970443349753694</v>
      </c>
      <c r="H2" s="32">
        <v>513</v>
      </c>
      <c r="I2" s="32">
        <v>212</v>
      </c>
      <c r="J2" s="32">
        <v>583</v>
      </c>
      <c r="K2" s="32">
        <v>310</v>
      </c>
      <c r="L2">
        <v>0.47627737226277372</v>
      </c>
      <c r="M2" s="47">
        <f t="shared" ref="M2:M33" si="0">L2-G2</f>
        <v>5.657293876523678E-2</v>
      </c>
    </row>
    <row r="3" spans="1:13">
      <c r="A3" s="33" t="s">
        <v>8</v>
      </c>
      <c r="B3" t="s">
        <v>75</v>
      </c>
      <c r="C3" s="32">
        <v>63</v>
      </c>
      <c r="D3" s="32">
        <v>20</v>
      </c>
      <c r="E3" s="32">
        <v>109</v>
      </c>
      <c r="F3" s="32">
        <v>46</v>
      </c>
      <c r="G3" s="32">
        <v>0.38372093023255816</v>
      </c>
      <c r="H3" s="32">
        <v>65</v>
      </c>
      <c r="I3" s="32">
        <v>26</v>
      </c>
      <c r="J3" s="32">
        <v>113</v>
      </c>
      <c r="K3" s="32">
        <v>58</v>
      </c>
      <c r="L3">
        <v>0.47191011235955055</v>
      </c>
      <c r="M3" s="47">
        <f t="shared" si="0"/>
        <v>8.8189182126992394E-2</v>
      </c>
    </row>
    <row r="4" spans="1:13">
      <c r="A4" s="33" t="s">
        <v>10</v>
      </c>
      <c r="B4" t="s">
        <v>76</v>
      </c>
      <c r="C4" s="32">
        <v>586</v>
      </c>
      <c r="D4" s="32">
        <v>234</v>
      </c>
      <c r="E4" s="32">
        <v>859</v>
      </c>
      <c r="F4" s="32">
        <v>289</v>
      </c>
      <c r="G4" s="32">
        <v>0.36193771626297577</v>
      </c>
      <c r="H4" s="32">
        <v>735</v>
      </c>
      <c r="I4" s="32">
        <v>263</v>
      </c>
      <c r="J4" s="32">
        <v>854</v>
      </c>
      <c r="K4" s="32">
        <v>377</v>
      </c>
      <c r="L4">
        <v>0.40276903713027062</v>
      </c>
      <c r="M4" s="47">
        <f t="shared" si="0"/>
        <v>4.0831320867294851E-2</v>
      </c>
    </row>
    <row r="5" spans="1:13">
      <c r="A5" s="33" t="s">
        <v>11</v>
      </c>
      <c r="B5" t="s">
        <v>77</v>
      </c>
      <c r="C5" s="32">
        <v>288</v>
      </c>
      <c r="D5" s="32">
        <v>70</v>
      </c>
      <c r="E5" s="32">
        <v>362</v>
      </c>
      <c r="F5" s="32">
        <v>140</v>
      </c>
      <c r="G5" s="32">
        <v>0.32307692307692309</v>
      </c>
      <c r="H5" s="32">
        <v>187</v>
      </c>
      <c r="I5" s="32">
        <v>62</v>
      </c>
      <c r="J5" s="32">
        <v>409</v>
      </c>
      <c r="K5" s="32">
        <v>173</v>
      </c>
      <c r="L5">
        <v>0.39429530201342283</v>
      </c>
      <c r="M5" s="47">
        <f t="shared" si="0"/>
        <v>7.1218378936499738E-2</v>
      </c>
    </row>
    <row r="6" spans="1:13">
      <c r="A6" s="33" t="s">
        <v>12</v>
      </c>
      <c r="B6" t="s">
        <v>78</v>
      </c>
      <c r="C6" s="32">
        <v>3962</v>
      </c>
      <c r="D6" s="32">
        <v>1447</v>
      </c>
      <c r="E6" s="32">
        <v>5357</v>
      </c>
      <c r="F6" s="32">
        <v>2070</v>
      </c>
      <c r="G6" s="32">
        <v>0.37740100869191973</v>
      </c>
      <c r="H6" s="32">
        <v>3760</v>
      </c>
      <c r="I6" s="32">
        <v>1411</v>
      </c>
      <c r="J6" s="32">
        <v>5742</v>
      </c>
      <c r="K6" s="32">
        <v>2379</v>
      </c>
      <c r="L6">
        <v>0.39886339717954117</v>
      </c>
      <c r="M6" s="47">
        <f t="shared" si="0"/>
        <v>2.1462388487621442E-2</v>
      </c>
    </row>
    <row r="7" spans="1:13">
      <c r="A7" s="33" t="s">
        <v>13</v>
      </c>
      <c r="B7" t="s">
        <v>79</v>
      </c>
      <c r="C7" s="32">
        <v>493</v>
      </c>
      <c r="D7" s="32">
        <v>259</v>
      </c>
      <c r="E7" s="32">
        <v>693</v>
      </c>
      <c r="F7" s="32">
        <v>363</v>
      </c>
      <c r="G7" s="32">
        <v>0.52445193929173695</v>
      </c>
      <c r="H7" s="32">
        <v>410</v>
      </c>
      <c r="I7" s="32">
        <v>177</v>
      </c>
      <c r="J7" s="32">
        <v>922</v>
      </c>
      <c r="K7" s="32">
        <v>535</v>
      </c>
      <c r="L7">
        <v>0.53453453453453459</v>
      </c>
      <c r="M7" s="47">
        <f t="shared" si="0"/>
        <v>1.0082595242797643E-2</v>
      </c>
    </row>
    <row r="8" spans="1:13">
      <c r="A8" s="33" t="s">
        <v>14</v>
      </c>
      <c r="B8" t="s">
        <v>80</v>
      </c>
      <c r="C8" s="32">
        <v>333</v>
      </c>
      <c r="D8" s="32">
        <v>123</v>
      </c>
      <c r="E8" s="32">
        <v>402</v>
      </c>
      <c r="F8" s="32">
        <v>177</v>
      </c>
      <c r="G8" s="32">
        <v>0.40816326530612246</v>
      </c>
      <c r="H8" s="32">
        <v>263</v>
      </c>
      <c r="I8" s="32">
        <v>97</v>
      </c>
      <c r="J8" s="32">
        <v>505</v>
      </c>
      <c r="K8" s="32">
        <v>244</v>
      </c>
      <c r="L8">
        <v>0.44401041666666669</v>
      </c>
      <c r="M8" s="47">
        <f t="shared" si="0"/>
        <v>3.5847151360544227E-2</v>
      </c>
    </row>
    <row r="9" spans="1:13">
      <c r="A9" s="33" t="s">
        <v>15</v>
      </c>
      <c r="B9" t="s">
        <v>81</v>
      </c>
      <c r="C9" s="32">
        <v>82</v>
      </c>
      <c r="D9" s="32">
        <v>33</v>
      </c>
      <c r="E9" s="32">
        <v>106</v>
      </c>
      <c r="F9" s="32">
        <v>49</v>
      </c>
      <c r="G9" s="32">
        <v>0.43617021276595747</v>
      </c>
      <c r="H9" s="32">
        <v>82</v>
      </c>
      <c r="I9" s="32">
        <v>29</v>
      </c>
      <c r="J9" s="32">
        <v>110</v>
      </c>
      <c r="K9" s="32">
        <v>48</v>
      </c>
      <c r="L9">
        <v>0.40104166666666669</v>
      </c>
      <c r="M9" s="47">
        <f t="shared" si="0"/>
        <v>-3.5128546099290781E-2</v>
      </c>
    </row>
    <row r="10" spans="1:13">
      <c r="A10" s="33" t="s">
        <v>16</v>
      </c>
      <c r="B10" t="s">
        <v>82</v>
      </c>
      <c r="C10" s="32">
        <v>71</v>
      </c>
      <c r="D10" s="32">
        <v>38</v>
      </c>
      <c r="E10" s="32">
        <v>154</v>
      </c>
      <c r="F10" s="32">
        <v>102</v>
      </c>
      <c r="G10" s="32">
        <v>0.62222222222222223</v>
      </c>
      <c r="H10" s="32">
        <v>59</v>
      </c>
      <c r="I10" s="32">
        <v>34</v>
      </c>
      <c r="J10" s="32">
        <v>179</v>
      </c>
      <c r="K10" s="32">
        <v>120</v>
      </c>
      <c r="L10">
        <v>0.6470588235294118</v>
      </c>
      <c r="M10" s="47">
        <f t="shared" si="0"/>
        <v>2.4836601307189565E-2</v>
      </c>
    </row>
    <row r="11" spans="1:13">
      <c r="A11" s="33" t="s">
        <v>17</v>
      </c>
      <c r="B11" t="s">
        <v>83</v>
      </c>
      <c r="C11" s="32">
        <v>1669</v>
      </c>
      <c r="D11" s="32">
        <v>614</v>
      </c>
      <c r="E11" s="32">
        <v>2259</v>
      </c>
      <c r="F11" s="32">
        <v>987</v>
      </c>
      <c r="G11" s="32">
        <v>0.40758655804480654</v>
      </c>
      <c r="H11" s="32">
        <v>1589</v>
      </c>
      <c r="I11" s="32">
        <v>527</v>
      </c>
      <c r="J11" s="32">
        <v>2582</v>
      </c>
      <c r="K11" s="32">
        <v>1157</v>
      </c>
      <c r="L11">
        <v>0.40374011028530327</v>
      </c>
      <c r="M11" s="47">
        <f t="shared" si="0"/>
        <v>-3.8464477595032687E-3</v>
      </c>
    </row>
    <row r="12" spans="1:13">
      <c r="A12" s="33" t="s">
        <v>18</v>
      </c>
      <c r="B12" t="s">
        <v>84</v>
      </c>
      <c r="C12" s="32">
        <v>920</v>
      </c>
      <c r="D12" s="32">
        <v>349</v>
      </c>
      <c r="E12" s="32">
        <v>1308</v>
      </c>
      <c r="F12" s="32">
        <v>700</v>
      </c>
      <c r="G12" s="32">
        <v>0.47082585278276479</v>
      </c>
      <c r="H12" s="32">
        <v>991</v>
      </c>
      <c r="I12" s="32">
        <v>401</v>
      </c>
      <c r="J12" s="32">
        <v>1316</v>
      </c>
      <c r="K12" s="32">
        <v>609</v>
      </c>
      <c r="L12">
        <v>0.43779800606848723</v>
      </c>
      <c r="M12" s="47">
        <f t="shared" si="0"/>
        <v>-3.3027846714277553E-2</v>
      </c>
    </row>
    <row r="13" spans="1:13">
      <c r="A13" s="33" t="s">
        <v>19</v>
      </c>
      <c r="B13" t="s">
        <v>85</v>
      </c>
      <c r="C13" s="32">
        <v>107</v>
      </c>
      <c r="D13" s="32">
        <v>24</v>
      </c>
      <c r="E13" s="32">
        <v>172</v>
      </c>
      <c r="F13" s="32">
        <v>55</v>
      </c>
      <c r="G13" s="32">
        <v>0.28315412186379929</v>
      </c>
      <c r="H13" s="32">
        <v>115</v>
      </c>
      <c r="I13" s="32">
        <v>23</v>
      </c>
      <c r="J13" s="32">
        <v>198</v>
      </c>
      <c r="K13" s="32">
        <v>61</v>
      </c>
      <c r="L13">
        <v>0.26837060702875398</v>
      </c>
      <c r="M13" s="47">
        <f t="shared" si="0"/>
        <v>-1.4783514835045308E-2</v>
      </c>
    </row>
    <row r="14" spans="1:13">
      <c r="A14" s="33" t="s">
        <v>20</v>
      </c>
      <c r="B14" t="s">
        <v>86</v>
      </c>
      <c r="C14" s="32">
        <v>130</v>
      </c>
      <c r="D14" s="32">
        <v>39</v>
      </c>
      <c r="E14" s="32">
        <v>194</v>
      </c>
      <c r="F14" s="32">
        <v>99</v>
      </c>
      <c r="G14" s="32">
        <v>0.42592592592592593</v>
      </c>
      <c r="H14" s="32">
        <v>166</v>
      </c>
      <c r="I14" s="32">
        <v>68</v>
      </c>
      <c r="J14" s="32">
        <v>217</v>
      </c>
      <c r="K14" s="32">
        <v>102</v>
      </c>
      <c r="L14">
        <v>0.44386422976501305</v>
      </c>
      <c r="M14" s="47">
        <f t="shared" si="0"/>
        <v>1.7938303839087122E-2</v>
      </c>
    </row>
    <row r="15" spans="1:13">
      <c r="A15" s="33" t="s">
        <v>21</v>
      </c>
      <c r="B15" t="s">
        <v>87</v>
      </c>
      <c r="C15" s="32">
        <v>1228</v>
      </c>
      <c r="D15" s="32">
        <v>396</v>
      </c>
      <c r="E15" s="32">
        <v>1707</v>
      </c>
      <c r="F15" s="32">
        <v>846</v>
      </c>
      <c r="G15" s="32">
        <v>0.42316865417376492</v>
      </c>
      <c r="H15" s="32">
        <v>1330</v>
      </c>
      <c r="I15" s="32">
        <v>603</v>
      </c>
      <c r="J15" s="32">
        <v>1664</v>
      </c>
      <c r="K15" s="32">
        <v>795</v>
      </c>
      <c r="L15">
        <v>0.46693386773547096</v>
      </c>
      <c r="M15" s="47">
        <f t="shared" si="0"/>
        <v>4.376521356170604E-2</v>
      </c>
    </row>
    <row r="16" spans="1:13">
      <c r="A16" s="33" t="s">
        <v>22</v>
      </c>
      <c r="B16" t="s">
        <v>88</v>
      </c>
      <c r="C16" s="32">
        <v>570</v>
      </c>
      <c r="D16" s="32">
        <v>203</v>
      </c>
      <c r="E16" s="32">
        <v>861</v>
      </c>
      <c r="F16" s="32">
        <v>356</v>
      </c>
      <c r="G16" s="32">
        <v>0.39063591893780575</v>
      </c>
      <c r="H16" s="32">
        <v>618</v>
      </c>
      <c r="I16" s="32">
        <v>252</v>
      </c>
      <c r="J16" s="32">
        <v>917</v>
      </c>
      <c r="K16" s="32">
        <v>442</v>
      </c>
      <c r="L16">
        <v>0.4521172638436482</v>
      </c>
      <c r="M16" s="47">
        <f t="shared" si="0"/>
        <v>6.148134490584245E-2</v>
      </c>
    </row>
    <row r="17" spans="1:13">
      <c r="A17" s="33" t="s">
        <v>23</v>
      </c>
      <c r="B17" t="s">
        <v>89</v>
      </c>
      <c r="C17" s="32">
        <v>260</v>
      </c>
      <c r="D17" s="32">
        <v>121</v>
      </c>
      <c r="E17" s="32">
        <v>402</v>
      </c>
      <c r="F17" s="32">
        <v>238</v>
      </c>
      <c r="G17" s="32">
        <v>0.54229607250755285</v>
      </c>
      <c r="H17" s="32">
        <v>295</v>
      </c>
      <c r="I17" s="32">
        <v>105</v>
      </c>
      <c r="J17" s="32">
        <v>450</v>
      </c>
      <c r="K17" s="32">
        <v>241</v>
      </c>
      <c r="L17">
        <v>0.46442953020134226</v>
      </c>
      <c r="M17" s="47">
        <f t="shared" si="0"/>
        <v>-7.7866542306210595E-2</v>
      </c>
    </row>
    <row r="18" spans="1:13">
      <c r="A18" s="33" t="s">
        <v>24</v>
      </c>
      <c r="B18" t="s">
        <v>90</v>
      </c>
      <c r="C18" s="32">
        <v>294</v>
      </c>
      <c r="D18" s="32">
        <v>88</v>
      </c>
      <c r="E18" s="32">
        <v>406</v>
      </c>
      <c r="F18" s="32">
        <v>172</v>
      </c>
      <c r="G18" s="32">
        <v>0.37142857142857144</v>
      </c>
      <c r="H18" s="32">
        <v>269</v>
      </c>
      <c r="I18" s="32">
        <v>91</v>
      </c>
      <c r="J18" s="32">
        <v>402</v>
      </c>
      <c r="K18" s="32">
        <v>184</v>
      </c>
      <c r="L18">
        <v>0.4098360655737705</v>
      </c>
      <c r="M18" s="47">
        <f t="shared" si="0"/>
        <v>3.8407494145199061E-2</v>
      </c>
    </row>
    <row r="19" spans="1:13">
      <c r="A19" s="33" t="s">
        <v>25</v>
      </c>
      <c r="B19" t="s">
        <v>91</v>
      </c>
      <c r="C19" s="32">
        <v>446</v>
      </c>
      <c r="D19" s="32">
        <v>165</v>
      </c>
      <c r="E19" s="32">
        <v>513</v>
      </c>
      <c r="F19" s="32">
        <v>235</v>
      </c>
      <c r="G19" s="32">
        <v>0.41710114702815432</v>
      </c>
      <c r="H19" s="32">
        <v>406</v>
      </c>
      <c r="I19" s="32">
        <v>207</v>
      </c>
      <c r="J19" s="32">
        <v>530</v>
      </c>
      <c r="K19" s="32">
        <v>273</v>
      </c>
      <c r="L19">
        <v>0.51282051282051277</v>
      </c>
      <c r="M19" s="47">
        <f t="shared" si="0"/>
        <v>9.5719365792358457E-2</v>
      </c>
    </row>
    <row r="20" spans="1:13">
      <c r="A20" s="33" t="s">
        <v>26</v>
      </c>
      <c r="B20" t="s">
        <v>92</v>
      </c>
      <c r="C20" s="32">
        <v>431</v>
      </c>
      <c r="D20" s="32">
        <v>174</v>
      </c>
      <c r="E20" s="32">
        <v>579</v>
      </c>
      <c r="F20" s="32">
        <v>369</v>
      </c>
      <c r="G20" s="32">
        <v>0.53762376237623766</v>
      </c>
      <c r="H20" s="32">
        <v>458</v>
      </c>
      <c r="I20" s="32">
        <v>225</v>
      </c>
      <c r="J20" s="32">
        <v>628</v>
      </c>
      <c r="K20" s="32">
        <v>318</v>
      </c>
      <c r="L20">
        <v>0.5</v>
      </c>
      <c r="M20" s="47">
        <f t="shared" si="0"/>
        <v>-3.7623762376237657E-2</v>
      </c>
    </row>
    <row r="21" spans="1:13">
      <c r="A21" s="33" t="s">
        <v>27</v>
      </c>
      <c r="B21" t="s">
        <v>93</v>
      </c>
      <c r="C21" s="32">
        <v>118</v>
      </c>
      <c r="D21" s="32">
        <v>50</v>
      </c>
      <c r="E21" s="32">
        <v>134</v>
      </c>
      <c r="F21" s="32">
        <v>78</v>
      </c>
      <c r="G21" s="32">
        <v>0.50793650793650791</v>
      </c>
      <c r="H21" s="32">
        <v>101</v>
      </c>
      <c r="I21" s="32">
        <v>49</v>
      </c>
      <c r="J21" s="32">
        <v>157</v>
      </c>
      <c r="K21" s="32">
        <v>95</v>
      </c>
      <c r="L21">
        <v>0.55813953488372092</v>
      </c>
      <c r="M21" s="47">
        <f t="shared" si="0"/>
        <v>5.0203026947213014E-2</v>
      </c>
    </row>
    <row r="22" spans="1:13">
      <c r="A22" s="33" t="s">
        <v>28</v>
      </c>
      <c r="B22" t="s">
        <v>94</v>
      </c>
      <c r="C22" s="32">
        <v>585</v>
      </c>
      <c r="D22" s="32">
        <v>246</v>
      </c>
      <c r="E22" s="32">
        <v>777</v>
      </c>
      <c r="F22" s="32">
        <v>393</v>
      </c>
      <c r="G22" s="32">
        <v>0.46916299559471364</v>
      </c>
      <c r="H22" s="32">
        <v>468</v>
      </c>
      <c r="I22" s="32">
        <v>225</v>
      </c>
      <c r="J22" s="32">
        <v>819</v>
      </c>
      <c r="K22" s="32">
        <v>424</v>
      </c>
      <c r="L22">
        <v>0.50427350427350426</v>
      </c>
      <c r="M22" s="47">
        <f t="shared" si="0"/>
        <v>3.511050867879062E-2</v>
      </c>
    </row>
    <row r="23" spans="1:13">
      <c r="A23" s="33" t="s">
        <v>29</v>
      </c>
      <c r="B23" t="s">
        <v>95</v>
      </c>
      <c r="C23" s="32">
        <v>694</v>
      </c>
      <c r="D23" s="32">
        <v>316</v>
      </c>
      <c r="E23" s="32">
        <v>810</v>
      </c>
      <c r="F23" s="32">
        <v>450</v>
      </c>
      <c r="G23" s="32">
        <v>0.50930851063829785</v>
      </c>
      <c r="H23" s="32">
        <v>596</v>
      </c>
      <c r="I23" s="32">
        <v>238</v>
      </c>
      <c r="J23" s="32">
        <v>1035</v>
      </c>
      <c r="K23" s="32">
        <v>555</v>
      </c>
      <c r="L23">
        <v>0.48620478234212139</v>
      </c>
      <c r="M23" s="47">
        <f t="shared" si="0"/>
        <v>-2.3103728296176462E-2</v>
      </c>
    </row>
    <row r="24" spans="1:13">
      <c r="A24" s="33" t="s">
        <v>30</v>
      </c>
      <c r="B24" t="s">
        <v>96</v>
      </c>
      <c r="C24" s="32">
        <v>905</v>
      </c>
      <c r="D24" s="32">
        <v>394</v>
      </c>
      <c r="E24" s="32">
        <v>1182</v>
      </c>
      <c r="F24" s="32">
        <v>629</v>
      </c>
      <c r="G24" s="32">
        <v>0.49017728797316723</v>
      </c>
      <c r="H24" s="32">
        <v>853</v>
      </c>
      <c r="I24" s="32">
        <v>308</v>
      </c>
      <c r="J24" s="32">
        <v>1397</v>
      </c>
      <c r="K24" s="32">
        <v>706</v>
      </c>
      <c r="L24">
        <v>0.45066666666666666</v>
      </c>
      <c r="M24" s="47">
        <f t="shared" si="0"/>
        <v>-3.9510621306500571E-2</v>
      </c>
    </row>
    <row r="25" spans="1:13">
      <c r="A25" s="33" t="s">
        <v>31</v>
      </c>
      <c r="B25" t="s">
        <v>97</v>
      </c>
      <c r="C25" s="32">
        <v>531</v>
      </c>
      <c r="D25" s="32">
        <v>303</v>
      </c>
      <c r="E25" s="32">
        <v>650</v>
      </c>
      <c r="F25" s="32">
        <v>384</v>
      </c>
      <c r="G25" s="32">
        <v>0.58171041490262487</v>
      </c>
      <c r="H25" s="32">
        <v>524</v>
      </c>
      <c r="I25" s="32">
        <v>260</v>
      </c>
      <c r="J25" s="32">
        <v>708</v>
      </c>
      <c r="K25" s="32">
        <v>435</v>
      </c>
      <c r="L25">
        <v>0.56412337662337664</v>
      </c>
      <c r="M25" s="47">
        <f t="shared" si="0"/>
        <v>-1.7587038279248235E-2</v>
      </c>
    </row>
    <row r="26" spans="1:13">
      <c r="A26" s="33" t="s">
        <v>32</v>
      </c>
      <c r="B26" t="s">
        <v>98</v>
      </c>
      <c r="C26" s="32">
        <v>300</v>
      </c>
      <c r="D26" s="32">
        <v>187</v>
      </c>
      <c r="E26" s="32">
        <v>397</v>
      </c>
      <c r="F26" s="32">
        <v>279</v>
      </c>
      <c r="G26" s="32">
        <v>0.66857962697274032</v>
      </c>
      <c r="H26" s="32">
        <v>283</v>
      </c>
      <c r="I26" s="32">
        <v>130</v>
      </c>
      <c r="J26" s="32">
        <v>356</v>
      </c>
      <c r="K26" s="32">
        <v>203</v>
      </c>
      <c r="L26">
        <v>0.52112676056338025</v>
      </c>
      <c r="M26" s="47">
        <f t="shared" si="0"/>
        <v>-0.14745286640936006</v>
      </c>
    </row>
    <row r="27" spans="1:13">
      <c r="A27" s="33" t="s">
        <v>33</v>
      </c>
      <c r="B27" t="s">
        <v>99</v>
      </c>
      <c r="C27" s="32">
        <v>525</v>
      </c>
      <c r="D27" s="32">
        <v>223</v>
      </c>
      <c r="E27" s="32">
        <v>857</v>
      </c>
      <c r="F27" s="32">
        <v>448</v>
      </c>
      <c r="G27" s="32">
        <v>0.48552821997105644</v>
      </c>
      <c r="H27" s="32">
        <v>565</v>
      </c>
      <c r="I27" s="32">
        <v>259</v>
      </c>
      <c r="J27" s="32">
        <v>757</v>
      </c>
      <c r="K27" s="32">
        <v>404</v>
      </c>
      <c r="L27">
        <v>0.50151285930408473</v>
      </c>
      <c r="M27" s="47">
        <f t="shared" si="0"/>
        <v>1.5984639333028294E-2</v>
      </c>
    </row>
    <row r="28" spans="1:13">
      <c r="A28" s="33" t="s">
        <v>34</v>
      </c>
      <c r="B28" t="s">
        <v>100</v>
      </c>
      <c r="C28" s="32">
        <v>82</v>
      </c>
      <c r="D28" s="32">
        <v>33</v>
      </c>
      <c r="E28" s="32">
        <v>138</v>
      </c>
      <c r="F28" s="32">
        <v>65</v>
      </c>
      <c r="G28" s="32">
        <v>0.44545454545454544</v>
      </c>
      <c r="H28" s="32">
        <v>97</v>
      </c>
      <c r="I28" s="32">
        <v>38</v>
      </c>
      <c r="J28" s="32">
        <v>131</v>
      </c>
      <c r="K28" s="32">
        <v>65</v>
      </c>
      <c r="L28">
        <v>0.4517543859649123</v>
      </c>
      <c r="M28" s="47">
        <f t="shared" si="0"/>
        <v>6.2998405103668609E-3</v>
      </c>
    </row>
    <row r="29" spans="1:13">
      <c r="A29" s="33" t="s">
        <v>35</v>
      </c>
      <c r="B29" t="s">
        <v>101</v>
      </c>
      <c r="C29" s="32">
        <v>168</v>
      </c>
      <c r="D29" s="32">
        <v>61</v>
      </c>
      <c r="E29" s="32">
        <v>242</v>
      </c>
      <c r="F29" s="32">
        <v>110</v>
      </c>
      <c r="G29" s="32">
        <v>0.4170731707317073</v>
      </c>
      <c r="H29" s="32">
        <v>190</v>
      </c>
      <c r="I29" s="32">
        <v>95</v>
      </c>
      <c r="J29" s="32">
        <v>258</v>
      </c>
      <c r="K29" s="32">
        <v>130</v>
      </c>
      <c r="L29">
        <v>0.5022321428571429</v>
      </c>
      <c r="M29" s="47">
        <f t="shared" si="0"/>
        <v>8.5158972125435606E-2</v>
      </c>
    </row>
    <row r="30" spans="1:13">
      <c r="A30" s="33" t="s">
        <v>36</v>
      </c>
      <c r="B30" t="s">
        <v>102</v>
      </c>
      <c r="C30" s="32">
        <v>320</v>
      </c>
      <c r="D30" s="32">
        <v>122</v>
      </c>
      <c r="E30" s="32">
        <v>364</v>
      </c>
      <c r="F30" s="32">
        <v>158</v>
      </c>
      <c r="G30" s="32">
        <v>0.40935672514619881</v>
      </c>
      <c r="H30" s="32">
        <v>261</v>
      </c>
      <c r="I30" s="32">
        <v>98</v>
      </c>
      <c r="J30" s="32">
        <v>415</v>
      </c>
      <c r="K30" s="32">
        <v>183</v>
      </c>
      <c r="L30">
        <v>0.41568047337278108</v>
      </c>
      <c r="M30" s="47">
        <f t="shared" si="0"/>
        <v>6.3237482265822709E-3</v>
      </c>
    </row>
    <row r="31" spans="1:13">
      <c r="A31" s="33" t="s">
        <v>37</v>
      </c>
      <c r="B31" t="s">
        <v>103</v>
      </c>
      <c r="C31" s="32">
        <v>123</v>
      </c>
      <c r="D31" s="32">
        <v>61</v>
      </c>
      <c r="E31" s="32">
        <v>160</v>
      </c>
      <c r="F31" s="32">
        <v>91</v>
      </c>
      <c r="G31" s="32">
        <v>0.53710247349823326</v>
      </c>
      <c r="H31" s="32">
        <v>98</v>
      </c>
      <c r="I31" s="32">
        <v>55</v>
      </c>
      <c r="J31" s="32">
        <v>157</v>
      </c>
      <c r="K31" s="32">
        <v>89</v>
      </c>
      <c r="L31">
        <v>0.56470588235294117</v>
      </c>
      <c r="M31" s="47">
        <f t="shared" si="0"/>
        <v>2.7603408854707912E-2</v>
      </c>
    </row>
    <row r="32" spans="1:13">
      <c r="A32" s="33" t="s">
        <v>38</v>
      </c>
      <c r="B32" t="s">
        <v>104</v>
      </c>
      <c r="C32" s="32">
        <v>792</v>
      </c>
      <c r="D32" s="32">
        <v>276</v>
      </c>
      <c r="E32" s="32">
        <v>1068</v>
      </c>
      <c r="F32" s="32">
        <v>475</v>
      </c>
      <c r="G32" s="32">
        <v>0.40376344086021504</v>
      </c>
      <c r="H32" s="32">
        <v>849</v>
      </c>
      <c r="I32" s="32">
        <v>305</v>
      </c>
      <c r="J32" s="32">
        <v>1046</v>
      </c>
      <c r="K32" s="32">
        <v>426</v>
      </c>
      <c r="L32">
        <v>0.38575197889182056</v>
      </c>
      <c r="M32" s="47">
        <f t="shared" si="0"/>
        <v>-1.8011461968394482E-2</v>
      </c>
    </row>
    <row r="33" spans="1:13">
      <c r="A33" s="33" t="s">
        <v>39</v>
      </c>
      <c r="B33" t="s">
        <v>105</v>
      </c>
      <c r="C33" s="32">
        <v>177</v>
      </c>
      <c r="D33" s="32">
        <v>66</v>
      </c>
      <c r="E33" s="32">
        <v>286</v>
      </c>
      <c r="F33" s="32">
        <v>130</v>
      </c>
      <c r="G33" s="32">
        <v>0.42332613390928725</v>
      </c>
      <c r="H33" s="32">
        <v>241</v>
      </c>
      <c r="I33" s="32">
        <v>91</v>
      </c>
      <c r="J33" s="32">
        <v>215</v>
      </c>
      <c r="K33" s="32">
        <v>77</v>
      </c>
      <c r="L33">
        <v>0.36842105263157893</v>
      </c>
      <c r="M33" s="47">
        <f t="shared" si="0"/>
        <v>-5.4905081277708323E-2</v>
      </c>
    </row>
    <row r="34" spans="1:13">
      <c r="A34" s="33" t="s">
        <v>40</v>
      </c>
      <c r="B34" t="s">
        <v>106</v>
      </c>
      <c r="C34" s="32">
        <v>2028</v>
      </c>
      <c r="D34" s="32">
        <v>710</v>
      </c>
      <c r="E34" s="32">
        <v>2775</v>
      </c>
      <c r="F34" s="32">
        <v>1145</v>
      </c>
      <c r="G34" s="32">
        <v>0.38621694774099519</v>
      </c>
      <c r="H34" s="32">
        <v>1756</v>
      </c>
      <c r="I34" s="32">
        <v>607</v>
      </c>
      <c r="J34" s="32">
        <v>2952</v>
      </c>
      <c r="K34" s="32">
        <v>1276</v>
      </c>
      <c r="L34">
        <v>0.3999575191163976</v>
      </c>
      <c r="M34" s="47">
        <f t="shared" ref="M34:M53" si="1">L34-G34</f>
        <v>1.3740571375402411E-2</v>
      </c>
    </row>
    <row r="35" spans="1:13">
      <c r="A35" s="33" t="s">
        <v>41</v>
      </c>
      <c r="B35" t="s">
        <v>107</v>
      </c>
      <c r="C35" s="32">
        <v>863</v>
      </c>
      <c r="D35" s="32">
        <v>389</v>
      </c>
      <c r="E35" s="32">
        <v>1220</v>
      </c>
      <c r="F35" s="32">
        <v>676</v>
      </c>
      <c r="G35" s="32">
        <v>0.51128180508881416</v>
      </c>
      <c r="H35" s="32">
        <v>924</v>
      </c>
      <c r="I35" s="32">
        <v>414</v>
      </c>
      <c r="J35" s="32">
        <v>1319</v>
      </c>
      <c r="K35" s="32">
        <v>666</v>
      </c>
      <c r="L35">
        <v>0.48149799375835933</v>
      </c>
      <c r="M35" s="47">
        <f t="shared" si="1"/>
        <v>-2.9783811330454824E-2</v>
      </c>
    </row>
    <row r="36" spans="1:13">
      <c r="A36" s="33" t="s">
        <v>42</v>
      </c>
      <c r="B36" t="s">
        <v>108</v>
      </c>
      <c r="C36" s="32">
        <v>67</v>
      </c>
      <c r="D36" s="32">
        <v>32</v>
      </c>
      <c r="E36" s="32">
        <v>111</v>
      </c>
      <c r="F36" s="32">
        <v>62</v>
      </c>
      <c r="G36" s="32">
        <v>0.5280898876404494</v>
      </c>
      <c r="H36" s="32">
        <v>79</v>
      </c>
      <c r="I36" s="32">
        <v>37</v>
      </c>
      <c r="J36" s="32">
        <v>124</v>
      </c>
      <c r="K36" s="32">
        <v>70</v>
      </c>
      <c r="L36">
        <v>0.52709359605911332</v>
      </c>
      <c r="M36" s="47">
        <f t="shared" si="1"/>
        <v>-9.9629158133607287E-4</v>
      </c>
    </row>
    <row r="37" spans="1:13">
      <c r="A37" s="33" t="s">
        <v>43</v>
      </c>
      <c r="B37" t="s">
        <v>109</v>
      </c>
      <c r="C37" s="32">
        <v>1145</v>
      </c>
      <c r="D37" s="32">
        <v>511</v>
      </c>
      <c r="E37" s="32">
        <v>1413</v>
      </c>
      <c r="F37" s="32">
        <v>772</v>
      </c>
      <c r="G37" s="32">
        <v>0.50156372165754493</v>
      </c>
      <c r="H37" s="32">
        <v>1075</v>
      </c>
      <c r="I37" s="32">
        <v>425</v>
      </c>
      <c r="J37" s="32">
        <v>1425</v>
      </c>
      <c r="K37" s="32">
        <v>718</v>
      </c>
      <c r="L37">
        <v>0.4572</v>
      </c>
      <c r="M37" s="47">
        <f t="shared" si="1"/>
        <v>-4.436372165754493E-2</v>
      </c>
    </row>
    <row r="38" spans="1:13">
      <c r="A38" s="33" t="s">
        <v>44</v>
      </c>
      <c r="B38" t="s">
        <v>110</v>
      </c>
      <c r="C38" s="32">
        <v>325</v>
      </c>
      <c r="D38" s="32">
        <v>88</v>
      </c>
      <c r="E38" s="32">
        <v>567</v>
      </c>
      <c r="F38" s="32">
        <v>184</v>
      </c>
      <c r="G38" s="32">
        <v>0.30493273542600896</v>
      </c>
      <c r="H38" s="32">
        <v>316</v>
      </c>
      <c r="I38" s="32">
        <v>102</v>
      </c>
      <c r="J38" s="32">
        <v>563</v>
      </c>
      <c r="K38" s="32">
        <v>241</v>
      </c>
      <c r="L38">
        <v>0.39021615472127419</v>
      </c>
      <c r="M38" s="47">
        <f t="shared" si="1"/>
        <v>8.5283419295265228E-2</v>
      </c>
    </row>
    <row r="39" spans="1:13">
      <c r="A39" s="33" t="s">
        <v>45</v>
      </c>
      <c r="B39" t="s">
        <v>111</v>
      </c>
      <c r="C39" s="32">
        <v>391</v>
      </c>
      <c r="D39" s="32">
        <v>186</v>
      </c>
      <c r="E39" s="32">
        <v>461</v>
      </c>
      <c r="F39" s="32">
        <v>215</v>
      </c>
      <c r="G39" s="32">
        <v>0.47065727699530518</v>
      </c>
      <c r="H39" s="32">
        <v>345</v>
      </c>
      <c r="I39" s="32">
        <v>156</v>
      </c>
      <c r="J39" s="32">
        <v>577</v>
      </c>
      <c r="K39" s="32">
        <v>275</v>
      </c>
      <c r="L39">
        <v>0.46746203904555317</v>
      </c>
      <c r="M39" s="47">
        <f t="shared" si="1"/>
        <v>-3.1952379497520167E-3</v>
      </c>
    </row>
    <row r="40" spans="1:13">
      <c r="A40" s="33" t="s">
        <v>46</v>
      </c>
      <c r="B40" t="s">
        <v>112</v>
      </c>
      <c r="C40" s="32">
        <v>1198</v>
      </c>
      <c r="D40" s="32">
        <v>478</v>
      </c>
      <c r="E40" s="32">
        <v>1543</v>
      </c>
      <c r="F40" s="32">
        <v>790</v>
      </c>
      <c r="G40" s="32">
        <v>0.46260488872674205</v>
      </c>
      <c r="H40" s="32">
        <v>1193</v>
      </c>
      <c r="I40" s="32">
        <v>581</v>
      </c>
      <c r="J40" s="32">
        <v>1649</v>
      </c>
      <c r="K40" s="32">
        <v>837</v>
      </c>
      <c r="L40">
        <v>0.49894440534834622</v>
      </c>
      <c r="M40" s="47">
        <f t="shared" si="1"/>
        <v>3.6339516621604173E-2</v>
      </c>
    </row>
    <row r="41" spans="1:13">
      <c r="A41" s="33" t="s">
        <v>47</v>
      </c>
      <c r="B41" t="s">
        <v>113</v>
      </c>
      <c r="C41" s="32">
        <v>99</v>
      </c>
      <c r="D41" s="32">
        <v>45</v>
      </c>
      <c r="E41" s="32">
        <v>121</v>
      </c>
      <c r="F41" s="32">
        <v>58</v>
      </c>
      <c r="G41" s="32">
        <v>0.4681818181818182</v>
      </c>
      <c r="H41" s="32">
        <v>81</v>
      </c>
      <c r="I41" s="32">
        <v>34</v>
      </c>
      <c r="J41" s="32">
        <v>148</v>
      </c>
      <c r="K41" s="32">
        <v>74</v>
      </c>
      <c r="L41">
        <v>0.47161572052401746</v>
      </c>
      <c r="M41" s="47">
        <f t="shared" si="1"/>
        <v>3.4339023421992576E-3</v>
      </c>
    </row>
    <row r="42" spans="1:13">
      <c r="A42" s="33" t="s">
        <v>48</v>
      </c>
      <c r="B42" t="s">
        <v>114</v>
      </c>
      <c r="C42" s="32">
        <v>474</v>
      </c>
      <c r="D42" s="32">
        <v>243</v>
      </c>
      <c r="E42" s="32">
        <v>510</v>
      </c>
      <c r="F42" s="32">
        <v>293</v>
      </c>
      <c r="G42" s="32">
        <v>0.54471544715447151</v>
      </c>
      <c r="H42" s="32">
        <v>341</v>
      </c>
      <c r="I42" s="32">
        <v>146</v>
      </c>
      <c r="J42" s="32">
        <v>635</v>
      </c>
      <c r="K42" s="32">
        <v>288</v>
      </c>
      <c r="L42">
        <v>0.44467213114754101</v>
      </c>
      <c r="M42" s="47">
        <f t="shared" si="1"/>
        <v>-0.1000433160069305</v>
      </c>
    </row>
    <row r="43" spans="1:13">
      <c r="A43" s="33" t="s">
        <v>49</v>
      </c>
      <c r="B43" t="s">
        <v>115</v>
      </c>
      <c r="C43" s="32">
        <v>95</v>
      </c>
      <c r="D43" s="32">
        <v>31</v>
      </c>
      <c r="E43" s="32">
        <v>103</v>
      </c>
      <c r="F43" s="32">
        <v>46</v>
      </c>
      <c r="G43" s="32">
        <v>0.3888888888888889</v>
      </c>
      <c r="H43" s="32">
        <v>84</v>
      </c>
      <c r="I43" s="32">
        <v>26</v>
      </c>
      <c r="J43" s="32">
        <v>103</v>
      </c>
      <c r="K43" s="32">
        <v>50</v>
      </c>
      <c r="L43">
        <v>0.40641711229946526</v>
      </c>
      <c r="M43" s="47">
        <f t="shared" si="1"/>
        <v>1.752822341057636E-2</v>
      </c>
    </row>
    <row r="44" spans="1:13">
      <c r="A44" s="33" t="s">
        <v>50</v>
      </c>
      <c r="B44" t="s">
        <v>116</v>
      </c>
      <c r="C44" s="32">
        <v>610</v>
      </c>
      <c r="D44" s="32">
        <v>207</v>
      </c>
      <c r="E44" s="32">
        <v>833</v>
      </c>
      <c r="F44" s="32">
        <v>395</v>
      </c>
      <c r="G44" s="32">
        <v>0.41718641718641719</v>
      </c>
      <c r="H44" s="32">
        <v>523</v>
      </c>
      <c r="I44" s="32">
        <v>156</v>
      </c>
      <c r="J44" s="32">
        <v>971</v>
      </c>
      <c r="K44" s="32">
        <v>379</v>
      </c>
      <c r="L44">
        <v>0.35809906291834004</v>
      </c>
      <c r="M44" s="47">
        <f t="shared" si="1"/>
        <v>-5.9087354268077152E-2</v>
      </c>
    </row>
    <row r="45" spans="1:13">
      <c r="A45" s="33" t="s">
        <v>51</v>
      </c>
      <c r="B45" t="s">
        <v>117</v>
      </c>
      <c r="C45" s="32">
        <v>2538</v>
      </c>
      <c r="D45" s="32">
        <v>572</v>
      </c>
      <c r="E45" s="32">
        <v>3695</v>
      </c>
      <c r="F45" s="32">
        <v>1228</v>
      </c>
      <c r="G45" s="32">
        <v>0.28878549655061769</v>
      </c>
      <c r="H45" s="32">
        <v>2542</v>
      </c>
      <c r="I45" s="32">
        <v>694</v>
      </c>
      <c r="J45" s="32">
        <v>3950</v>
      </c>
      <c r="K45" s="32">
        <v>1483</v>
      </c>
      <c r="L45">
        <v>0.33533579790511397</v>
      </c>
      <c r="M45" s="47">
        <f t="shared" si="1"/>
        <v>4.6550301354496282E-2</v>
      </c>
    </row>
    <row r="46" spans="1:13">
      <c r="A46" s="33" t="s">
        <v>0</v>
      </c>
      <c r="B46" t="s">
        <v>0</v>
      </c>
      <c r="C46" s="32">
        <v>29878</v>
      </c>
      <c r="D46" s="32">
        <v>11353</v>
      </c>
      <c r="E46" s="32">
        <v>41146</v>
      </c>
      <c r="F46" s="32">
        <v>18977</v>
      </c>
      <c r="G46" s="32">
        <v>0.42703874746564541</v>
      </c>
      <c r="H46" s="32">
        <v>29320</v>
      </c>
      <c r="I46" s="32">
        <v>11560</v>
      </c>
      <c r="J46" s="32">
        <v>43794</v>
      </c>
      <c r="K46" s="32">
        <v>20332</v>
      </c>
      <c r="L46">
        <v>0.43619553026780095</v>
      </c>
      <c r="M46" s="47">
        <f t="shared" si="1"/>
        <v>9.1567828021555386E-3</v>
      </c>
    </row>
    <row r="47" spans="1:13">
      <c r="A47" s="33" t="s">
        <v>52</v>
      </c>
      <c r="B47" t="s">
        <v>118</v>
      </c>
      <c r="C47" s="32">
        <v>279</v>
      </c>
      <c r="D47" s="32">
        <v>97</v>
      </c>
      <c r="E47" s="32">
        <v>446</v>
      </c>
      <c r="F47" s="32">
        <v>194</v>
      </c>
      <c r="G47" s="32">
        <v>0.4013793103448276</v>
      </c>
      <c r="H47" s="32">
        <v>342</v>
      </c>
      <c r="I47" s="32">
        <v>142</v>
      </c>
      <c r="J47" s="32">
        <v>416</v>
      </c>
      <c r="K47" s="32">
        <v>201</v>
      </c>
      <c r="L47">
        <v>0.4525065963060686</v>
      </c>
      <c r="M47" s="47">
        <f t="shared" si="1"/>
        <v>5.1127285961240998E-2</v>
      </c>
    </row>
    <row r="48" spans="1:13">
      <c r="A48" s="33" t="s">
        <v>53</v>
      </c>
      <c r="B48" t="s">
        <v>119</v>
      </c>
      <c r="C48" s="32">
        <v>61</v>
      </c>
      <c r="D48" s="32">
        <v>23</v>
      </c>
      <c r="E48" s="32">
        <v>69</v>
      </c>
      <c r="F48" s="32">
        <v>30</v>
      </c>
      <c r="G48" s="32">
        <v>0.40769230769230769</v>
      </c>
      <c r="H48" s="32">
        <v>57</v>
      </c>
      <c r="I48" s="32">
        <v>26</v>
      </c>
      <c r="J48" s="32">
        <v>77</v>
      </c>
      <c r="K48" s="32">
        <v>35</v>
      </c>
      <c r="L48">
        <v>0.45522388059701491</v>
      </c>
      <c r="M48" s="47">
        <f t="shared" si="1"/>
        <v>4.753157290470722E-2</v>
      </c>
    </row>
    <row r="49" spans="1:13">
      <c r="A49" s="33" t="s">
        <v>54</v>
      </c>
      <c r="B49" t="s">
        <v>120</v>
      </c>
      <c r="C49" s="32">
        <v>695</v>
      </c>
      <c r="D49" s="32">
        <v>292</v>
      </c>
      <c r="E49" s="32">
        <v>1192</v>
      </c>
      <c r="F49" s="32">
        <v>605</v>
      </c>
      <c r="G49" s="32">
        <v>0.4753577106518283</v>
      </c>
      <c r="H49" s="32">
        <v>819</v>
      </c>
      <c r="I49" s="32">
        <v>447</v>
      </c>
      <c r="J49" s="32">
        <v>1118</v>
      </c>
      <c r="K49" s="32">
        <v>549</v>
      </c>
      <c r="L49">
        <v>0.51419721218378933</v>
      </c>
      <c r="M49" s="47">
        <f t="shared" si="1"/>
        <v>3.8839501531961029E-2</v>
      </c>
    </row>
    <row r="50" spans="1:13">
      <c r="A50" s="33" t="s">
        <v>55</v>
      </c>
      <c r="B50" t="s">
        <v>121</v>
      </c>
      <c r="C50" s="32">
        <v>563</v>
      </c>
      <c r="D50" s="32">
        <v>215</v>
      </c>
      <c r="E50" s="32">
        <v>1017</v>
      </c>
      <c r="F50" s="32">
        <v>488</v>
      </c>
      <c r="G50" s="32">
        <v>0.44493670886075948</v>
      </c>
      <c r="H50" s="32">
        <v>646</v>
      </c>
      <c r="I50" s="32">
        <v>273</v>
      </c>
      <c r="J50" s="32">
        <v>987</v>
      </c>
      <c r="K50" s="32">
        <v>460</v>
      </c>
      <c r="L50">
        <v>0.44886711573790572</v>
      </c>
      <c r="M50" s="47">
        <f t="shared" si="1"/>
        <v>3.9304068771462419E-3</v>
      </c>
    </row>
    <row r="51" spans="1:13">
      <c r="A51" s="33" t="s">
        <v>56</v>
      </c>
      <c r="B51" t="s">
        <v>122</v>
      </c>
      <c r="C51" s="32">
        <v>163</v>
      </c>
      <c r="D51" s="32">
        <v>37</v>
      </c>
      <c r="E51" s="32">
        <v>213</v>
      </c>
      <c r="F51" s="32">
        <v>66</v>
      </c>
      <c r="G51" s="32">
        <v>0.27393617021276595</v>
      </c>
      <c r="H51" s="32">
        <v>155</v>
      </c>
      <c r="I51" s="32">
        <v>50</v>
      </c>
      <c r="J51" s="32">
        <v>226</v>
      </c>
      <c r="K51" s="32">
        <v>98</v>
      </c>
      <c r="L51">
        <v>0.3884514435695538</v>
      </c>
      <c r="M51" s="47">
        <f t="shared" si="1"/>
        <v>0.11451527335678785</v>
      </c>
    </row>
    <row r="52" spans="1:13">
      <c r="A52" s="33" t="s">
        <v>57</v>
      </c>
      <c r="B52" t="s">
        <v>123</v>
      </c>
      <c r="C52" s="32">
        <v>539</v>
      </c>
      <c r="D52" s="32">
        <v>287</v>
      </c>
      <c r="E52" s="32">
        <v>699</v>
      </c>
      <c r="F52" s="32">
        <v>438</v>
      </c>
      <c r="G52" s="32">
        <v>0.58562197092084012</v>
      </c>
      <c r="H52" s="32">
        <v>547</v>
      </c>
      <c r="I52" s="32">
        <v>249</v>
      </c>
      <c r="J52" s="32">
        <v>704</v>
      </c>
      <c r="K52" s="32">
        <v>370</v>
      </c>
      <c r="L52">
        <v>0.49480415667466027</v>
      </c>
      <c r="M52" s="47">
        <f t="shared" si="1"/>
        <v>-9.0817814246179851E-2</v>
      </c>
    </row>
    <row r="53" spans="1:13">
      <c r="A53" s="33" t="s">
        <v>58</v>
      </c>
      <c r="B53" t="s">
        <v>124</v>
      </c>
      <c r="C53" s="32">
        <v>56</v>
      </c>
      <c r="D53" s="32">
        <v>18</v>
      </c>
      <c r="E53" s="32">
        <v>73</v>
      </c>
      <c r="F53" s="32">
        <v>39</v>
      </c>
      <c r="G53" s="32">
        <v>0.44186046511627908</v>
      </c>
      <c r="H53" s="32">
        <v>57</v>
      </c>
      <c r="I53" s="32">
        <v>30</v>
      </c>
      <c r="J53" s="32">
        <v>75</v>
      </c>
      <c r="K53" s="32">
        <v>42</v>
      </c>
      <c r="L53">
        <v>0.54545454545454541</v>
      </c>
      <c r="M53" s="47">
        <f t="shared" si="1"/>
        <v>0.10359408033826634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29" sqref="G29"/>
    </sheetView>
  </sheetViews>
  <sheetFormatPr baseColWidth="10" defaultRowHeight="14" x14ac:dyDescent="0"/>
  <cols>
    <col min="1" max="1" width="19.1640625" bestFit="1" customWidth="1"/>
    <col min="2" max="2" width="4" bestFit="1" customWidth="1"/>
    <col min="4" max="4" width="10.83203125" style="48"/>
  </cols>
  <sheetData>
    <row r="1" spans="1:4">
      <c r="A1" t="s">
        <v>70</v>
      </c>
      <c r="B1" t="s">
        <v>73</v>
      </c>
      <c r="C1" s="48" t="s">
        <v>135</v>
      </c>
      <c r="D1" s="48" t="s">
        <v>134</v>
      </c>
    </row>
    <row r="2" spans="1:4">
      <c r="A2" t="s">
        <v>52</v>
      </c>
      <c r="B2" t="s">
        <v>118</v>
      </c>
      <c r="C2" s="48">
        <v>24.658160931225531</v>
      </c>
      <c r="D2" s="48">
        <v>4.6063798653789902</v>
      </c>
    </row>
    <row r="3" spans="1:4">
      <c r="A3" t="s">
        <v>49</v>
      </c>
      <c r="B3" t="s">
        <v>115</v>
      </c>
      <c r="C3" s="48">
        <v>24.210526315789473</v>
      </c>
      <c r="D3" s="48">
        <v>2.9709210714797294</v>
      </c>
    </row>
    <row r="4" spans="1:4">
      <c r="A4" t="s">
        <v>58</v>
      </c>
      <c r="B4" t="s">
        <v>124</v>
      </c>
      <c r="C4" s="48">
        <v>21.428571428571423</v>
      </c>
      <c r="D4" s="48">
        <v>11.011904761904759</v>
      </c>
    </row>
    <row r="5" spans="1:4">
      <c r="A5" t="s">
        <v>8</v>
      </c>
      <c r="B5" t="s">
        <v>75</v>
      </c>
      <c r="C5" s="48">
        <v>16.949152542372879</v>
      </c>
      <c r="D5" s="48">
        <v>8.0319596299411202</v>
      </c>
    </row>
    <row r="6" spans="1:4">
      <c r="A6" t="s">
        <v>25</v>
      </c>
      <c r="B6" t="s">
        <v>91</v>
      </c>
      <c r="C6" s="48">
        <v>11.902611089602956</v>
      </c>
      <c r="D6" s="48">
        <v>10.051572454242084</v>
      </c>
    </row>
    <row r="7" spans="1:4">
      <c r="A7" t="s">
        <v>27</v>
      </c>
      <c r="B7" t="s">
        <v>93</v>
      </c>
      <c r="C7" s="48">
        <v>10.427807486631018</v>
      </c>
      <c r="D7" s="48">
        <v>5.2872908958669385</v>
      </c>
    </row>
    <row r="8" spans="1:4">
      <c r="A8" t="s">
        <v>35</v>
      </c>
      <c r="B8" t="s">
        <v>101</v>
      </c>
      <c r="C8" s="48">
        <v>9.5500562429696316</v>
      </c>
      <c r="D8" s="48">
        <v>8.2277511961722425</v>
      </c>
    </row>
    <row r="9" spans="1:4">
      <c r="A9" t="s">
        <v>11</v>
      </c>
      <c r="B9" t="s">
        <v>77</v>
      </c>
      <c r="C9" s="48">
        <v>9.0770922066765607</v>
      </c>
      <c r="D9" s="48">
        <v>8.9259523731922101</v>
      </c>
    </row>
    <row r="10" spans="1:4">
      <c r="A10" t="s">
        <v>10</v>
      </c>
      <c r="B10" t="s">
        <v>76</v>
      </c>
      <c r="C10" s="48">
        <v>8.6466314268179261</v>
      </c>
      <c r="D10" s="48">
        <v>4.5696720602531755</v>
      </c>
    </row>
    <row r="11" spans="1:4">
      <c r="A11" t="s">
        <v>20</v>
      </c>
      <c r="B11" t="s">
        <v>86</v>
      </c>
      <c r="C11" s="48">
        <v>7.7089812458769202</v>
      </c>
      <c r="D11" s="48">
        <v>1.4942729228443525</v>
      </c>
    </row>
    <row r="12" spans="1:4">
      <c r="A12" t="s">
        <v>13</v>
      </c>
      <c r="B12" t="s">
        <v>79</v>
      </c>
      <c r="C12" s="48">
        <v>6.953809979276258</v>
      </c>
      <c r="D12" s="48">
        <v>0.23223394775978079</v>
      </c>
    </row>
    <row r="13" spans="1:4">
      <c r="A13" t="s">
        <v>45</v>
      </c>
      <c r="B13" t="s">
        <v>111</v>
      </c>
      <c r="C13" s="48">
        <v>6.9498256489732597</v>
      </c>
      <c r="D13" s="48">
        <v>-0.24987593683594156</v>
      </c>
    </row>
    <row r="14" spans="1:4">
      <c r="A14" t="s">
        <v>24</v>
      </c>
      <c r="B14" t="s">
        <v>90</v>
      </c>
      <c r="C14" s="48">
        <v>5.4071283685888147</v>
      </c>
      <c r="D14" s="48">
        <v>2.7749022314239724</v>
      </c>
    </row>
    <row r="15" spans="1:4">
      <c r="A15" t="s">
        <v>42</v>
      </c>
      <c r="B15" t="s">
        <v>108</v>
      </c>
      <c r="C15" s="48">
        <v>5.2631578947368425</v>
      </c>
      <c r="D15" s="48">
        <v>0.22063208109720733</v>
      </c>
    </row>
    <row r="16" spans="1:4">
      <c r="A16" t="s">
        <v>56</v>
      </c>
      <c r="B16" t="s">
        <v>122</v>
      </c>
      <c r="C16" s="48">
        <v>4.7619047619047592</v>
      </c>
      <c r="D16" s="48">
        <v>11.4652671104284</v>
      </c>
    </row>
    <row r="17" spans="1:4">
      <c r="A17" t="s">
        <v>44</v>
      </c>
      <c r="B17" t="s">
        <v>110</v>
      </c>
      <c r="C17" s="48">
        <v>1.8045774647887285</v>
      </c>
      <c r="D17" s="48">
        <v>11.090735049624669</v>
      </c>
    </row>
    <row r="18" spans="1:4">
      <c r="A18" t="s">
        <v>34</v>
      </c>
      <c r="B18" t="s">
        <v>100</v>
      </c>
      <c r="C18" s="48">
        <v>1.7094017094017104</v>
      </c>
      <c r="D18" s="48">
        <v>0.61177248677248031</v>
      </c>
    </row>
    <row r="19" spans="1:4">
      <c r="A19" t="s">
        <v>46</v>
      </c>
      <c r="B19" t="s">
        <v>112</v>
      </c>
      <c r="C19" s="48">
        <v>1.4249489551235826</v>
      </c>
      <c r="D19" s="48">
        <v>4.24231935617901</v>
      </c>
    </row>
    <row r="20" spans="1:4">
      <c r="A20" t="s">
        <v>54</v>
      </c>
      <c r="B20" t="s">
        <v>120</v>
      </c>
      <c r="C20" s="48">
        <v>0.63554555680539693</v>
      </c>
      <c r="D20" s="48">
        <v>2.810349573355353</v>
      </c>
    </row>
    <row r="21" spans="1:4">
      <c r="A21" t="s">
        <v>47</v>
      </c>
      <c r="B21" t="s">
        <v>113</v>
      </c>
      <c r="C21" s="48">
        <v>0.38091419406575966</v>
      </c>
      <c r="D21" s="48">
        <v>0.14292050662855615</v>
      </c>
    </row>
    <row r="22" spans="1:4">
      <c r="A22" t="s">
        <v>51</v>
      </c>
      <c r="B22" t="s">
        <v>117</v>
      </c>
      <c r="C22" s="48">
        <v>0.17903735320727776</v>
      </c>
      <c r="D22" s="48">
        <v>6.0856559188393149</v>
      </c>
    </row>
    <row r="23" spans="1:4">
      <c r="A23" t="s">
        <v>36</v>
      </c>
      <c r="B23" t="s">
        <v>102</v>
      </c>
      <c r="C23" s="48">
        <v>-0.18582547636817992</v>
      </c>
      <c r="D23" s="48">
        <v>1.3461269085306</v>
      </c>
    </row>
    <row r="24" spans="1:4">
      <c r="A24" t="s">
        <v>28</v>
      </c>
      <c r="B24" t="s">
        <v>94</v>
      </c>
      <c r="C24" s="48">
        <v>-0.82719961834661149</v>
      </c>
      <c r="D24" s="48">
        <v>3.4904156064461418</v>
      </c>
    </row>
    <row r="25" spans="1:4">
      <c r="A25" t="s">
        <v>37</v>
      </c>
      <c r="B25" t="s">
        <v>103</v>
      </c>
      <c r="C25" s="48">
        <v>-1.1904761904761898</v>
      </c>
      <c r="D25" s="48">
        <v>1.6326530612245023</v>
      </c>
    </row>
    <row r="26" spans="1:4">
      <c r="A26" t="s">
        <v>12</v>
      </c>
      <c r="B26" t="s">
        <v>78</v>
      </c>
      <c r="C26" s="48">
        <v>-1.8062412662427647</v>
      </c>
      <c r="D26" s="48">
        <v>1.9714742355265003</v>
      </c>
    </row>
    <row r="27" spans="1:4">
      <c r="A27" t="s">
        <v>33</v>
      </c>
      <c r="B27" t="s">
        <v>99</v>
      </c>
      <c r="C27" s="48">
        <v>-2.032513736486365</v>
      </c>
      <c r="D27" s="48">
        <v>1.5517267855223338</v>
      </c>
    </row>
    <row r="28" spans="1:4">
      <c r="A28" t="s">
        <v>55</v>
      </c>
      <c r="B28" t="s">
        <v>121</v>
      </c>
      <c r="C28" s="48">
        <v>-2.1040271040271037</v>
      </c>
      <c r="D28" s="48">
        <v>1.3947654355667112</v>
      </c>
    </row>
    <row r="29" spans="1:4">
      <c r="A29" t="s">
        <v>7</v>
      </c>
      <c r="B29" t="s">
        <v>74</v>
      </c>
      <c r="C29" s="48">
        <v>-2.6431815798178206</v>
      </c>
      <c r="D29" s="48">
        <v>4.7773243824316651</v>
      </c>
    </row>
    <row r="30" spans="1:4">
      <c r="A30" t="s">
        <v>19</v>
      </c>
      <c r="B30" t="s">
        <v>85</v>
      </c>
      <c r="C30" s="48">
        <v>-2.9354192052199224</v>
      </c>
      <c r="D30" s="48">
        <v>-2.8742685885543047</v>
      </c>
    </row>
    <row r="31" spans="1:4">
      <c r="A31" t="s">
        <v>23</v>
      </c>
      <c r="B31" t="s">
        <v>89</v>
      </c>
      <c r="C31" s="48">
        <v>-3.0102085332868072</v>
      </c>
      <c r="D31" s="48">
        <v>-7.0581838211408936</v>
      </c>
    </row>
    <row r="32" spans="1:4">
      <c r="A32" t="s">
        <v>14</v>
      </c>
      <c r="B32" t="s">
        <v>80</v>
      </c>
      <c r="C32" s="48">
        <v>-3.0931235872546026</v>
      </c>
      <c r="D32" s="48">
        <v>5.5131816540267238</v>
      </c>
    </row>
    <row r="33" spans="1:4">
      <c r="A33" s="49" t="s">
        <v>0</v>
      </c>
      <c r="B33" s="49" t="s">
        <v>0</v>
      </c>
      <c r="C33" s="50">
        <v>-3.2575274091421562</v>
      </c>
      <c r="D33" s="50">
        <v>0.7803669388560337</v>
      </c>
    </row>
    <row r="34" spans="1:4">
      <c r="A34" t="s">
        <v>48</v>
      </c>
      <c r="B34" t="s">
        <v>114</v>
      </c>
      <c r="C34" s="48">
        <v>-4.6583664140502776</v>
      </c>
      <c r="D34" s="48">
        <v>-10.492683449031183</v>
      </c>
    </row>
    <row r="35" spans="1:4">
      <c r="A35" t="s">
        <v>21</v>
      </c>
      <c r="B35" t="s">
        <v>87</v>
      </c>
      <c r="C35" s="48">
        <v>-4.7261595724660026</v>
      </c>
      <c r="D35" s="48">
        <v>3.1593686019574889</v>
      </c>
    </row>
    <row r="36" spans="1:4">
      <c r="A36" t="s">
        <v>29</v>
      </c>
      <c r="B36" t="s">
        <v>95</v>
      </c>
      <c r="C36" s="48">
        <v>-5.4422579130358244</v>
      </c>
      <c r="D36" s="48">
        <v>-3.4504404191841473</v>
      </c>
    </row>
    <row r="37" spans="1:4">
      <c r="A37" t="s">
        <v>18</v>
      </c>
      <c r="B37" t="s">
        <v>84</v>
      </c>
      <c r="C37" s="48">
        <v>-5.4477634748393129</v>
      </c>
      <c r="D37" s="48">
        <v>-2.5982409110904285</v>
      </c>
    </row>
    <row r="38" spans="1:4">
      <c r="A38" t="s">
        <v>30</v>
      </c>
      <c r="B38" t="s">
        <v>96</v>
      </c>
      <c r="C38" s="48">
        <v>-6.6310065306329946</v>
      </c>
      <c r="D38" s="48">
        <v>-3.2490836734607171</v>
      </c>
    </row>
    <row r="39" spans="1:4">
      <c r="A39" t="s">
        <v>43</v>
      </c>
      <c r="B39" t="s">
        <v>109</v>
      </c>
      <c r="C39" s="48">
        <v>-6.6619487329475362</v>
      </c>
      <c r="D39" s="48">
        <v>-3.2883576976042619</v>
      </c>
    </row>
    <row r="40" spans="1:4">
      <c r="A40" t="s">
        <v>38</v>
      </c>
      <c r="B40" t="s">
        <v>104</v>
      </c>
      <c r="C40" s="48">
        <v>-7.0066191681191015</v>
      </c>
      <c r="D40" s="48">
        <v>-1.7437617537261048</v>
      </c>
    </row>
    <row r="41" spans="1:4">
      <c r="A41" t="s">
        <v>17</v>
      </c>
      <c r="B41" t="s">
        <v>83</v>
      </c>
      <c r="C41" s="48">
        <v>-7.0108514471872709</v>
      </c>
      <c r="D41" s="48">
        <v>-1.4713331051165426</v>
      </c>
    </row>
    <row r="42" spans="1:4">
      <c r="A42" t="s">
        <v>39</v>
      </c>
      <c r="B42" t="s">
        <v>105</v>
      </c>
      <c r="C42" s="48">
        <v>-7.0635652380074276</v>
      </c>
      <c r="D42" s="48">
        <v>-7.5930990830908982</v>
      </c>
    </row>
    <row r="43" spans="1:4">
      <c r="A43" t="s">
        <v>40</v>
      </c>
      <c r="B43" t="s">
        <v>106</v>
      </c>
      <c r="C43" s="48">
        <v>-7.630034870353505</v>
      </c>
      <c r="D43" s="48">
        <v>-0.82623314921264068</v>
      </c>
    </row>
    <row r="44" spans="1:4">
      <c r="A44" t="s">
        <v>16</v>
      </c>
      <c r="B44" t="s">
        <v>82</v>
      </c>
      <c r="C44" s="48">
        <v>-7.7076527606704985</v>
      </c>
      <c r="D44" s="48">
        <v>-1.8453137504119042</v>
      </c>
    </row>
    <row r="45" spans="1:4">
      <c r="A45" t="s">
        <v>15</v>
      </c>
      <c r="B45" t="s">
        <v>81</v>
      </c>
      <c r="C45" s="48">
        <v>-7.9204849851966728</v>
      </c>
      <c r="D45" s="48">
        <v>-2.1817484662576661</v>
      </c>
    </row>
    <row r="46" spans="1:4">
      <c r="A46" t="s">
        <v>26</v>
      </c>
      <c r="B46" t="s">
        <v>92</v>
      </c>
      <c r="C46" s="48">
        <v>-7.9386978287271575</v>
      </c>
      <c r="D46" s="48">
        <v>-4.6838563593857998</v>
      </c>
    </row>
    <row r="47" spans="1:4">
      <c r="A47" t="s">
        <v>22</v>
      </c>
      <c r="B47" t="s">
        <v>88</v>
      </c>
      <c r="C47" s="48">
        <v>-8.3282970722535552</v>
      </c>
      <c r="D47" s="48">
        <v>6.1117286601148564</v>
      </c>
    </row>
    <row r="48" spans="1:4">
      <c r="A48" s="49" t="s">
        <v>31</v>
      </c>
      <c r="B48" s="49" t="s">
        <v>97</v>
      </c>
      <c r="C48" s="50">
        <v>-10.680228862047038</v>
      </c>
      <c r="D48" s="50">
        <v>-1.6809497602012797</v>
      </c>
    </row>
    <row r="49" spans="1:4">
      <c r="A49" t="s">
        <v>53</v>
      </c>
      <c r="B49" t="s">
        <v>119</v>
      </c>
      <c r="C49" s="48">
        <v>-10.952380952380956</v>
      </c>
      <c r="D49" s="48">
        <v>5.1907934585099937</v>
      </c>
    </row>
    <row r="50" spans="1:4">
      <c r="A50" t="s">
        <v>32</v>
      </c>
      <c r="B50" t="s">
        <v>98</v>
      </c>
      <c r="C50" s="48">
        <v>-11.391253990360909</v>
      </c>
      <c r="D50" s="48">
        <v>-14.763270355375624</v>
      </c>
    </row>
    <row r="51" spans="1:4">
      <c r="A51" t="s">
        <v>41</v>
      </c>
      <c r="B51" t="s">
        <v>107</v>
      </c>
      <c r="C51" s="48">
        <v>-11.612335282646853</v>
      </c>
      <c r="D51" s="48">
        <v>-3.1500691562932204</v>
      </c>
    </row>
    <row r="52" spans="1:4">
      <c r="A52" t="s">
        <v>50</v>
      </c>
      <c r="B52" t="s">
        <v>116</v>
      </c>
      <c r="C52" s="48">
        <v>-15.933896514353869</v>
      </c>
      <c r="D52" s="48">
        <v>-6.1160689592554291</v>
      </c>
    </row>
    <row r="53" spans="1:4">
      <c r="A53" s="49" t="s">
        <v>57</v>
      </c>
      <c r="B53" s="49" t="s">
        <v>123</v>
      </c>
      <c r="C53" s="50">
        <v>-19.46270767055497</v>
      </c>
      <c r="D53" s="50">
        <v>-10.460405805269829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" sqref="A1:C1"/>
    </sheetView>
  </sheetViews>
  <sheetFormatPr baseColWidth="10" defaultRowHeight="14" x14ac:dyDescent="0"/>
  <cols>
    <col min="1" max="16384" width="10.83203125" style="31"/>
  </cols>
  <sheetData>
    <row r="1" spans="1:12">
      <c r="A1" s="30" t="s">
        <v>72</v>
      </c>
      <c r="B1" s="30" t="s">
        <v>31</v>
      </c>
      <c r="C1" s="30" t="s">
        <v>0</v>
      </c>
      <c r="E1" s="34" t="s">
        <v>72</v>
      </c>
      <c r="F1" s="34" t="s">
        <v>31</v>
      </c>
      <c r="G1" s="34" t="s">
        <v>0</v>
      </c>
    </row>
    <row r="2" spans="1:12">
      <c r="A2" s="33" t="s">
        <v>60</v>
      </c>
      <c r="B2" s="32">
        <v>72</v>
      </c>
      <c r="C2" s="32">
        <v>58.5</v>
      </c>
      <c r="E2" s="31" t="s">
        <v>60</v>
      </c>
      <c r="F2" s="31">
        <v>67.099999999999994</v>
      </c>
      <c r="G2" s="31">
        <v>58.1</v>
      </c>
    </row>
    <row r="3" spans="1:12">
      <c r="A3" s="33" t="s">
        <v>59</v>
      </c>
      <c r="B3" s="32">
        <v>68.900000000000006</v>
      </c>
      <c r="C3" s="32">
        <v>54.4</v>
      </c>
      <c r="E3" s="31" t="s">
        <v>59</v>
      </c>
      <c r="F3" s="31">
        <v>63.6</v>
      </c>
      <c r="G3" s="31">
        <v>53.8</v>
      </c>
    </row>
    <row r="4" spans="1:12">
      <c r="A4" s="28" t="s">
        <v>62</v>
      </c>
      <c r="B4" s="29">
        <v>56.2</v>
      </c>
      <c r="C4" s="32">
        <v>32.5</v>
      </c>
      <c r="E4" s="31" t="s">
        <v>62</v>
      </c>
      <c r="F4" s="31">
        <v>37.4</v>
      </c>
      <c r="G4" s="31">
        <v>33.9</v>
      </c>
    </row>
    <row r="5" spans="1:12">
      <c r="A5" s="33" t="s">
        <v>61</v>
      </c>
      <c r="B5" s="32">
        <v>49.2</v>
      </c>
      <c r="C5" s="32">
        <v>62</v>
      </c>
      <c r="E5" s="31" t="s">
        <v>61</v>
      </c>
      <c r="F5" s="31">
        <v>58</v>
      </c>
      <c r="G5" s="31">
        <v>55.9</v>
      </c>
    </row>
    <row r="6" spans="1:12">
      <c r="A6" s="33" t="s">
        <v>63</v>
      </c>
      <c r="B6" s="32">
        <v>32.5</v>
      </c>
      <c r="C6" s="32">
        <v>31.8</v>
      </c>
      <c r="E6" s="31" t="s">
        <v>63</v>
      </c>
      <c r="F6" s="31">
        <v>19.399999999999999</v>
      </c>
      <c r="G6" s="31">
        <v>32.5</v>
      </c>
    </row>
    <row r="7" spans="1:12">
      <c r="A7" s="33" t="s">
        <v>64</v>
      </c>
      <c r="B7" s="32">
        <v>74</v>
      </c>
      <c r="C7" s="32">
        <v>63</v>
      </c>
      <c r="E7" s="31" t="s">
        <v>64</v>
      </c>
      <c r="F7" s="31">
        <v>70.599999999999994</v>
      </c>
      <c r="G7" s="31">
        <v>64.099999999999994</v>
      </c>
    </row>
    <row r="8" spans="1:12">
      <c r="A8" s="31">
        <v>2012</v>
      </c>
      <c r="E8" s="31">
        <v>2016</v>
      </c>
    </row>
    <row r="13" spans="1:12">
      <c r="A13" s="30" t="s">
        <v>72</v>
      </c>
      <c r="B13" s="30" t="s">
        <v>31</v>
      </c>
      <c r="C13" s="30" t="s">
        <v>0</v>
      </c>
      <c r="E13" s="30" t="s">
        <v>72</v>
      </c>
      <c r="F13" s="30" t="s">
        <v>31</v>
      </c>
      <c r="G13" s="30" t="s">
        <v>0</v>
      </c>
      <c r="H13" s="30"/>
      <c r="I13" s="30"/>
      <c r="K13" s="30"/>
      <c r="L13" s="30"/>
    </row>
    <row r="14" spans="1:12">
      <c r="A14" s="33" t="s">
        <v>2</v>
      </c>
      <c r="B14" s="32">
        <v>57</v>
      </c>
      <c r="C14" s="32">
        <v>38</v>
      </c>
      <c r="E14" s="33" t="s">
        <v>2</v>
      </c>
      <c r="F14" s="32">
        <v>49.6</v>
      </c>
      <c r="G14" s="32">
        <v>39.4</v>
      </c>
      <c r="H14" s="32"/>
      <c r="I14" s="32"/>
      <c r="K14" s="32"/>
      <c r="L14" s="32"/>
    </row>
    <row r="15" spans="1:12">
      <c r="A15" s="33" t="s">
        <v>3</v>
      </c>
      <c r="B15" s="32">
        <v>59</v>
      </c>
      <c r="C15" s="32">
        <v>46.1</v>
      </c>
      <c r="E15" s="33" t="s">
        <v>3</v>
      </c>
      <c r="F15" s="32">
        <v>61.4</v>
      </c>
      <c r="G15" s="32">
        <v>46.4</v>
      </c>
      <c r="H15" s="32"/>
      <c r="I15" s="32"/>
      <c r="K15" s="32"/>
      <c r="L15" s="32"/>
    </row>
    <row r="16" spans="1:12">
      <c r="A16" s="33" t="s">
        <v>4</v>
      </c>
      <c r="B16" s="32">
        <v>68.2</v>
      </c>
      <c r="C16" s="32">
        <v>52.9</v>
      </c>
      <c r="E16" s="33" t="s">
        <v>4</v>
      </c>
      <c r="F16" s="32">
        <v>64.099999999999994</v>
      </c>
      <c r="G16" s="32">
        <v>51.8</v>
      </c>
      <c r="H16" s="32"/>
      <c r="I16" s="32"/>
      <c r="K16" s="32"/>
      <c r="L16" s="32"/>
    </row>
    <row r="17" spans="1:12">
      <c r="A17" s="33" t="s">
        <v>5</v>
      </c>
      <c r="B17" s="32">
        <v>76.599999999999994</v>
      </c>
      <c r="C17" s="32">
        <v>63.4</v>
      </c>
      <c r="E17" s="33" t="s">
        <v>5</v>
      </c>
      <c r="F17" s="32">
        <v>69.7</v>
      </c>
      <c r="G17" s="32">
        <v>61.7</v>
      </c>
      <c r="H17" s="32"/>
      <c r="I17" s="32"/>
      <c r="K17" s="32"/>
      <c r="L17" s="32"/>
    </row>
    <row r="18" spans="1:12">
      <c r="A18" s="33" t="s">
        <v>6</v>
      </c>
      <c r="B18" s="32">
        <v>80.5</v>
      </c>
      <c r="C18" s="32">
        <v>69.7</v>
      </c>
      <c r="E18" s="33" t="s">
        <v>6</v>
      </c>
      <c r="F18" s="32">
        <v>72.3</v>
      </c>
      <c r="G18" s="32">
        <v>68.400000000000006</v>
      </c>
      <c r="H18" s="32"/>
      <c r="I18" s="32"/>
      <c r="K18" s="32"/>
      <c r="L18" s="32"/>
    </row>
    <row r="19" spans="1:12">
      <c r="A19" s="31">
        <v>2012</v>
      </c>
      <c r="E19" s="31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"/>
  <sheetViews>
    <sheetView workbookViewId="0">
      <selection activeCell="A2" sqref="A2:XFD2"/>
    </sheetView>
  </sheetViews>
  <sheetFormatPr baseColWidth="10" defaultRowHeight="14" x14ac:dyDescent="0"/>
  <sheetData>
    <row r="1" spans="1:121">
      <c r="A1" t="s">
        <v>283</v>
      </c>
    </row>
    <row r="2" spans="1:121" ht="168">
      <c r="A2" s="58" t="s">
        <v>284</v>
      </c>
      <c r="B2" s="58" t="s">
        <v>285</v>
      </c>
      <c r="C2" s="58" t="s">
        <v>286</v>
      </c>
      <c r="D2" s="58" t="s">
        <v>287</v>
      </c>
      <c r="E2" s="58" t="s">
        <v>288</v>
      </c>
      <c r="F2" s="58" t="s">
        <v>289</v>
      </c>
      <c r="G2" s="58" t="s">
        <v>290</v>
      </c>
      <c r="H2" s="59" t="s">
        <v>291</v>
      </c>
      <c r="I2" s="58" t="s">
        <v>292</v>
      </c>
      <c r="J2" s="58" t="s">
        <v>293</v>
      </c>
      <c r="K2" s="58" t="s">
        <v>294</v>
      </c>
      <c r="L2" s="60" t="s">
        <v>295</v>
      </c>
      <c r="M2" s="58" t="s">
        <v>296</v>
      </c>
      <c r="N2" s="58" t="s">
        <v>297</v>
      </c>
      <c r="O2" s="60" t="s">
        <v>298</v>
      </c>
      <c r="P2" s="58" t="s">
        <v>299</v>
      </c>
      <c r="Q2" s="58" t="s">
        <v>300</v>
      </c>
      <c r="R2" s="61" t="s">
        <v>301</v>
      </c>
      <c r="S2" s="60" t="s">
        <v>302</v>
      </c>
      <c r="T2" s="60" t="s">
        <v>303</v>
      </c>
      <c r="U2" s="58" t="s">
        <v>208</v>
      </c>
      <c r="V2" s="58" t="s">
        <v>304</v>
      </c>
      <c r="W2" s="60" t="s">
        <v>305</v>
      </c>
      <c r="X2" s="60" t="s">
        <v>306</v>
      </c>
      <c r="Y2" s="58" t="s">
        <v>307</v>
      </c>
      <c r="Z2" s="58" t="s">
        <v>308</v>
      </c>
      <c r="AA2" s="60" t="s">
        <v>309</v>
      </c>
      <c r="AB2" s="60" t="s">
        <v>310</v>
      </c>
      <c r="AC2" s="60" t="s">
        <v>311</v>
      </c>
      <c r="AD2" s="60" t="s">
        <v>312</v>
      </c>
      <c r="AE2" s="58" t="s">
        <v>313</v>
      </c>
      <c r="AF2" s="63" t="s">
        <v>314</v>
      </c>
      <c r="AG2" s="63" t="s">
        <v>315</v>
      </c>
      <c r="AH2" s="63" t="s">
        <v>316</v>
      </c>
      <c r="AI2" s="63" t="s">
        <v>317</v>
      </c>
      <c r="AJ2" s="63" t="s">
        <v>318</v>
      </c>
      <c r="AK2" s="63" t="s">
        <v>319</v>
      </c>
      <c r="AL2" s="63" t="s">
        <v>320</v>
      </c>
      <c r="AM2" s="63" t="s">
        <v>321</v>
      </c>
      <c r="AN2" s="63" t="s">
        <v>322</v>
      </c>
      <c r="AO2" s="63" t="s">
        <v>323</v>
      </c>
      <c r="AP2" s="63" t="s">
        <v>324</v>
      </c>
      <c r="AQ2" s="63" t="s">
        <v>325</v>
      </c>
      <c r="AR2" s="64" t="s">
        <v>326</v>
      </c>
      <c r="AS2" s="64" t="s">
        <v>327</v>
      </c>
      <c r="AT2" s="64" t="s">
        <v>328</v>
      </c>
      <c r="AU2" s="60" t="s">
        <v>329</v>
      </c>
      <c r="AV2" s="60" t="s">
        <v>330</v>
      </c>
      <c r="AW2" s="65" t="s">
        <v>331</v>
      </c>
      <c r="AX2" s="65" t="s">
        <v>332</v>
      </c>
      <c r="AY2" s="65" t="s">
        <v>333</v>
      </c>
      <c r="AZ2" s="65" t="s">
        <v>334</v>
      </c>
      <c r="BA2" s="58" t="s">
        <v>335</v>
      </c>
      <c r="BB2" s="58" t="s">
        <v>336</v>
      </c>
      <c r="BC2" s="58" t="s">
        <v>337</v>
      </c>
      <c r="BD2" s="58" t="s">
        <v>338</v>
      </c>
      <c r="BE2" s="58" t="s">
        <v>339</v>
      </c>
      <c r="BF2" s="58" t="s">
        <v>340</v>
      </c>
      <c r="BG2" s="58" t="s">
        <v>341</v>
      </c>
      <c r="BH2" s="58" t="s">
        <v>342</v>
      </c>
      <c r="BI2" s="58" t="s">
        <v>343</v>
      </c>
      <c r="BJ2" s="58" t="s">
        <v>344</v>
      </c>
      <c r="BK2" s="58" t="s">
        <v>345</v>
      </c>
      <c r="BL2" s="58" t="s">
        <v>346</v>
      </c>
      <c r="BM2" s="58" t="s">
        <v>347</v>
      </c>
      <c r="BN2" s="58" t="s">
        <v>348</v>
      </c>
      <c r="BO2" s="61" t="s">
        <v>349</v>
      </c>
      <c r="BP2" s="60" t="s">
        <v>350</v>
      </c>
      <c r="BQ2" s="60" t="s">
        <v>351</v>
      </c>
      <c r="BR2" s="58" t="s">
        <v>352</v>
      </c>
      <c r="BS2" s="58" t="s">
        <v>353</v>
      </c>
      <c r="BT2" s="58" t="s">
        <v>354</v>
      </c>
      <c r="BU2" s="58" t="s">
        <v>355</v>
      </c>
      <c r="BV2" s="58" t="s">
        <v>356</v>
      </c>
      <c r="BW2" s="63" t="s">
        <v>357</v>
      </c>
      <c r="BX2" s="63" t="s">
        <v>358</v>
      </c>
      <c r="BY2" s="63" t="s">
        <v>359</v>
      </c>
      <c r="BZ2" s="63" t="s">
        <v>360</v>
      </c>
      <c r="CA2" s="63" t="s">
        <v>361</v>
      </c>
      <c r="CB2" s="63" t="s">
        <v>362</v>
      </c>
      <c r="CC2" s="63" t="s">
        <v>363</v>
      </c>
      <c r="CD2" s="63" t="s">
        <v>364</v>
      </c>
      <c r="CE2" s="63" t="s">
        <v>365</v>
      </c>
      <c r="CF2" s="63" t="s">
        <v>366</v>
      </c>
      <c r="CG2" s="63" t="s">
        <v>367</v>
      </c>
      <c r="CH2" s="63" t="s">
        <v>368</v>
      </c>
      <c r="CI2" s="63" t="s">
        <v>369</v>
      </c>
      <c r="CJ2" s="63" t="s">
        <v>370</v>
      </c>
      <c r="CK2" s="63" t="s">
        <v>371</v>
      </c>
      <c r="CL2" s="63" t="s">
        <v>372</v>
      </c>
      <c r="CM2" s="63" t="s">
        <v>373</v>
      </c>
      <c r="CN2" s="63" t="s">
        <v>374</v>
      </c>
      <c r="CO2" s="63" t="s">
        <v>375</v>
      </c>
      <c r="CP2" s="63" t="s">
        <v>376</v>
      </c>
      <c r="CQ2" s="63" t="s">
        <v>377</v>
      </c>
      <c r="CR2" s="58" t="s">
        <v>378</v>
      </c>
      <c r="CS2" s="58" t="s">
        <v>379</v>
      </c>
      <c r="CT2" s="58" t="s">
        <v>380</v>
      </c>
      <c r="CU2" s="63" t="s">
        <v>381</v>
      </c>
      <c r="CV2" s="61" t="s">
        <v>382</v>
      </c>
      <c r="CW2" s="58" t="s">
        <v>383</v>
      </c>
      <c r="CX2" s="58" t="s">
        <v>384</v>
      </c>
      <c r="CY2" s="67" t="s">
        <v>385</v>
      </c>
      <c r="CZ2" s="58" t="s">
        <v>386</v>
      </c>
      <c r="DA2" s="60" t="s">
        <v>387</v>
      </c>
      <c r="DB2" s="58" t="s">
        <v>388</v>
      </c>
      <c r="DC2" s="68" t="s">
        <v>389</v>
      </c>
      <c r="DD2" s="58" t="s">
        <v>390</v>
      </c>
      <c r="DE2" s="58" t="s">
        <v>391</v>
      </c>
      <c r="DF2" s="60" t="s">
        <v>392</v>
      </c>
    </row>
    <row r="3" spans="1:121">
      <c r="A3" s="69" t="s">
        <v>393</v>
      </c>
      <c r="B3" s="69" t="s">
        <v>394</v>
      </c>
      <c r="C3" s="70">
        <v>27</v>
      </c>
      <c r="D3" s="69" t="s">
        <v>97</v>
      </c>
      <c r="E3" s="70">
        <v>1</v>
      </c>
      <c r="F3" s="70">
        <v>1</v>
      </c>
      <c r="G3" s="71">
        <v>3.57</v>
      </c>
      <c r="H3" s="72">
        <v>2</v>
      </c>
      <c r="I3" s="71">
        <v>3.57</v>
      </c>
      <c r="J3" s="72">
        <v>1</v>
      </c>
      <c r="K3" s="70">
        <v>5525050</v>
      </c>
      <c r="L3" s="73">
        <v>0.96</v>
      </c>
      <c r="M3" s="70">
        <v>5301881</v>
      </c>
      <c r="N3" s="70">
        <v>837637</v>
      </c>
      <c r="O3" s="73">
        <v>0.16</v>
      </c>
      <c r="P3" s="70">
        <v>82</v>
      </c>
      <c r="Q3" s="70">
        <v>35316</v>
      </c>
      <c r="R3" s="74">
        <v>324149</v>
      </c>
      <c r="S3" s="73">
        <v>0.13</v>
      </c>
      <c r="T3" s="73">
        <v>0.04</v>
      </c>
      <c r="U3" s="75">
        <v>-1.4502900000000001</v>
      </c>
      <c r="V3" s="75">
        <v>1.4502900000000001</v>
      </c>
      <c r="W3" s="73">
        <v>0.08</v>
      </c>
      <c r="X3" s="73">
        <v>0.05</v>
      </c>
      <c r="Y3" s="75">
        <v>-0.51876999999999995</v>
      </c>
      <c r="Z3" s="75">
        <v>0.51876999999999995</v>
      </c>
      <c r="AA3" s="73">
        <v>0.93</v>
      </c>
      <c r="AB3" s="73">
        <v>0.35</v>
      </c>
      <c r="AC3" s="73">
        <v>0.51</v>
      </c>
      <c r="AD3" s="73">
        <v>0.81</v>
      </c>
      <c r="AE3" s="75">
        <v>1.3186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0</v>
      </c>
      <c r="AL3" s="71">
        <v>1</v>
      </c>
      <c r="AM3" s="71">
        <v>1</v>
      </c>
      <c r="AN3" s="71">
        <v>1</v>
      </c>
      <c r="AO3" s="71">
        <v>1</v>
      </c>
      <c r="AP3" s="71">
        <v>1</v>
      </c>
      <c r="AQ3" s="71">
        <v>1</v>
      </c>
      <c r="AR3" s="76">
        <v>1</v>
      </c>
      <c r="AS3" s="76">
        <v>1</v>
      </c>
      <c r="AT3" s="76">
        <v>1</v>
      </c>
      <c r="AU3" s="73">
        <v>0.12</v>
      </c>
      <c r="AV3" s="73">
        <v>0.52</v>
      </c>
      <c r="AW3" s="78">
        <v>0.434</v>
      </c>
      <c r="AX3" s="78">
        <v>0.34599999999999997</v>
      </c>
      <c r="AY3" s="78">
        <v>0.27500000000000002</v>
      </c>
      <c r="AZ3" s="78">
        <v>0.35199999999999998</v>
      </c>
      <c r="BA3" s="70">
        <v>3</v>
      </c>
      <c r="BB3" s="70">
        <v>3</v>
      </c>
      <c r="BC3" s="70">
        <v>0</v>
      </c>
      <c r="BD3" s="70">
        <v>0</v>
      </c>
      <c r="BE3" s="70">
        <v>45</v>
      </c>
      <c r="BF3" s="70">
        <v>42</v>
      </c>
      <c r="BG3" s="70">
        <v>47</v>
      </c>
      <c r="BH3" s="70">
        <v>45</v>
      </c>
      <c r="BI3" s="70">
        <v>63</v>
      </c>
      <c r="BJ3" s="70">
        <v>33</v>
      </c>
      <c r="BK3" s="70">
        <v>53</v>
      </c>
      <c r="BL3" s="70">
        <v>45</v>
      </c>
      <c r="BM3" s="70">
        <v>2</v>
      </c>
      <c r="BN3" s="70">
        <v>-10</v>
      </c>
      <c r="BO3" s="74">
        <v>288833</v>
      </c>
      <c r="BP3" s="73">
        <v>0.34</v>
      </c>
      <c r="BQ3" s="73">
        <v>0.15</v>
      </c>
      <c r="BR3" s="71">
        <v>0</v>
      </c>
      <c r="BS3" s="71">
        <v>0</v>
      </c>
      <c r="BT3" s="71">
        <v>2.75</v>
      </c>
      <c r="BU3" s="71">
        <v>1</v>
      </c>
      <c r="BV3" s="71">
        <v>2</v>
      </c>
      <c r="BW3" s="80">
        <v>0.28000000000000003</v>
      </c>
      <c r="BX3" s="80">
        <v>-0.13</v>
      </c>
      <c r="BY3" s="80">
        <v>-0.65</v>
      </c>
      <c r="BZ3" s="80">
        <v>-0.1</v>
      </c>
      <c r="CA3" s="80">
        <v>0.05</v>
      </c>
      <c r="CB3" s="80">
        <v>0.35</v>
      </c>
      <c r="CC3" s="80">
        <v>2.56</v>
      </c>
      <c r="CD3" s="80">
        <v>1.84</v>
      </c>
      <c r="CE3" s="80">
        <v>1.0900000000000001</v>
      </c>
      <c r="CF3" s="80">
        <v>2.36</v>
      </c>
      <c r="CG3" s="80">
        <v>-1.21</v>
      </c>
      <c r="CH3" s="80">
        <v>0.85</v>
      </c>
      <c r="CI3" s="80">
        <v>0.14000000000000001</v>
      </c>
      <c r="CJ3" s="80">
        <v>-0.33</v>
      </c>
      <c r="CK3" s="80">
        <v>0.3</v>
      </c>
      <c r="CL3" s="80">
        <v>-0.48</v>
      </c>
      <c r="CM3" s="80">
        <v>0.22</v>
      </c>
      <c r="CN3" s="80">
        <v>-0.21</v>
      </c>
      <c r="CO3" s="80">
        <v>0.83</v>
      </c>
      <c r="CP3" s="80">
        <v>0.06</v>
      </c>
      <c r="CQ3" s="80">
        <v>-0.53</v>
      </c>
      <c r="CR3" s="82">
        <v>-1.6389999999999998E-2</v>
      </c>
      <c r="CS3" s="70">
        <v>1</v>
      </c>
      <c r="CT3" s="71">
        <v>5.75</v>
      </c>
      <c r="CU3" s="71">
        <v>0.56000000000000005</v>
      </c>
      <c r="CV3" s="74">
        <v>5576606</v>
      </c>
      <c r="CW3" s="70">
        <v>365353</v>
      </c>
      <c r="CX3" s="70">
        <v>507542</v>
      </c>
      <c r="CY3" s="70">
        <v>222963</v>
      </c>
      <c r="CZ3" s="70">
        <v>937937</v>
      </c>
      <c r="DA3" s="73">
        <v>0.06</v>
      </c>
      <c r="DB3" s="78">
        <v>1.0999999999999999E-2</v>
      </c>
      <c r="DC3" s="73">
        <v>0.05</v>
      </c>
      <c r="DD3" s="71">
        <v>2.5</v>
      </c>
      <c r="DE3" s="71">
        <v>5.23</v>
      </c>
      <c r="DF3" s="73">
        <v>0.56000000000000005</v>
      </c>
    </row>
    <row r="7" spans="1:121">
      <c r="A7" t="s">
        <v>395</v>
      </c>
    </row>
    <row r="8" spans="1:121" ht="168">
      <c r="A8" s="57" t="s">
        <v>284</v>
      </c>
      <c r="B8" s="57" t="s">
        <v>285</v>
      </c>
      <c r="C8" s="57" t="s">
        <v>286</v>
      </c>
      <c r="D8" s="57" t="s">
        <v>287</v>
      </c>
      <c r="E8" s="57" t="s">
        <v>288</v>
      </c>
      <c r="F8" s="57" t="s">
        <v>289</v>
      </c>
      <c r="G8" s="57" t="s">
        <v>396</v>
      </c>
      <c r="H8" s="57" t="s">
        <v>290</v>
      </c>
      <c r="I8" s="57" t="s">
        <v>397</v>
      </c>
      <c r="J8" s="57" t="s">
        <v>291</v>
      </c>
      <c r="K8" s="57" t="s">
        <v>398</v>
      </c>
      <c r="L8" s="57" t="s">
        <v>292</v>
      </c>
      <c r="M8" s="57" t="s">
        <v>399</v>
      </c>
      <c r="N8" s="83" t="s">
        <v>293</v>
      </c>
      <c r="O8" s="84" t="s">
        <v>294</v>
      </c>
      <c r="P8" s="85" t="s">
        <v>295</v>
      </c>
      <c r="Q8" s="57" t="s">
        <v>296</v>
      </c>
      <c r="R8" s="57" t="s">
        <v>297</v>
      </c>
      <c r="S8" s="85" t="s">
        <v>298</v>
      </c>
      <c r="T8" s="57" t="s">
        <v>299</v>
      </c>
      <c r="U8" s="57" t="s">
        <v>300</v>
      </c>
      <c r="V8" s="84" t="s">
        <v>400</v>
      </c>
      <c r="W8" s="85" t="s">
        <v>302</v>
      </c>
      <c r="X8" s="85" t="s">
        <v>303</v>
      </c>
      <c r="Y8" s="57" t="s">
        <v>208</v>
      </c>
      <c r="Z8" s="57" t="s">
        <v>304</v>
      </c>
      <c r="AA8" s="85" t="s">
        <v>305</v>
      </c>
      <c r="AB8" s="85" t="s">
        <v>306</v>
      </c>
      <c r="AC8" s="57" t="s">
        <v>307</v>
      </c>
      <c r="AD8" s="57" t="s">
        <v>308</v>
      </c>
      <c r="AE8" s="85" t="s">
        <v>309</v>
      </c>
      <c r="AF8" s="85" t="s">
        <v>310</v>
      </c>
      <c r="AG8" s="85" t="s">
        <v>311</v>
      </c>
      <c r="AH8" s="85" t="s">
        <v>312</v>
      </c>
      <c r="AI8" s="57" t="s">
        <v>313</v>
      </c>
      <c r="AJ8" s="86" t="s">
        <v>314</v>
      </c>
      <c r="AK8" s="86" t="s">
        <v>315</v>
      </c>
      <c r="AL8" s="86" t="s">
        <v>316</v>
      </c>
      <c r="AM8" s="86" t="s">
        <v>317</v>
      </c>
      <c r="AN8" s="86" t="s">
        <v>318</v>
      </c>
      <c r="AO8" s="86" t="s">
        <v>319</v>
      </c>
      <c r="AP8" s="86" t="s">
        <v>320</v>
      </c>
      <c r="AQ8" s="86" t="s">
        <v>321</v>
      </c>
      <c r="AR8" s="86" t="s">
        <v>322</v>
      </c>
      <c r="AS8" s="86" t="s">
        <v>323</v>
      </c>
      <c r="AT8" s="86" t="s">
        <v>324</v>
      </c>
      <c r="AU8" s="86" t="s">
        <v>325</v>
      </c>
      <c r="AV8" s="87" t="s">
        <v>401</v>
      </c>
      <c r="AW8" s="87" t="s">
        <v>402</v>
      </c>
      <c r="AX8" s="87" t="s">
        <v>403</v>
      </c>
      <c r="AY8" s="85" t="s">
        <v>329</v>
      </c>
      <c r="AZ8" s="85" t="s">
        <v>330</v>
      </c>
      <c r="BA8" s="88" t="s">
        <v>331</v>
      </c>
      <c r="BB8" s="88" t="s">
        <v>332</v>
      </c>
      <c r="BC8" s="88" t="s">
        <v>333</v>
      </c>
      <c r="BD8" s="88" t="s">
        <v>334</v>
      </c>
      <c r="BE8" s="57" t="s">
        <v>335</v>
      </c>
      <c r="BF8" s="57" t="s">
        <v>336</v>
      </c>
      <c r="BG8" s="57" t="s">
        <v>337</v>
      </c>
      <c r="BH8" s="57" t="s">
        <v>338</v>
      </c>
      <c r="BI8" s="57" t="s">
        <v>339</v>
      </c>
      <c r="BJ8" s="57" t="s">
        <v>340</v>
      </c>
      <c r="BK8" s="57" t="s">
        <v>341</v>
      </c>
      <c r="BL8" s="57" t="s">
        <v>342</v>
      </c>
      <c r="BM8" s="57" t="s">
        <v>343</v>
      </c>
      <c r="BN8" s="57" t="s">
        <v>344</v>
      </c>
      <c r="BO8" s="57" t="s">
        <v>345</v>
      </c>
      <c r="BP8" s="57" t="s">
        <v>346</v>
      </c>
      <c r="BQ8" s="57" t="s">
        <v>347</v>
      </c>
      <c r="BR8" s="57" t="s">
        <v>348</v>
      </c>
      <c r="BS8" s="84" t="s">
        <v>404</v>
      </c>
      <c r="BT8" s="85" t="s">
        <v>350</v>
      </c>
      <c r="BU8" s="85" t="s">
        <v>351</v>
      </c>
      <c r="BV8" s="57" t="s">
        <v>352</v>
      </c>
      <c r="BW8" s="57" t="s">
        <v>353</v>
      </c>
      <c r="BX8" s="57" t="s">
        <v>354</v>
      </c>
      <c r="BY8" s="57" t="s">
        <v>355</v>
      </c>
      <c r="BZ8" s="57" t="s">
        <v>356</v>
      </c>
      <c r="CA8" s="86" t="s">
        <v>357</v>
      </c>
      <c r="CB8" s="86" t="s">
        <v>358</v>
      </c>
      <c r="CC8" s="86" t="s">
        <v>359</v>
      </c>
      <c r="CD8" s="62" t="s">
        <v>360</v>
      </c>
      <c r="CE8" s="62" t="s">
        <v>361</v>
      </c>
      <c r="CF8" s="62" t="s">
        <v>362</v>
      </c>
      <c r="CG8" s="62" t="s">
        <v>363</v>
      </c>
      <c r="CH8" s="62" t="s">
        <v>364</v>
      </c>
      <c r="CI8" s="62" t="s">
        <v>365</v>
      </c>
      <c r="CJ8" s="62" t="s">
        <v>366</v>
      </c>
      <c r="CK8" s="62" t="s">
        <v>367</v>
      </c>
      <c r="CL8" s="62" t="s">
        <v>368</v>
      </c>
      <c r="CM8" s="62" t="s">
        <v>369</v>
      </c>
      <c r="CN8" s="62" t="s">
        <v>370</v>
      </c>
      <c r="CO8" s="62" t="s">
        <v>371</v>
      </c>
      <c r="CP8" s="62" t="s">
        <v>372</v>
      </c>
      <c r="CQ8" s="62" t="s">
        <v>373</v>
      </c>
      <c r="CR8" s="62" t="s">
        <v>374</v>
      </c>
      <c r="CS8" s="62" t="s">
        <v>375</v>
      </c>
      <c r="CT8" s="62" t="s">
        <v>376</v>
      </c>
      <c r="CU8" s="62" t="s">
        <v>377</v>
      </c>
      <c r="CV8" s="57" t="s">
        <v>378</v>
      </c>
      <c r="CW8" s="57" t="s">
        <v>379</v>
      </c>
      <c r="CX8" s="57" t="s">
        <v>380</v>
      </c>
      <c r="CY8" s="62" t="s">
        <v>381</v>
      </c>
      <c r="CZ8" s="84" t="s">
        <v>405</v>
      </c>
      <c r="DA8" s="57" t="s">
        <v>383</v>
      </c>
      <c r="DB8" s="57" t="s">
        <v>384</v>
      </c>
      <c r="DC8" s="66" t="s">
        <v>385</v>
      </c>
      <c r="DD8" s="57" t="s">
        <v>386</v>
      </c>
      <c r="DE8" s="89" t="s">
        <v>387</v>
      </c>
      <c r="DF8" s="57" t="s">
        <v>406</v>
      </c>
      <c r="DG8" s="57" t="s">
        <v>388</v>
      </c>
      <c r="DH8" s="57" t="s">
        <v>407</v>
      </c>
      <c r="DI8" s="90" t="s">
        <v>408</v>
      </c>
      <c r="DJ8" s="57" t="s">
        <v>409</v>
      </c>
      <c r="DK8" s="57" t="s">
        <v>390</v>
      </c>
      <c r="DL8" s="57" t="s">
        <v>410</v>
      </c>
      <c r="DM8" s="57" t="s">
        <v>391</v>
      </c>
      <c r="DN8" s="57" t="s">
        <v>411</v>
      </c>
      <c r="DO8" s="57" t="s">
        <v>412</v>
      </c>
      <c r="DP8" s="57" t="s">
        <v>413</v>
      </c>
      <c r="DQ8" s="85" t="s">
        <v>392</v>
      </c>
    </row>
    <row r="9" spans="1:121">
      <c r="A9" t="s">
        <v>393</v>
      </c>
      <c r="B9" t="s">
        <v>394</v>
      </c>
      <c r="C9" s="52">
        <v>27</v>
      </c>
      <c r="D9" t="s">
        <v>97</v>
      </c>
      <c r="E9" s="52">
        <v>1</v>
      </c>
      <c r="F9" s="52">
        <v>1</v>
      </c>
      <c r="G9" s="53">
        <v>0.56891234439666871</v>
      </c>
      <c r="H9" s="53">
        <v>3.5689123443966686</v>
      </c>
      <c r="I9" s="54">
        <v>3</v>
      </c>
      <c r="J9" s="54">
        <v>2</v>
      </c>
      <c r="K9" s="53">
        <v>0.56891234439666871</v>
      </c>
      <c r="L9" s="53">
        <v>3.5689123443966686</v>
      </c>
      <c r="M9" s="54">
        <v>3</v>
      </c>
      <c r="N9" s="91">
        <v>1</v>
      </c>
      <c r="O9" s="92">
        <v>5525050</v>
      </c>
      <c r="P9" s="93">
        <v>0.95960780093739961</v>
      </c>
      <c r="Q9" s="52">
        <v>5301881.0805691797</v>
      </c>
      <c r="R9" s="52">
        <v>837636.85139925138</v>
      </c>
      <c r="S9" s="93">
        <v>0.15798861548764265</v>
      </c>
      <c r="T9" s="52">
        <v>82</v>
      </c>
      <c r="U9" s="52">
        <v>35316</v>
      </c>
      <c r="V9" s="92">
        <v>324149</v>
      </c>
      <c r="W9" s="93">
        <v>0.127</v>
      </c>
      <c r="X9" s="93">
        <v>3.7999999999999999E-2</v>
      </c>
      <c r="Y9" s="55">
        <v>-1.4502911418058484</v>
      </c>
      <c r="Z9" s="55">
        <v>1.4502911418058484</v>
      </c>
      <c r="AA9" s="93">
        <v>8.1963756206575714E-2</v>
      </c>
      <c r="AB9" s="93">
        <v>5.2257700791601101E-2</v>
      </c>
      <c r="AC9" s="55">
        <v>-0.51876623088855589</v>
      </c>
      <c r="AD9" s="55">
        <v>0.51876623088855589</v>
      </c>
      <c r="AE9" s="93">
        <v>0.92900000000000005</v>
      </c>
      <c r="AF9" s="93">
        <v>0.34799999999999998</v>
      </c>
      <c r="AG9" s="93">
        <v>0.51300000000000001</v>
      </c>
      <c r="AH9" s="93">
        <v>0.80511279808230218</v>
      </c>
      <c r="AI9" s="55">
        <v>1.3186048730138742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1</v>
      </c>
      <c r="AQ9" s="94">
        <v>1</v>
      </c>
      <c r="AR9" s="94">
        <v>1</v>
      </c>
      <c r="AS9" s="94">
        <v>1</v>
      </c>
      <c r="AT9" s="94">
        <v>1</v>
      </c>
      <c r="AU9" s="94">
        <v>1</v>
      </c>
      <c r="AV9" s="95">
        <v>1</v>
      </c>
      <c r="AW9" s="95">
        <v>1</v>
      </c>
      <c r="AX9" s="95">
        <v>1</v>
      </c>
      <c r="AY9" s="93">
        <v>0.12</v>
      </c>
      <c r="AZ9" s="93">
        <v>0.51584038375372288</v>
      </c>
      <c r="BA9" s="96">
        <v>0.4339940264634094</v>
      </c>
      <c r="BB9" s="96">
        <v>0.34606745076726553</v>
      </c>
      <c r="BC9" s="96">
        <v>0.27541227083068404</v>
      </c>
      <c r="BD9" s="96">
        <v>0.35182458268711964</v>
      </c>
      <c r="BE9" s="52">
        <v>3</v>
      </c>
      <c r="BF9" s="52">
        <v>3</v>
      </c>
      <c r="BG9" s="52">
        <v>0</v>
      </c>
      <c r="BH9" s="52">
        <v>0</v>
      </c>
      <c r="BI9" s="52">
        <v>45</v>
      </c>
      <c r="BJ9" s="52">
        <v>42</v>
      </c>
      <c r="BK9" s="52">
        <v>47</v>
      </c>
      <c r="BL9" s="52">
        <v>45</v>
      </c>
      <c r="BM9" s="52">
        <v>63</v>
      </c>
      <c r="BN9" s="52">
        <v>33</v>
      </c>
      <c r="BO9" s="52">
        <v>53</v>
      </c>
      <c r="BP9" s="52">
        <v>45</v>
      </c>
      <c r="BQ9" s="52">
        <v>2</v>
      </c>
      <c r="BR9" s="52">
        <v>-10</v>
      </c>
      <c r="BS9" s="92">
        <v>288833</v>
      </c>
      <c r="BT9" s="93">
        <v>0.3448188788703741</v>
      </c>
      <c r="BU9" s="93">
        <v>0.14841494647107267</v>
      </c>
      <c r="BV9" s="53">
        <v>0</v>
      </c>
      <c r="BW9" s="53">
        <v>0</v>
      </c>
      <c r="BX9" s="53">
        <v>2.75</v>
      </c>
      <c r="BY9" s="53">
        <v>1</v>
      </c>
      <c r="BZ9" s="53">
        <v>2</v>
      </c>
      <c r="CA9" s="97">
        <v>0.28229937601500299</v>
      </c>
      <c r="CB9" s="97">
        <v>-0.12907091342077326</v>
      </c>
      <c r="CC9" s="97">
        <v>-0.6508974956631306</v>
      </c>
      <c r="CD9" s="79">
        <v>-0.10294452910416436</v>
      </c>
      <c r="CE9" s="79">
        <v>5.3151025749039023E-2</v>
      </c>
      <c r="CF9" s="79">
        <v>0.35287180523996065</v>
      </c>
      <c r="CG9" s="79">
        <v>2.5556462435974994</v>
      </c>
      <c r="CH9" s="79">
        <v>1.8392933948323169</v>
      </c>
      <c r="CI9" s="79">
        <v>1.0935219951919479</v>
      </c>
      <c r="CJ9" s="79">
        <v>2.3611076800554014</v>
      </c>
      <c r="CK9" s="79">
        <v>-1.2084646254897851</v>
      </c>
      <c r="CL9" s="79">
        <v>0.84697567677663455</v>
      </c>
      <c r="CM9" s="79">
        <v>0.13877247845684715</v>
      </c>
      <c r="CN9" s="79">
        <v>-0.32601327741132019</v>
      </c>
      <c r="CO9" s="79">
        <v>0.30334547233237608</v>
      </c>
      <c r="CP9" s="79">
        <v>-0.4811275159373512</v>
      </c>
      <c r="CQ9" s="79">
        <v>0.21827786492181292</v>
      </c>
      <c r="CR9" s="79">
        <v>-0.20578920553620206</v>
      </c>
      <c r="CS9" s="79">
        <v>0.83171767377914441</v>
      </c>
      <c r="CT9" s="79">
        <v>6.2311645904261047E-2</v>
      </c>
      <c r="CU9" s="79">
        <v>-0.5279911195084046</v>
      </c>
      <c r="CV9" s="81">
        <v>-1.639015918514283E-2</v>
      </c>
      <c r="CW9" s="52">
        <v>1</v>
      </c>
      <c r="CX9" s="53">
        <v>5.75</v>
      </c>
      <c r="CY9" s="53">
        <v>0.55764351203298801</v>
      </c>
      <c r="CZ9" s="92">
        <v>5576606</v>
      </c>
      <c r="DA9" s="52">
        <v>365353</v>
      </c>
      <c r="DB9" s="52">
        <v>507542</v>
      </c>
      <c r="DC9" s="52">
        <v>222963</v>
      </c>
      <c r="DD9" s="52">
        <v>937937</v>
      </c>
      <c r="DE9" s="98">
        <v>5.8899999999999994E-2</v>
      </c>
      <c r="DF9" s="52">
        <v>257673</v>
      </c>
      <c r="DG9" s="96">
        <f>(1.05)/100</f>
        <v>1.0500000000000001E-2</v>
      </c>
      <c r="DH9" s="52">
        <v>1255</v>
      </c>
      <c r="DI9" s="93">
        <f>(4.67)/100</f>
        <v>4.6699999999999998E-2</v>
      </c>
      <c r="DJ9" s="52">
        <v>138005</v>
      </c>
      <c r="DK9" s="53">
        <v>2.5001123198172737</v>
      </c>
      <c r="DL9" s="52">
        <v>288460</v>
      </c>
      <c r="DM9" s="53">
        <v>5.2257700791601085</v>
      </c>
      <c r="DN9" s="92">
        <v>288460</v>
      </c>
      <c r="DO9" s="53">
        <v>55.923234096188082</v>
      </c>
      <c r="DQ9" s="93">
        <v>0.56000000000000005</v>
      </c>
    </row>
    <row r="10" spans="1:121">
      <c r="A10" t="s">
        <v>414</v>
      </c>
      <c r="B10" t="s">
        <v>415</v>
      </c>
      <c r="C10" s="52">
        <v>23</v>
      </c>
      <c r="D10" t="s">
        <v>93</v>
      </c>
      <c r="E10" s="52">
        <v>1</v>
      </c>
      <c r="F10" s="52">
        <v>1</v>
      </c>
      <c r="G10" s="53">
        <v>0.37742107041291945</v>
      </c>
      <c r="H10" s="53">
        <v>2.3774210704129195</v>
      </c>
      <c r="I10" s="54">
        <v>7</v>
      </c>
      <c r="J10" s="54">
        <v>10</v>
      </c>
      <c r="K10" s="53">
        <v>0.37742107041291945</v>
      </c>
      <c r="L10" s="53">
        <v>3.3774210704129195</v>
      </c>
      <c r="M10" s="54">
        <v>8</v>
      </c>
      <c r="N10" s="91">
        <v>2</v>
      </c>
      <c r="O10" s="92">
        <v>1330232</v>
      </c>
      <c r="P10" s="93">
        <v>0.98293476652654677</v>
      </c>
      <c r="Q10" s="52">
        <v>1307531.2803461414</v>
      </c>
      <c r="R10" s="52">
        <v>186677.98792395525</v>
      </c>
      <c r="S10" s="93">
        <v>0.14277133612783335</v>
      </c>
      <c r="T10" s="52">
        <v>29</v>
      </c>
      <c r="U10" s="52">
        <v>10051</v>
      </c>
      <c r="V10" s="92">
        <v>70500</v>
      </c>
      <c r="W10" s="93">
        <v>0.17399999999999999</v>
      </c>
      <c r="X10" s="93">
        <v>4.3999999999999997E-2</v>
      </c>
      <c r="Y10" s="55">
        <v>-0.22784266145531498</v>
      </c>
      <c r="Z10" s="55">
        <v>0.22784266145531498</v>
      </c>
      <c r="AA10" s="93">
        <v>0</v>
      </c>
      <c r="AB10" s="93">
        <v>1.5557136087013E-2</v>
      </c>
      <c r="AC10" s="55">
        <v>-1.3394631469391296</v>
      </c>
      <c r="AD10" s="55">
        <v>1.3394631469391296</v>
      </c>
      <c r="AE10" s="93">
        <v>0.92300000000000004</v>
      </c>
      <c r="AF10" s="93">
        <v>0.30099999999999999</v>
      </c>
      <c r="AG10" s="93">
        <v>0.48700000000000004</v>
      </c>
      <c r="AH10" s="93">
        <v>0.93400421636390807</v>
      </c>
      <c r="AI10" s="55">
        <v>1.3192817694064292</v>
      </c>
      <c r="AJ10" s="94">
        <v>0</v>
      </c>
      <c r="AK10" s="94">
        <v>0</v>
      </c>
      <c r="AL10" s="94">
        <v>0</v>
      </c>
      <c r="AM10" s="94">
        <v>1</v>
      </c>
      <c r="AN10" s="94">
        <v>1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1</v>
      </c>
      <c r="AU10" s="94">
        <v>1</v>
      </c>
      <c r="AV10" s="95">
        <v>1</v>
      </c>
      <c r="AW10" s="95">
        <v>0</v>
      </c>
      <c r="AX10" s="95">
        <v>0</v>
      </c>
      <c r="AY10" s="93">
        <v>0.12</v>
      </c>
      <c r="AZ10" s="93">
        <v>0.49861099354362098</v>
      </c>
      <c r="BA10" s="96">
        <v>0.31709758834904389</v>
      </c>
      <c r="BB10" s="96">
        <v>0.31219362745098039</v>
      </c>
      <c r="BC10" s="96">
        <v>0.31458450169894103</v>
      </c>
      <c r="BD10" s="96">
        <v>0.31462523916632179</v>
      </c>
      <c r="BE10" s="52">
        <v>3</v>
      </c>
      <c r="BF10" s="52">
        <v>2</v>
      </c>
      <c r="BG10" s="52">
        <v>0</v>
      </c>
      <c r="BH10" s="52">
        <v>0</v>
      </c>
      <c r="BI10" s="52">
        <v>48</v>
      </c>
      <c r="BJ10" s="52">
        <v>43</v>
      </c>
      <c r="BK10" s="52">
        <v>48</v>
      </c>
      <c r="BL10" s="52">
        <v>45</v>
      </c>
      <c r="BM10" s="52">
        <v>63</v>
      </c>
      <c r="BN10" s="52">
        <v>32</v>
      </c>
      <c r="BO10" s="52">
        <v>56</v>
      </c>
      <c r="BP10" s="52">
        <v>41</v>
      </c>
      <c r="BQ10" s="52">
        <v>0</v>
      </c>
      <c r="BR10" s="52">
        <v>-7</v>
      </c>
      <c r="BS10" s="92">
        <v>60449</v>
      </c>
      <c r="BT10" s="93">
        <v>0.32381428936669476</v>
      </c>
      <c r="BU10" s="93">
        <v>0.21800708447849698</v>
      </c>
      <c r="BV10" s="53">
        <v>0</v>
      </c>
      <c r="BW10" s="53">
        <v>2</v>
      </c>
      <c r="BX10" s="53">
        <v>0</v>
      </c>
      <c r="BY10" s="53">
        <v>0.33333333333333331</v>
      </c>
      <c r="BZ10" s="53">
        <v>2</v>
      </c>
      <c r="CA10" s="97">
        <v>1.0701539806118872</v>
      </c>
      <c r="CB10" s="97">
        <v>-0.7217187462515019</v>
      </c>
      <c r="CC10" s="97">
        <v>-1.803445568785166</v>
      </c>
      <c r="CD10" s="79">
        <v>-0.6828817755422586</v>
      </c>
      <c r="CE10" s="79">
        <v>-0.64089352787247234</v>
      </c>
      <c r="CF10" s="79">
        <v>-3.5497894251571058E-2</v>
      </c>
      <c r="CG10" s="79">
        <v>0.75501606208020089</v>
      </c>
      <c r="CH10" s="79">
        <v>1.2142642845134461</v>
      </c>
      <c r="CI10" s="79">
        <v>1.7735209937647665</v>
      </c>
      <c r="CJ10" s="79">
        <v>1.5592050703662825</v>
      </c>
      <c r="CK10" s="79">
        <v>-0.7703246072434885</v>
      </c>
      <c r="CL10" s="79">
        <v>1.0150525620513757</v>
      </c>
      <c r="CM10" s="79">
        <v>0.21919743756252022</v>
      </c>
      <c r="CN10" s="79">
        <v>-0.32601327741132019</v>
      </c>
      <c r="CO10" s="79">
        <v>0.30334547233237608</v>
      </c>
      <c r="CP10" s="79">
        <v>-0.6325935857694801</v>
      </c>
      <c r="CQ10" s="79">
        <v>0.4751741213297922</v>
      </c>
      <c r="CR10" s="79">
        <v>-0.55273960164682545</v>
      </c>
      <c r="CS10" s="79">
        <v>0.66537413902331544</v>
      </c>
      <c r="CT10" s="79">
        <v>0.34271405247343528</v>
      </c>
      <c r="CU10" s="79">
        <v>-0.5279911195084046</v>
      </c>
      <c r="CV10" s="81">
        <v>1.0659748665841196</v>
      </c>
      <c r="CW10" s="52">
        <v>1</v>
      </c>
      <c r="CX10" s="53">
        <v>4.3333333333333339</v>
      </c>
      <c r="CY10" s="53">
        <v>-1.2893491607699099E-3</v>
      </c>
      <c r="CZ10" s="92">
        <v>1335907</v>
      </c>
      <c r="DA10" s="52">
        <v>79636</v>
      </c>
      <c r="DB10" s="52">
        <v>110283</v>
      </c>
      <c r="DC10" s="52">
        <v>22722</v>
      </c>
      <c r="DD10" s="52">
        <v>318369</v>
      </c>
      <c r="DE10" s="98">
        <v>1.3500000000000002E-2</v>
      </c>
      <c r="DF10" s="52">
        <v>17499</v>
      </c>
      <c r="DG10" s="96">
        <f>(0.54)/100</f>
        <v>5.4000000000000003E-3</v>
      </c>
      <c r="DH10" s="52">
        <v>214</v>
      </c>
      <c r="DI10" s="93">
        <f>(1.31)/100</f>
        <v>1.3100000000000001E-2</v>
      </c>
      <c r="DJ10" s="52">
        <v>23452</v>
      </c>
      <c r="DK10" s="53">
        <v>1.761349596951961</v>
      </c>
      <c r="DL10" s="52">
        <v>20714</v>
      </c>
      <c r="DM10" s="53">
        <v>1.5557136087013015</v>
      </c>
      <c r="DN10" s="92">
        <v>20714</v>
      </c>
      <c r="DO10" s="53">
        <v>54.214535420604228</v>
      </c>
      <c r="DQ10" s="93">
        <v>0.54</v>
      </c>
    </row>
    <row r="11" spans="1:121">
      <c r="A11" t="s">
        <v>416</v>
      </c>
      <c r="B11" t="s">
        <v>417</v>
      </c>
      <c r="C11" s="52">
        <v>8</v>
      </c>
      <c r="D11" t="s">
        <v>79</v>
      </c>
      <c r="E11" s="52">
        <v>0</v>
      </c>
      <c r="F11" s="52">
        <v>1</v>
      </c>
      <c r="G11" s="77"/>
      <c r="H11" s="77"/>
      <c r="I11" s="77"/>
      <c r="J11" s="77"/>
      <c r="K11" s="53">
        <v>0.22194116008650464</v>
      </c>
      <c r="L11" s="53">
        <v>3.2219411600865047</v>
      </c>
      <c r="M11" s="54">
        <v>10</v>
      </c>
      <c r="N11" s="91">
        <v>3</v>
      </c>
      <c r="O11" s="92">
        <v>5530105</v>
      </c>
      <c r="P11" s="93">
        <v>0.94066684775595177</v>
      </c>
      <c r="Q11" s="52">
        <v>5201986.4381094277</v>
      </c>
      <c r="R11" s="52">
        <v>903701.46263968619</v>
      </c>
      <c r="S11" s="93">
        <v>0.1737223795931542</v>
      </c>
      <c r="T11" s="52">
        <v>54</v>
      </c>
      <c r="U11" s="52">
        <v>44256</v>
      </c>
      <c r="V11" s="92">
        <v>317572</v>
      </c>
      <c r="W11" s="93">
        <v>0.128</v>
      </c>
      <c r="X11" s="93">
        <v>4.7E-2</v>
      </c>
      <c r="Y11" s="55">
        <v>-0.96400461638557444</v>
      </c>
      <c r="Z11" s="55">
        <v>0.96400461638557444</v>
      </c>
      <c r="AA11" s="93">
        <v>9.8317584280968748E-2</v>
      </c>
      <c r="AB11" s="93">
        <v>0.21319527230624399</v>
      </c>
      <c r="AC11" s="55">
        <v>0.52318287281521236</v>
      </c>
      <c r="AD11" s="55">
        <v>-0.52318287281521236</v>
      </c>
      <c r="AE11" s="93">
        <v>0.91400000000000003</v>
      </c>
      <c r="AF11" s="93">
        <v>0.39900000000000002</v>
      </c>
      <c r="AG11" s="93">
        <v>0.504</v>
      </c>
      <c r="AH11" s="93">
        <v>0.68526345332453753</v>
      </c>
      <c r="AI11" s="55">
        <v>0.90959687789597565</v>
      </c>
      <c r="AJ11" s="94">
        <v>1</v>
      </c>
      <c r="AK11" s="94">
        <v>1</v>
      </c>
      <c r="AL11" s="94">
        <v>0</v>
      </c>
      <c r="AM11" s="94">
        <v>1</v>
      </c>
      <c r="AN11" s="94">
        <v>1</v>
      </c>
      <c r="AO11" s="94">
        <v>0</v>
      </c>
      <c r="AP11" s="94">
        <v>1</v>
      </c>
      <c r="AQ11" s="94">
        <v>1</v>
      </c>
      <c r="AR11" s="94">
        <v>1</v>
      </c>
      <c r="AS11" s="94">
        <v>1</v>
      </c>
      <c r="AT11" s="94">
        <v>1</v>
      </c>
      <c r="AU11" s="94">
        <v>1</v>
      </c>
      <c r="AV11" s="95">
        <v>0</v>
      </c>
      <c r="AW11" s="95">
        <v>0</v>
      </c>
      <c r="AX11" s="95">
        <v>0.5</v>
      </c>
      <c r="AY11" s="93">
        <v>0.03</v>
      </c>
      <c r="AZ11" s="93">
        <v>0.53462855495079842</v>
      </c>
      <c r="BA11" s="96">
        <v>0.30819106911040078</v>
      </c>
      <c r="BB11" s="96">
        <v>0.2962065440684748</v>
      </c>
      <c r="BC11" s="96">
        <v>0.31414836341061375</v>
      </c>
      <c r="BD11" s="96">
        <v>0.30618199219649639</v>
      </c>
      <c r="BE11" s="52">
        <v>3</v>
      </c>
      <c r="BF11" s="52">
        <v>-9</v>
      </c>
      <c r="BG11" s="52">
        <v>0</v>
      </c>
      <c r="BH11" s="52">
        <v>1</v>
      </c>
      <c r="BI11" s="52">
        <v>50</v>
      </c>
      <c r="BJ11" s="52">
        <v>36</v>
      </c>
      <c r="BK11" s="52">
        <v>48</v>
      </c>
      <c r="BL11" s="52">
        <v>43</v>
      </c>
      <c r="BM11" s="52">
        <v>60</v>
      </c>
      <c r="BN11" s="52">
        <v>37</v>
      </c>
      <c r="BO11" s="52">
        <v>51</v>
      </c>
      <c r="BP11" s="52">
        <v>46</v>
      </c>
      <c r="BQ11" s="52">
        <v>-2</v>
      </c>
      <c r="BR11" s="52">
        <v>-9</v>
      </c>
      <c r="BS11" s="92">
        <v>273316</v>
      </c>
      <c r="BT11" s="93">
        <v>0.30244058607767632</v>
      </c>
      <c r="BU11" s="93">
        <v>9.7647332193511696E-2</v>
      </c>
      <c r="BV11" s="53">
        <v>2</v>
      </c>
      <c r="BW11" s="53">
        <v>2</v>
      </c>
      <c r="BX11" s="53">
        <v>2.75</v>
      </c>
      <c r="BY11" s="53">
        <v>0.16666666666666666</v>
      </c>
      <c r="BZ11" s="53">
        <v>2</v>
      </c>
      <c r="CA11" s="97">
        <v>-0.35742022756689024</v>
      </c>
      <c r="CB11" s="97">
        <v>-6.892418084627451E-2</v>
      </c>
      <c r="CC11" s="97">
        <v>0.54076883798241582</v>
      </c>
      <c r="CD11" s="79">
        <v>-0.11798203080858011</v>
      </c>
      <c r="CE11" s="79">
        <v>-0.31351402144723112</v>
      </c>
      <c r="CF11" s="79">
        <v>-0.4306924169497271</v>
      </c>
      <c r="CG11" s="79">
        <v>0.61782328176917789</v>
      </c>
      <c r="CH11" s="79">
        <v>0.91927566129661697</v>
      </c>
      <c r="CI11" s="79">
        <v>1.7659499774420238</v>
      </c>
      <c r="CJ11" s="79">
        <v>1.3771948212991902</v>
      </c>
      <c r="CK11" s="79">
        <v>-0.47823126174595748</v>
      </c>
      <c r="CL11" s="79">
        <v>-0.16148563487181258</v>
      </c>
      <c r="CM11" s="79">
        <v>0.21919743756252022</v>
      </c>
      <c r="CN11" s="79">
        <v>-0.49311556030556453</v>
      </c>
      <c r="CO11" s="79">
        <v>-0.18011137419734455</v>
      </c>
      <c r="CP11" s="79">
        <v>0.12473676339116456</v>
      </c>
      <c r="CQ11" s="79">
        <v>4.7013693983160049E-2</v>
      </c>
      <c r="CR11" s="79">
        <v>-0.11905160650854621</v>
      </c>
      <c r="CS11" s="79">
        <v>0.49903060426748658</v>
      </c>
      <c r="CT11" s="79">
        <v>0.15577911476065245</v>
      </c>
      <c r="CU11" s="79">
        <v>-2.0521918984666314</v>
      </c>
      <c r="CV11" s="81">
        <v>-0.80597777222720957</v>
      </c>
      <c r="CW11" s="52">
        <v>1</v>
      </c>
      <c r="CX11" s="53">
        <v>8.9166666666666679</v>
      </c>
      <c r="CY11" s="53">
        <v>1.8070228488190359</v>
      </c>
      <c r="CZ11" s="92">
        <v>5607154</v>
      </c>
      <c r="DA11" s="52">
        <v>426572</v>
      </c>
      <c r="DB11" s="52">
        <v>534131</v>
      </c>
      <c r="DC11" s="52">
        <v>328738</v>
      </c>
      <c r="DD11" s="52">
        <v>822144</v>
      </c>
      <c r="DE11" s="98">
        <v>3.9800000000000002E-2</v>
      </c>
      <c r="DF11" s="52">
        <v>173588</v>
      </c>
      <c r="DG11" s="96">
        <f>(0.52)/100</f>
        <v>5.1999999999999998E-3</v>
      </c>
      <c r="DH11" s="52">
        <v>7397</v>
      </c>
      <c r="DI11" s="93">
        <f>(3.13)/100</f>
        <v>3.1300000000000001E-2</v>
      </c>
      <c r="DJ11" s="52">
        <v>125575</v>
      </c>
      <c r="DK11" s="53">
        <v>2.2664737855210992</v>
      </c>
      <c r="DL11" s="52">
        <v>1181218</v>
      </c>
      <c r="DM11" s="53">
        <v>21.319527230624423</v>
      </c>
      <c r="DN11" s="92">
        <v>1181218</v>
      </c>
      <c r="DO11" s="53">
        <v>52.453707997242617</v>
      </c>
      <c r="DQ11" s="93">
        <v>0.55000000000000004</v>
      </c>
    </row>
    <row r="12" spans="1:121">
      <c r="A12" t="s">
        <v>418</v>
      </c>
      <c r="B12" t="s">
        <v>419</v>
      </c>
      <c r="C12" s="52">
        <v>9</v>
      </c>
      <c r="D12" t="s">
        <v>80</v>
      </c>
      <c r="E12" s="52">
        <v>1</v>
      </c>
      <c r="F12" s="52">
        <v>1</v>
      </c>
      <c r="G12" s="53">
        <v>0.12610866654028832</v>
      </c>
      <c r="H12" s="53">
        <v>0.12610866654028832</v>
      </c>
      <c r="I12" s="54">
        <v>10</v>
      </c>
      <c r="J12" s="54">
        <v>21</v>
      </c>
      <c r="K12" s="53">
        <v>0.12610866654028832</v>
      </c>
      <c r="L12" s="53">
        <v>3.1261086665402882</v>
      </c>
      <c r="M12" s="54">
        <v>13</v>
      </c>
      <c r="N12" s="91">
        <v>4</v>
      </c>
      <c r="O12" s="92">
        <v>3587685</v>
      </c>
      <c r="P12" s="93">
        <v>0.93183831350176094</v>
      </c>
      <c r="Q12" s="52">
        <v>3343142.3397755651</v>
      </c>
      <c r="R12" s="52">
        <v>533200.67850064812</v>
      </c>
      <c r="S12" s="93">
        <v>0.15949086946039021</v>
      </c>
      <c r="T12" s="52">
        <v>54</v>
      </c>
      <c r="U12" s="52">
        <v>10449</v>
      </c>
      <c r="V12" s="92">
        <v>191140</v>
      </c>
      <c r="W12" s="93">
        <v>0.126</v>
      </c>
      <c r="X12" s="93">
        <v>6.4000000000000001E-2</v>
      </c>
      <c r="Y12" s="55">
        <v>-0.30894948254713928</v>
      </c>
      <c r="Z12" s="55">
        <v>0.30894948254713928</v>
      </c>
      <c r="AA12" s="93">
        <v>0.14373183255360342</v>
      </c>
      <c r="AB12" s="93">
        <v>0.15723599813446401</v>
      </c>
      <c r="AC12" s="55">
        <v>0.90264362126816877</v>
      </c>
      <c r="AD12" s="55">
        <v>-0.90264362126816877</v>
      </c>
      <c r="AE12" s="93">
        <v>0.90500000000000003</v>
      </c>
      <c r="AF12" s="93">
        <v>0.38600000000000001</v>
      </c>
      <c r="AG12" s="93">
        <v>0.46899999999999997</v>
      </c>
      <c r="AH12" s="93">
        <v>0.67434681074987168</v>
      </c>
      <c r="AI12" s="55">
        <v>0.62649223567200008</v>
      </c>
      <c r="AJ12" s="94">
        <v>1</v>
      </c>
      <c r="AK12" s="94">
        <v>1</v>
      </c>
      <c r="AL12" s="94">
        <v>0</v>
      </c>
      <c r="AM12" s="94">
        <v>0</v>
      </c>
      <c r="AN12" s="94">
        <v>0</v>
      </c>
      <c r="AO12" s="94">
        <v>0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5">
        <v>1</v>
      </c>
      <c r="AW12" s="95">
        <v>1</v>
      </c>
      <c r="AX12" s="95">
        <v>1</v>
      </c>
      <c r="AY12" s="93">
        <v>0.14000000000000001</v>
      </c>
      <c r="AZ12" s="93">
        <v>0.40477765920603231</v>
      </c>
      <c r="BA12" s="96">
        <v>0.21584421150979696</v>
      </c>
      <c r="BB12" s="96">
        <v>0.21608408079599203</v>
      </c>
      <c r="BC12" s="96">
        <v>0.23374118336334962</v>
      </c>
      <c r="BD12" s="96">
        <v>0.22188982522304621</v>
      </c>
      <c r="BE12" s="52">
        <v>3</v>
      </c>
      <c r="BF12" s="52">
        <v>0</v>
      </c>
      <c r="BG12" s="52">
        <v>1</v>
      </c>
      <c r="BH12" s="52">
        <v>0</v>
      </c>
      <c r="BI12" s="52">
        <v>55</v>
      </c>
      <c r="BJ12" s="52">
        <v>36</v>
      </c>
      <c r="BK12" s="52">
        <v>55</v>
      </c>
      <c r="BL12" s="52">
        <v>41</v>
      </c>
      <c r="BM12" s="52">
        <v>66</v>
      </c>
      <c r="BN12" s="52">
        <v>30</v>
      </c>
      <c r="BO12" s="52">
        <v>58</v>
      </c>
      <c r="BP12" s="52">
        <v>41</v>
      </c>
      <c r="BQ12" s="52">
        <v>0</v>
      </c>
      <c r="BR12" s="52">
        <v>-8</v>
      </c>
      <c r="BS12" s="92">
        <v>180691</v>
      </c>
      <c r="BT12" s="93">
        <v>0.33887991385926258</v>
      </c>
      <c r="BU12" s="93">
        <v>0.15051488634035595</v>
      </c>
      <c r="BV12" s="53">
        <v>2</v>
      </c>
      <c r="BW12" s="53">
        <v>0</v>
      </c>
      <c r="BX12" s="53">
        <v>2.75</v>
      </c>
      <c r="BY12" s="53">
        <v>1</v>
      </c>
      <c r="BZ12" s="53">
        <v>2</v>
      </c>
      <c r="CA12" s="97">
        <v>-0.65559880280522531</v>
      </c>
      <c r="CB12" s="97">
        <v>-0.40623656585602158</v>
      </c>
      <c r="CC12" s="97">
        <v>-0.53711763523663325</v>
      </c>
      <c r="CD12" s="79">
        <v>-0.40705325104465884</v>
      </c>
      <c r="CE12" s="79">
        <v>-0.31351402144723112</v>
      </c>
      <c r="CF12" s="79">
        <v>0.24306180127620433</v>
      </c>
      <c r="CG12" s="79">
        <v>-0.80465409774896468</v>
      </c>
      <c r="CH12" s="79">
        <v>-0.55911877526172826</v>
      </c>
      <c r="CI12" s="79">
        <v>0.37014481908656827</v>
      </c>
      <c r="CJ12" s="79">
        <v>-0.43988317725660064</v>
      </c>
      <c r="CK12" s="79">
        <v>0.25200210199787004</v>
      </c>
      <c r="CL12" s="79">
        <v>-0.16148563487181258</v>
      </c>
      <c r="CM12" s="79">
        <v>0.78217215130223172</v>
      </c>
      <c r="CN12" s="79">
        <v>-0.66021784319980892</v>
      </c>
      <c r="CO12" s="79">
        <v>0.78680231886209673</v>
      </c>
      <c r="CP12" s="79">
        <v>-0.93552572543373802</v>
      </c>
      <c r="CQ12" s="79">
        <v>0.64643829226844507</v>
      </c>
      <c r="CR12" s="79">
        <v>-0.55273960164682545</v>
      </c>
      <c r="CS12" s="79">
        <v>0.66537413902331544</v>
      </c>
      <c r="CT12" s="79">
        <v>0.24924658361704388</v>
      </c>
      <c r="CU12" s="79">
        <v>-0.18927983529546505</v>
      </c>
      <c r="CV12" s="81">
        <v>1.6270160440160501E-2</v>
      </c>
      <c r="CW12" s="52">
        <v>1</v>
      </c>
      <c r="CX12" s="53">
        <v>7.75</v>
      </c>
      <c r="CY12" s="53">
        <v>1.3467251984241759</v>
      </c>
      <c r="CZ12" s="92">
        <v>3588184</v>
      </c>
      <c r="DA12" s="52">
        <v>220179</v>
      </c>
      <c r="DB12" s="52">
        <v>352024</v>
      </c>
      <c r="DC12" s="52">
        <v>243777</v>
      </c>
      <c r="DD12" s="52">
        <v>678776</v>
      </c>
      <c r="DE12" s="98">
        <v>9.849999999999999E-2</v>
      </c>
      <c r="DF12" s="52">
        <v>159838</v>
      </c>
      <c r="DG12" s="96">
        <f>(0.14)/100</f>
        <v>1.4000000000000002E-3</v>
      </c>
      <c r="DH12" s="52">
        <v>505</v>
      </c>
      <c r="DI12" s="93">
        <f>(4.47)/100</f>
        <v>4.4699999999999997E-2</v>
      </c>
      <c r="DJ12" s="52">
        <v>73229</v>
      </c>
      <c r="DK12" s="53">
        <v>2.0475320233572267</v>
      </c>
      <c r="DL12" s="52">
        <v>562347</v>
      </c>
      <c r="DM12" s="53">
        <v>15.723599813446398</v>
      </c>
      <c r="DN12" s="92">
        <v>562347</v>
      </c>
      <c r="DO12" s="53">
        <v>42.496169270085808</v>
      </c>
      <c r="DQ12" s="93">
        <v>0.5</v>
      </c>
    </row>
    <row r="13" spans="1:121">
      <c r="A13" t="s">
        <v>420</v>
      </c>
      <c r="B13" t="s">
        <v>421</v>
      </c>
      <c r="C13" s="52">
        <v>39</v>
      </c>
      <c r="D13" t="s">
        <v>109</v>
      </c>
      <c r="E13" s="52">
        <v>1</v>
      </c>
      <c r="F13" s="52">
        <v>1</v>
      </c>
      <c r="G13" s="53">
        <v>1.1311109170388091E-2</v>
      </c>
      <c r="H13" s="53">
        <v>2.0113111091703879</v>
      </c>
      <c r="I13" s="54">
        <v>16</v>
      </c>
      <c r="J13" s="54">
        <v>14</v>
      </c>
      <c r="K13" s="53">
        <v>1.1311109170388091E-2</v>
      </c>
      <c r="L13" s="53">
        <v>3.0113111091703879</v>
      </c>
      <c r="M13" s="54">
        <v>17</v>
      </c>
      <c r="N13" s="91">
        <v>5</v>
      </c>
      <c r="O13" s="92">
        <v>11622554</v>
      </c>
      <c r="P13" s="93">
        <v>0.97905371215475856</v>
      </c>
      <c r="Q13" s="52">
        <v>11379104.638419138</v>
      </c>
      <c r="R13" s="52">
        <v>1818558.0034475387</v>
      </c>
      <c r="S13" s="93">
        <v>0.15981556205288441</v>
      </c>
      <c r="T13" s="52">
        <v>196</v>
      </c>
      <c r="U13" s="52">
        <v>75310</v>
      </c>
      <c r="V13" s="92">
        <v>649990</v>
      </c>
      <c r="W13" s="93">
        <v>0.17899999999999999</v>
      </c>
      <c r="X13" s="93">
        <v>5.7000000000000002E-2</v>
      </c>
      <c r="Y13" s="55">
        <v>0.39705483075516745</v>
      </c>
      <c r="Z13" s="55">
        <v>-0.39705483075516745</v>
      </c>
      <c r="AA13" s="93">
        <v>4.4220381074380859E-2</v>
      </c>
      <c r="AB13" s="93">
        <v>3.6169063969273198E-2</v>
      </c>
      <c r="AC13" s="55">
        <v>-0.70620260720844075</v>
      </c>
      <c r="AD13" s="55">
        <v>0.70620260720844075</v>
      </c>
      <c r="AE13" s="93">
        <v>0.9</v>
      </c>
      <c r="AF13" s="93">
        <v>0.27500000000000002</v>
      </c>
      <c r="AG13" s="93">
        <v>0.47399999999999998</v>
      </c>
      <c r="AH13" s="93">
        <v>0.79354227731449645</v>
      </c>
      <c r="AI13" s="55">
        <v>0.32577740899754981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1</v>
      </c>
      <c r="AQ13" s="94">
        <v>1</v>
      </c>
      <c r="AR13" s="94">
        <v>1</v>
      </c>
      <c r="AS13" s="94">
        <v>0</v>
      </c>
      <c r="AT13" s="94">
        <v>0</v>
      </c>
      <c r="AU13" s="94">
        <v>0</v>
      </c>
      <c r="AV13" s="95">
        <v>0.5</v>
      </c>
      <c r="AW13" s="95">
        <v>0</v>
      </c>
      <c r="AX13" s="95">
        <v>1</v>
      </c>
      <c r="AY13" s="93">
        <v>0.19</v>
      </c>
      <c r="AZ13" s="93">
        <v>0.1667282983918498</v>
      </c>
      <c r="BA13" s="96">
        <v>0.31296743933111276</v>
      </c>
      <c r="BB13" s="96">
        <v>0.20686738170288554</v>
      </c>
      <c r="BC13" s="96">
        <v>0.1785238716863391</v>
      </c>
      <c r="BD13" s="96">
        <v>0.23278623090677911</v>
      </c>
      <c r="BE13" s="52">
        <v>3</v>
      </c>
      <c r="BF13" s="52">
        <v>2</v>
      </c>
      <c r="BG13" s="52">
        <v>0</v>
      </c>
      <c r="BH13" s="52">
        <v>0</v>
      </c>
      <c r="BI13" s="52">
        <v>51</v>
      </c>
      <c r="BJ13" s="52">
        <v>42</v>
      </c>
      <c r="BK13" s="52">
        <v>44</v>
      </c>
      <c r="BL13" s="52">
        <v>52</v>
      </c>
      <c r="BM13" s="52">
        <v>63</v>
      </c>
      <c r="BN13" s="52">
        <v>35</v>
      </c>
      <c r="BO13" s="52">
        <v>51</v>
      </c>
      <c r="BP13" s="52">
        <v>48</v>
      </c>
      <c r="BQ13" s="52">
        <v>-7</v>
      </c>
      <c r="BR13" s="52">
        <v>-12</v>
      </c>
      <c r="BS13" s="92">
        <v>574680</v>
      </c>
      <c r="BT13" s="93">
        <v>0.31600861721789902</v>
      </c>
      <c r="BU13" s="93">
        <v>0.16863763334633677</v>
      </c>
      <c r="BV13" s="53">
        <v>0</v>
      </c>
      <c r="BW13" s="53">
        <v>0</v>
      </c>
      <c r="BX13" s="53">
        <v>2.5</v>
      </c>
      <c r="BY13" s="53">
        <v>0.5</v>
      </c>
      <c r="BZ13" s="53">
        <v>0</v>
      </c>
      <c r="CA13" s="97">
        <v>0.93907364160170737</v>
      </c>
      <c r="CB13" s="97">
        <v>0.76398213118425029</v>
      </c>
      <c r="CC13" s="97">
        <v>-0.51252560317966978</v>
      </c>
      <c r="CD13" s="79">
        <v>0.64205084764336895</v>
      </c>
      <c r="CE13" s="79">
        <v>1.5460015750481388</v>
      </c>
      <c r="CF13" s="79">
        <v>-0.17982285457637051</v>
      </c>
      <c r="CG13" s="79">
        <v>0.69139675001378043</v>
      </c>
      <c r="CH13" s="79">
        <v>-0.72918240169245319</v>
      </c>
      <c r="CI13" s="79">
        <v>-0.58838411357825315</v>
      </c>
      <c r="CJ13" s="79">
        <v>-0.20499042574523321</v>
      </c>
      <c r="CK13" s="79">
        <v>-0.332184588997192</v>
      </c>
      <c r="CL13" s="79">
        <v>0.84697567677663455</v>
      </c>
      <c r="CM13" s="79">
        <v>-0.10250239886017205</v>
      </c>
      <c r="CN13" s="79">
        <v>0.25884471271853504</v>
      </c>
      <c r="CO13" s="79">
        <v>0.30334547233237608</v>
      </c>
      <c r="CP13" s="79">
        <v>-0.17819537627309331</v>
      </c>
      <c r="CQ13" s="79">
        <v>4.7013693983160049E-2</v>
      </c>
      <c r="CR13" s="79">
        <v>5.4423591546765487E-2</v>
      </c>
      <c r="CS13" s="79">
        <v>8.3171767377914305E-2</v>
      </c>
      <c r="CT13" s="79">
        <v>-0.12462329180852177</v>
      </c>
      <c r="CU13" s="79">
        <v>0.65749837523688304</v>
      </c>
      <c r="CV13" s="81">
        <v>0.2981328548733394</v>
      </c>
      <c r="CW13" s="52">
        <v>1</v>
      </c>
      <c r="CX13" s="53">
        <v>3</v>
      </c>
      <c r="CY13" s="53">
        <v>-0.52734380675489545</v>
      </c>
      <c r="CZ13" s="92">
        <v>11658609</v>
      </c>
      <c r="DA13" s="52">
        <v>781980</v>
      </c>
      <c r="DB13" s="52">
        <v>1075485</v>
      </c>
      <c r="DC13" s="52">
        <v>243278</v>
      </c>
      <c r="DD13" s="52">
        <v>2639028</v>
      </c>
      <c r="DE13" s="98">
        <v>0.12240000000000001</v>
      </c>
      <c r="DF13" s="52">
        <v>237401</v>
      </c>
      <c r="DG13" s="96">
        <f>(0.13)/100</f>
        <v>1.2999999999999999E-3</v>
      </c>
      <c r="DH13" s="52">
        <v>3218</v>
      </c>
      <c r="DI13" s="93">
        <f>(2.04)/100</f>
        <v>2.0400000000000001E-2</v>
      </c>
      <c r="DJ13" s="52">
        <v>280695</v>
      </c>
      <c r="DK13" s="53">
        <v>2.4167899549980012</v>
      </c>
      <c r="DL13" s="52">
        <v>420081</v>
      </c>
      <c r="DM13" s="53">
        <v>3.6169063969273245</v>
      </c>
      <c r="DN13" s="92">
        <v>420081</v>
      </c>
      <c r="DO13" s="53">
        <v>44.11992738986509</v>
      </c>
      <c r="DQ13" s="93">
        <v>0.45</v>
      </c>
    </row>
    <row r="14" spans="1:121">
      <c r="A14" t="s">
        <v>422</v>
      </c>
      <c r="B14" t="s">
        <v>423</v>
      </c>
      <c r="C14" s="52">
        <v>26</v>
      </c>
      <c r="D14" t="s">
        <v>96</v>
      </c>
      <c r="E14" s="52">
        <v>1</v>
      </c>
      <c r="F14" s="52">
        <v>1</v>
      </c>
      <c r="G14" s="53">
        <v>7.8178278965057805E-3</v>
      </c>
      <c r="H14" s="53">
        <v>1.0078178278965058</v>
      </c>
      <c r="I14" s="54">
        <v>17</v>
      </c>
      <c r="J14" s="54">
        <v>15</v>
      </c>
      <c r="K14" s="53">
        <v>7.8178278965057805E-3</v>
      </c>
      <c r="L14" s="53">
        <v>3.0078178278965058</v>
      </c>
      <c r="M14" s="54">
        <v>18</v>
      </c>
      <c r="N14" s="91">
        <v>6</v>
      </c>
      <c r="O14" s="92">
        <v>9933445</v>
      </c>
      <c r="P14" s="93">
        <v>0.96784142300293097</v>
      </c>
      <c r="Q14" s="52">
        <v>9613999.5441213492</v>
      </c>
      <c r="R14" s="52">
        <v>1581642.5821056976</v>
      </c>
      <c r="S14" s="93">
        <v>0.16451452643065925</v>
      </c>
      <c r="T14" s="52">
        <v>96</v>
      </c>
      <c r="U14" s="52">
        <v>51850</v>
      </c>
      <c r="V14" s="92">
        <v>582499</v>
      </c>
      <c r="W14" s="93">
        <v>0.17499999999999999</v>
      </c>
      <c r="X14" s="93">
        <v>6.2E-2</v>
      </c>
      <c r="Y14" s="55">
        <v>0.5283558203554215</v>
      </c>
      <c r="Z14" s="55">
        <v>-0.5283558203554215</v>
      </c>
      <c r="AA14" s="93">
        <v>6.6706183334508423E-2</v>
      </c>
      <c r="AB14" s="93">
        <v>4.9497899942588401E-2</v>
      </c>
      <c r="AC14" s="55">
        <v>-0.37585730393936823</v>
      </c>
      <c r="AD14" s="55">
        <v>0.37585730393936823</v>
      </c>
      <c r="AE14" s="93">
        <v>0.90400000000000003</v>
      </c>
      <c r="AF14" s="93">
        <v>0.28299999999999997</v>
      </c>
      <c r="AG14" s="93">
        <v>0.47499999999999998</v>
      </c>
      <c r="AH14" s="93">
        <v>0.75289123011996006</v>
      </c>
      <c r="AI14" s="55">
        <v>0.33921774257707005</v>
      </c>
      <c r="AJ14" s="94">
        <v>0</v>
      </c>
      <c r="AK14" s="94">
        <v>0</v>
      </c>
      <c r="AL14" s="94">
        <v>0</v>
      </c>
      <c r="AM14" s="94">
        <v>0.5</v>
      </c>
      <c r="AN14" s="94">
        <v>1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5">
        <v>1</v>
      </c>
      <c r="AW14" s="95">
        <v>0</v>
      </c>
      <c r="AX14" s="95">
        <v>1</v>
      </c>
      <c r="AY14" s="93">
        <v>0.2</v>
      </c>
      <c r="AZ14" s="93">
        <v>0.24178479257099778</v>
      </c>
      <c r="BA14" s="96">
        <v>0.38319815052537542</v>
      </c>
      <c r="BB14" s="96">
        <v>0.23487949024535365</v>
      </c>
      <c r="BC14" s="96">
        <v>0.21132983678594294</v>
      </c>
      <c r="BD14" s="96">
        <v>0.27646915918555737</v>
      </c>
      <c r="BE14" s="52">
        <v>3</v>
      </c>
      <c r="BF14" s="52">
        <v>1</v>
      </c>
      <c r="BG14" s="52">
        <v>0</v>
      </c>
      <c r="BH14" s="52">
        <v>0</v>
      </c>
      <c r="BI14" s="52">
        <v>57</v>
      </c>
      <c r="BJ14" s="52">
        <v>34</v>
      </c>
      <c r="BK14" s="52">
        <v>47</v>
      </c>
      <c r="BL14" s="52">
        <v>48</v>
      </c>
      <c r="BM14" s="52">
        <v>63</v>
      </c>
      <c r="BN14" s="52">
        <v>35</v>
      </c>
      <c r="BO14" s="52">
        <v>54</v>
      </c>
      <c r="BP14" s="52">
        <v>45</v>
      </c>
      <c r="BQ14" s="52">
        <v>-10</v>
      </c>
      <c r="BR14" s="52">
        <v>-9</v>
      </c>
      <c r="BS14" s="92">
        <v>530649</v>
      </c>
      <c r="BT14" s="93">
        <v>0.335505003471472</v>
      </c>
      <c r="BU14" s="93">
        <v>9.6643208876678738E-2</v>
      </c>
      <c r="BV14" s="53">
        <v>0</v>
      </c>
      <c r="BW14" s="53">
        <v>1.5</v>
      </c>
      <c r="BX14" s="53">
        <v>0</v>
      </c>
      <c r="BY14" s="53">
        <v>0.66666666666666663</v>
      </c>
      <c r="BZ14" s="53">
        <v>0</v>
      </c>
      <c r="CA14" s="97">
        <v>0.56038514040852561</v>
      </c>
      <c r="CB14" s="97">
        <v>0.54828891476067587</v>
      </c>
      <c r="CC14" s="97">
        <v>-0.1566287170662938</v>
      </c>
      <c r="CD14" s="79">
        <v>0.48774097573631064</v>
      </c>
      <c r="CE14" s="79">
        <v>0.23648354934717408</v>
      </c>
      <c r="CF14" s="79">
        <v>0.18066053735778864</v>
      </c>
      <c r="CG14" s="79">
        <v>1.7732050607348699</v>
      </c>
      <c r="CH14" s="79">
        <v>-0.21231180468378386</v>
      </c>
      <c r="CI14" s="79">
        <v>-1.8898462123496919E-2</v>
      </c>
      <c r="CJ14" s="79">
        <v>0.73667818639116722</v>
      </c>
      <c r="CK14" s="79">
        <v>0.54409544749540106</v>
      </c>
      <c r="CL14" s="79">
        <v>-0.49763940542129498</v>
      </c>
      <c r="CM14" s="79">
        <v>0.13877247845684715</v>
      </c>
      <c r="CN14" s="79">
        <v>-7.5359853069953658E-2</v>
      </c>
      <c r="CO14" s="79">
        <v>0.30334547233237608</v>
      </c>
      <c r="CP14" s="79">
        <v>-0.17819537627309331</v>
      </c>
      <c r="CQ14" s="79">
        <v>0.30390995039113933</v>
      </c>
      <c r="CR14" s="79">
        <v>-0.20578920553620206</v>
      </c>
      <c r="CS14" s="79">
        <v>-0.16634353475582905</v>
      </c>
      <c r="CT14" s="79">
        <v>0.15577911476065245</v>
      </c>
      <c r="CU14" s="79">
        <v>0.82685401734335284</v>
      </c>
      <c r="CV14" s="81">
        <v>-0.82159488057906793</v>
      </c>
      <c r="CW14" s="52">
        <v>1</v>
      </c>
      <c r="CX14" s="53">
        <v>2.1666666666666665</v>
      </c>
      <c r="CY14" s="53">
        <v>-0.85612784275122378</v>
      </c>
      <c r="CZ14" s="92">
        <v>9962311</v>
      </c>
      <c r="DA14" s="52">
        <v>658551</v>
      </c>
      <c r="DB14" s="52">
        <v>975645</v>
      </c>
      <c r="DC14" s="52">
        <v>319280</v>
      </c>
      <c r="DD14" s="52">
        <v>1978343</v>
      </c>
      <c r="DE14" s="98">
        <v>0.13570000000000002</v>
      </c>
      <c r="DF14" s="52">
        <v>291323</v>
      </c>
      <c r="DG14" s="96">
        <f>(0.43)/100</f>
        <v>4.3E-3</v>
      </c>
      <c r="DH14" s="52">
        <v>2462</v>
      </c>
      <c r="DI14" s="93">
        <f>(2.93)/100</f>
        <v>2.9300000000000003E-2</v>
      </c>
      <c r="DJ14" s="52">
        <v>262838</v>
      </c>
      <c r="DK14" s="53">
        <v>2.647361582546861</v>
      </c>
      <c r="DL14" s="52">
        <v>491430</v>
      </c>
      <c r="DM14" s="53">
        <v>4.9497899942588361</v>
      </c>
      <c r="DN14" s="92">
        <v>491430</v>
      </c>
      <c r="DO14" s="53">
        <v>41.550965616822367</v>
      </c>
      <c r="DQ14" s="93">
        <v>0.42</v>
      </c>
    </row>
    <row r="15" spans="1:121">
      <c r="A15" t="s">
        <v>424</v>
      </c>
      <c r="B15" t="s">
        <v>425</v>
      </c>
      <c r="C15" s="52">
        <v>2</v>
      </c>
      <c r="D15" t="s">
        <v>75</v>
      </c>
      <c r="E15" s="52">
        <v>0</v>
      </c>
      <c r="F15" s="52">
        <v>1</v>
      </c>
      <c r="G15" s="77"/>
      <c r="H15" s="77"/>
      <c r="I15" s="77"/>
      <c r="J15" s="77"/>
      <c r="K15" s="53">
        <v>-9.3884189672098009E-2</v>
      </c>
      <c r="L15" s="53">
        <v>2.9061158103279019</v>
      </c>
      <c r="M15" s="54">
        <v>21</v>
      </c>
      <c r="N15" s="91">
        <v>7</v>
      </c>
      <c r="O15" s="92">
        <v>741522</v>
      </c>
      <c r="P15" s="93">
        <v>0.9668524074867838</v>
      </c>
      <c r="Q15" s="52">
        <v>716942.33090441488</v>
      </c>
      <c r="R15" s="52">
        <v>133495.24560651521</v>
      </c>
      <c r="S15" s="93">
        <v>0.18620081400147265</v>
      </c>
      <c r="T15" s="52">
        <v>9</v>
      </c>
      <c r="U15" s="52">
        <v>6492</v>
      </c>
      <c r="V15" s="92">
        <v>29231</v>
      </c>
      <c r="W15" s="93">
        <v>9.6000000000000002E-2</v>
      </c>
      <c r="X15" s="93">
        <v>0.08</v>
      </c>
      <c r="Y15" s="55">
        <v>0.15733354579327763</v>
      </c>
      <c r="Z15" s="55">
        <v>-0.15733354579327763</v>
      </c>
      <c r="AA15" s="93">
        <v>0</v>
      </c>
      <c r="AB15" s="93">
        <v>6.9152736105157903E-2</v>
      </c>
      <c r="AC15" s="55">
        <v>-0.12239818751942305</v>
      </c>
      <c r="AD15" s="55">
        <v>0.12239818751942305</v>
      </c>
      <c r="AE15" s="93">
        <v>0.93100000000000005</v>
      </c>
      <c r="AF15" s="93">
        <v>0.29599999999999999</v>
      </c>
      <c r="AG15" s="93">
        <v>0.47499999999999998</v>
      </c>
      <c r="AH15" s="93">
        <v>0.61027181780685646</v>
      </c>
      <c r="AI15" s="55">
        <v>0.59514185734273206</v>
      </c>
      <c r="AJ15" s="94">
        <v>1</v>
      </c>
      <c r="AK15" s="94">
        <v>1</v>
      </c>
      <c r="AL15" s="94">
        <v>1</v>
      </c>
      <c r="AM15" s="94">
        <v>0.5</v>
      </c>
      <c r="AN15" s="94">
        <v>1</v>
      </c>
      <c r="AO15" s="94">
        <v>0</v>
      </c>
      <c r="AP15" s="94">
        <v>1</v>
      </c>
      <c r="AQ15" s="94">
        <v>1</v>
      </c>
      <c r="AR15" s="94">
        <v>1</v>
      </c>
      <c r="AS15" s="94">
        <v>0</v>
      </c>
      <c r="AT15" s="94">
        <v>0</v>
      </c>
      <c r="AU15" s="94">
        <v>0</v>
      </c>
      <c r="AV15" s="95">
        <v>1</v>
      </c>
      <c r="AW15" s="95">
        <v>1</v>
      </c>
      <c r="AX15" s="95">
        <v>1</v>
      </c>
      <c r="AY15" s="93">
        <v>0.14000000000000001</v>
      </c>
      <c r="AZ15" s="93">
        <v>0.36614173228346458</v>
      </c>
      <c r="BA15" s="96">
        <v>0.30111524163568776</v>
      </c>
      <c r="BB15" s="96">
        <v>0.2332102334441789</v>
      </c>
      <c r="BC15" s="96">
        <v>0.30371676714309959</v>
      </c>
      <c r="BD15" s="96">
        <v>0.27934741407432212</v>
      </c>
      <c r="BE15" s="52">
        <v>3</v>
      </c>
      <c r="BF15" s="52">
        <v>-9</v>
      </c>
      <c r="BG15" s="52">
        <v>1</v>
      </c>
      <c r="BH15" s="52">
        <v>1</v>
      </c>
      <c r="BI15" s="52">
        <v>55</v>
      </c>
      <c r="BJ15" s="52">
        <v>36</v>
      </c>
      <c r="BK15" s="52">
        <v>38</v>
      </c>
      <c r="BL15" s="52">
        <v>53</v>
      </c>
      <c r="BM15" s="52">
        <v>60</v>
      </c>
      <c r="BN15" s="52">
        <v>37</v>
      </c>
      <c r="BO15" s="52">
        <v>41</v>
      </c>
      <c r="BP15" s="52">
        <v>55</v>
      </c>
      <c r="BQ15" s="52">
        <v>-17</v>
      </c>
      <c r="BR15" s="52">
        <v>-19</v>
      </c>
      <c r="BS15" s="92">
        <v>22739</v>
      </c>
      <c r="BT15" s="93">
        <v>0.17033565425262026</v>
      </c>
      <c r="BU15" s="93">
        <v>0.12137198896324049</v>
      </c>
      <c r="BV15" s="53">
        <v>2.25</v>
      </c>
      <c r="BW15" s="53">
        <v>1.5</v>
      </c>
      <c r="BX15" s="53">
        <v>2.5</v>
      </c>
      <c r="BY15" s="53">
        <v>1</v>
      </c>
      <c r="BZ15" s="53">
        <v>0</v>
      </c>
      <c r="CA15" s="97">
        <v>0.52698172042933944</v>
      </c>
      <c r="CB15" s="97">
        <v>-0.77013753082746761</v>
      </c>
      <c r="CC15" s="97">
        <v>1.4858783541336242</v>
      </c>
      <c r="CD15" s="79">
        <v>-0.77723826905594762</v>
      </c>
      <c r="CE15" s="79">
        <v>-0.90279713301266529</v>
      </c>
      <c r="CF15" s="79">
        <v>-2.873280150704733</v>
      </c>
      <c r="CG15" s="79">
        <v>0.50882981100394797</v>
      </c>
      <c r="CH15" s="79">
        <v>-0.24311240500546005</v>
      </c>
      <c r="CI15" s="79">
        <v>1.5848657027352253</v>
      </c>
      <c r="CJ15" s="79">
        <v>0.79872444549680155</v>
      </c>
      <c r="CK15" s="79">
        <v>0.25200210199787004</v>
      </c>
      <c r="CL15" s="79">
        <v>-0.16148563487181258</v>
      </c>
      <c r="CM15" s="79">
        <v>-0.58505215349421047</v>
      </c>
      <c r="CN15" s="79">
        <v>0.34239585416565721</v>
      </c>
      <c r="CO15" s="79">
        <v>-0.18011137419734455</v>
      </c>
      <c r="CP15" s="79">
        <v>0.12473676339116456</v>
      </c>
      <c r="CQ15" s="79">
        <v>-0.80930716071010422</v>
      </c>
      <c r="CR15" s="79">
        <v>0.66158678474035648</v>
      </c>
      <c r="CS15" s="79">
        <v>-0.7485459064012302</v>
      </c>
      <c r="CT15" s="79">
        <v>-0.77889557380326169</v>
      </c>
      <c r="CU15" s="79">
        <v>-0.18927983529546505</v>
      </c>
      <c r="CV15" s="81">
        <v>-0.43698869571407079</v>
      </c>
      <c r="CW15" s="52">
        <v>1</v>
      </c>
      <c r="CX15" s="53">
        <v>7.25</v>
      </c>
      <c r="CY15" s="53">
        <v>1.149454776826379</v>
      </c>
      <c r="CZ15" s="92">
        <v>739795</v>
      </c>
      <c r="DA15" s="52">
        <v>62798</v>
      </c>
      <c r="DB15" s="52">
        <v>75274</v>
      </c>
      <c r="DC15" s="52">
        <v>24592</v>
      </c>
      <c r="DD15" s="52">
        <v>133928</v>
      </c>
      <c r="DE15" s="98">
        <v>2.9300000000000003E-2</v>
      </c>
      <c r="DF15" s="52">
        <v>44235</v>
      </c>
      <c r="DG15" s="96">
        <f>(14.07)/100</f>
        <v>0.14069999999999999</v>
      </c>
      <c r="DH15" s="52">
        <v>9766</v>
      </c>
      <c r="DI15" s="93">
        <f>(5.96)/100</f>
        <v>5.96E-2</v>
      </c>
      <c r="DJ15" s="52">
        <v>55961</v>
      </c>
      <c r="DK15" s="53">
        <v>7.5429913168188447</v>
      </c>
      <c r="DL15" s="52">
        <v>51304</v>
      </c>
      <c r="DM15" s="53">
        <v>6.9152736105157873</v>
      </c>
      <c r="DN15" s="92">
        <v>51304</v>
      </c>
      <c r="DO15" s="77" t="e">
        <v>#NULL!</v>
      </c>
      <c r="DQ15" s="93">
        <v>0.43</v>
      </c>
    </row>
    <row r="16" spans="1:121">
      <c r="A16" t="s">
        <v>426</v>
      </c>
      <c r="B16" t="s">
        <v>427</v>
      </c>
      <c r="C16" s="52">
        <v>17</v>
      </c>
      <c r="D16" t="s">
        <v>87</v>
      </c>
      <c r="E16" s="52">
        <v>0</v>
      </c>
      <c r="F16" s="52">
        <v>1</v>
      </c>
      <c r="G16" s="77"/>
      <c r="H16" s="77"/>
      <c r="I16" s="77"/>
      <c r="J16" s="77"/>
      <c r="K16" s="53">
        <v>-0.10131089158233793</v>
      </c>
      <c r="L16" s="53">
        <v>2.898689108417662</v>
      </c>
      <c r="M16" s="54">
        <v>22</v>
      </c>
      <c r="N16" s="91">
        <v>8</v>
      </c>
      <c r="O16" s="92">
        <v>12835726</v>
      </c>
      <c r="P16" s="93">
        <v>0.92970743595750482</v>
      </c>
      <c r="Q16" s="52">
        <v>11933469.908113079</v>
      </c>
      <c r="R16" s="52">
        <v>1962687.7036086053</v>
      </c>
      <c r="S16" s="93">
        <v>0.16446915429637562</v>
      </c>
      <c r="T16" s="52">
        <v>162</v>
      </c>
      <c r="U16" s="52">
        <v>49607</v>
      </c>
      <c r="V16" s="92">
        <v>711810</v>
      </c>
      <c r="W16" s="93">
        <v>0.158</v>
      </c>
      <c r="X16" s="93">
        <v>6.3E-2</v>
      </c>
      <c r="Y16" s="55">
        <v>0.20602094549749395</v>
      </c>
      <c r="Z16" s="55">
        <v>-0.20602094549749395</v>
      </c>
      <c r="AA16" s="93">
        <v>0.139317155538877</v>
      </c>
      <c r="AB16" s="93">
        <v>0.17019750515934101</v>
      </c>
      <c r="AC16" s="55">
        <v>0.79330788278531328</v>
      </c>
      <c r="AD16" s="55">
        <v>-0.79330788278531328</v>
      </c>
      <c r="AE16" s="93">
        <v>0.88800000000000001</v>
      </c>
      <c r="AF16" s="93">
        <v>0.34</v>
      </c>
      <c r="AG16" s="93">
        <v>0.47100000000000003</v>
      </c>
      <c r="AH16" s="93">
        <v>0.61607256752488904</v>
      </c>
      <c r="AI16" s="55">
        <v>-0.10921313256831974</v>
      </c>
      <c r="AJ16" s="94">
        <v>1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1</v>
      </c>
      <c r="AQ16" s="94">
        <v>1</v>
      </c>
      <c r="AR16" s="94">
        <v>1</v>
      </c>
      <c r="AS16" s="94">
        <v>0</v>
      </c>
      <c r="AT16" s="94">
        <v>1</v>
      </c>
      <c r="AU16" s="94">
        <v>1</v>
      </c>
      <c r="AV16" s="95">
        <v>1</v>
      </c>
      <c r="AW16" s="95">
        <v>0</v>
      </c>
      <c r="AX16" s="95">
        <v>0</v>
      </c>
      <c r="AY16" s="93">
        <v>0.18</v>
      </c>
      <c r="AZ16" s="93">
        <v>0.27559643129600536</v>
      </c>
      <c r="BA16" s="96">
        <v>0.23089719947623208</v>
      </c>
      <c r="BB16" s="96">
        <v>0.23965760486325835</v>
      </c>
      <c r="BC16" s="96">
        <v>0.18706969636097182</v>
      </c>
      <c r="BD16" s="96">
        <v>0.21920816690015407</v>
      </c>
      <c r="BE16" s="52">
        <v>3</v>
      </c>
      <c r="BF16" s="52">
        <v>-9</v>
      </c>
      <c r="BG16" s="52">
        <v>0</v>
      </c>
      <c r="BH16" s="52">
        <v>0</v>
      </c>
      <c r="BI16" s="52">
        <v>67</v>
      </c>
      <c r="BJ16" s="52">
        <v>28</v>
      </c>
      <c r="BK16" s="52">
        <v>56</v>
      </c>
      <c r="BL16" s="52">
        <v>39</v>
      </c>
      <c r="BM16" s="52">
        <v>68</v>
      </c>
      <c r="BN16" s="52">
        <v>28</v>
      </c>
      <c r="BO16" s="52">
        <v>57</v>
      </c>
      <c r="BP16" s="52">
        <v>41</v>
      </c>
      <c r="BQ16" s="52">
        <v>-11</v>
      </c>
      <c r="BR16" s="52">
        <v>-11</v>
      </c>
      <c r="BS16" s="92">
        <v>662203</v>
      </c>
      <c r="BT16" s="93">
        <v>0.3373960099624973</v>
      </c>
      <c r="BU16" s="93">
        <v>0.12621023540078685</v>
      </c>
      <c r="BV16" s="53">
        <v>1</v>
      </c>
      <c r="BW16" s="53">
        <v>0</v>
      </c>
      <c r="BX16" s="53">
        <v>2.5</v>
      </c>
      <c r="BY16" s="53">
        <v>0.33333333333333331</v>
      </c>
      <c r="BZ16" s="53">
        <v>2</v>
      </c>
      <c r="CA16" s="97">
        <v>-0.72756794421191351</v>
      </c>
      <c r="CB16" s="97">
        <v>0.89520110559220911</v>
      </c>
      <c r="CC16" s="97">
        <v>-0.16006517667944536</v>
      </c>
      <c r="CD16" s="79">
        <v>0.78339467543217545</v>
      </c>
      <c r="CE16" s="79">
        <v>1.1007654463098109</v>
      </c>
      <c r="CF16" s="79">
        <v>0.21562478279221564</v>
      </c>
      <c r="CG16" s="79">
        <v>-0.57278335051660034</v>
      </c>
      <c r="CH16" s="79">
        <v>-0.12414753988422109</v>
      </c>
      <c r="CI16" s="79">
        <v>-0.44003534477126227</v>
      </c>
      <c r="CJ16" s="79">
        <v>-0.49769142342146805</v>
      </c>
      <c r="CK16" s="79">
        <v>2.004562174983056</v>
      </c>
      <c r="CL16" s="79">
        <v>-1.506100717069742</v>
      </c>
      <c r="CM16" s="79">
        <v>0.86259711040790477</v>
      </c>
      <c r="CN16" s="79">
        <v>-0.82732012609405325</v>
      </c>
      <c r="CO16" s="79">
        <v>1.1091068832152438</v>
      </c>
      <c r="CP16" s="79">
        <v>-1.2384578650979958</v>
      </c>
      <c r="CQ16" s="79">
        <v>0.56080620679911863</v>
      </c>
      <c r="CR16" s="79">
        <v>-0.55273960164682545</v>
      </c>
      <c r="CS16" s="79">
        <v>-0.24951530213374351</v>
      </c>
      <c r="CT16" s="79">
        <v>-3.115582295213036E-2</v>
      </c>
      <c r="CU16" s="79">
        <v>0.48814273313041323</v>
      </c>
      <c r="CV16" s="81">
        <v>-0.36173955292305265</v>
      </c>
      <c r="CW16" s="52">
        <v>1</v>
      </c>
      <c r="CX16" s="53">
        <v>5.8333333333333339</v>
      </c>
      <c r="CY16" s="53">
        <v>0.59052191563262102</v>
      </c>
      <c r="CZ16" s="92">
        <v>12802023</v>
      </c>
      <c r="DA16" s="52">
        <v>896570</v>
      </c>
      <c r="DB16" s="52">
        <v>1214511</v>
      </c>
      <c r="DC16" s="52">
        <v>899853</v>
      </c>
      <c r="DD16" s="52">
        <v>2250392</v>
      </c>
      <c r="DE16" s="98">
        <v>0.1399</v>
      </c>
      <c r="DF16" s="52">
        <v>679106</v>
      </c>
      <c r="DG16" s="96">
        <f>(0.12)/100</f>
        <v>1.1999999999999999E-3</v>
      </c>
      <c r="DH16" s="52">
        <v>3126</v>
      </c>
      <c r="DI16" s="93">
        <f>(5.3)/100</f>
        <v>5.2999999999999999E-2</v>
      </c>
      <c r="DJ16" s="52">
        <v>229053</v>
      </c>
      <c r="DK16" s="53">
        <v>1.7892614317700395</v>
      </c>
      <c r="DL16" s="52">
        <v>2178790</v>
      </c>
      <c r="DM16" s="53">
        <v>17.01975051593406</v>
      </c>
      <c r="DN16" s="92">
        <v>2178790</v>
      </c>
      <c r="DO16" s="53">
        <v>40.852884355822873</v>
      </c>
      <c r="DQ16" s="93">
        <v>0.48</v>
      </c>
    </row>
    <row r="17" spans="1:121">
      <c r="A17" t="s">
        <v>428</v>
      </c>
      <c r="B17" t="s">
        <v>429</v>
      </c>
      <c r="C17" s="52">
        <v>19</v>
      </c>
      <c r="D17" t="s">
        <v>89</v>
      </c>
      <c r="E17" s="52">
        <v>0</v>
      </c>
      <c r="F17" s="52">
        <v>1</v>
      </c>
      <c r="G17" s="77"/>
      <c r="H17" s="77"/>
      <c r="I17" s="77"/>
      <c r="J17" s="77"/>
      <c r="K17" s="53">
        <v>0.67883402750223443</v>
      </c>
      <c r="L17" s="53">
        <v>2.6788340275022344</v>
      </c>
      <c r="M17" s="54">
        <v>2</v>
      </c>
      <c r="N17" s="91">
        <v>9</v>
      </c>
      <c r="O17" s="92">
        <v>3130869</v>
      </c>
      <c r="P17" s="93">
        <v>0.96868178159711338</v>
      </c>
      <c r="Q17" s="52">
        <v>3032815.7608671729</v>
      </c>
      <c r="R17" s="52">
        <v>501019.65371409582</v>
      </c>
      <c r="S17" s="93">
        <v>0.16519950211906023</v>
      </c>
      <c r="T17" s="52">
        <v>56</v>
      </c>
      <c r="U17" s="52">
        <v>26990</v>
      </c>
      <c r="V17" s="92">
        <v>224648</v>
      </c>
      <c r="W17" s="93">
        <v>0.14899999999999999</v>
      </c>
      <c r="X17" s="93">
        <v>3.9E-2</v>
      </c>
      <c r="Y17" s="55">
        <v>-0.96681965387567148</v>
      </c>
      <c r="Z17" s="55">
        <v>0.96681965387567148</v>
      </c>
      <c r="AA17" s="93">
        <v>5.1101973941307798E-2</v>
      </c>
      <c r="AB17" s="93">
        <v>5.7122659220536103E-2</v>
      </c>
      <c r="AC17" s="55">
        <v>-0.77885552826428828</v>
      </c>
      <c r="AD17" s="55">
        <v>0.77885552826428828</v>
      </c>
      <c r="AE17" s="93">
        <v>0.91800000000000004</v>
      </c>
      <c r="AF17" s="93">
        <v>0.28399999999999997</v>
      </c>
      <c r="AG17" s="93">
        <v>0.52200000000000002</v>
      </c>
      <c r="AH17" s="93">
        <v>0.86404027443835796</v>
      </c>
      <c r="AI17" s="55">
        <v>0.94437823398124632</v>
      </c>
      <c r="AJ17" s="94">
        <v>0</v>
      </c>
      <c r="AK17" s="94">
        <v>0</v>
      </c>
      <c r="AL17" s="94">
        <v>0</v>
      </c>
      <c r="AM17" s="94">
        <v>0.5</v>
      </c>
      <c r="AN17" s="94">
        <v>1</v>
      </c>
      <c r="AO17" s="94">
        <v>0</v>
      </c>
      <c r="AP17" s="94">
        <v>1</v>
      </c>
      <c r="AQ17" s="94">
        <v>1</v>
      </c>
      <c r="AR17" s="94">
        <v>1</v>
      </c>
      <c r="AS17" s="94">
        <v>0</v>
      </c>
      <c r="AT17" s="94">
        <v>1</v>
      </c>
      <c r="AU17" s="94">
        <v>1</v>
      </c>
      <c r="AV17" s="95">
        <v>1</v>
      </c>
      <c r="AW17" s="95">
        <v>1</v>
      </c>
      <c r="AX17" s="95">
        <v>1</v>
      </c>
      <c r="AY17" s="93">
        <v>0.17</v>
      </c>
      <c r="AZ17" s="93">
        <v>0.34606127678777687</v>
      </c>
      <c r="BA17" s="96">
        <v>0.26801536438651163</v>
      </c>
      <c r="BB17" s="96">
        <v>0.2880521856207171</v>
      </c>
      <c r="BC17" s="96">
        <v>0.2396942323361537</v>
      </c>
      <c r="BD17" s="96">
        <v>0.26525392744779414</v>
      </c>
      <c r="BE17" s="52">
        <v>2</v>
      </c>
      <c r="BF17" s="52">
        <v>-9</v>
      </c>
      <c r="BG17" s="52">
        <v>0</v>
      </c>
      <c r="BH17" s="52">
        <v>0</v>
      </c>
      <c r="BI17" s="52">
        <v>42</v>
      </c>
      <c r="BJ17" s="52">
        <v>48</v>
      </c>
      <c r="BK17" s="52">
        <v>42</v>
      </c>
      <c r="BL17" s="52">
        <v>52</v>
      </c>
      <c r="BM17" s="52">
        <v>56</v>
      </c>
      <c r="BN17" s="52">
        <v>40</v>
      </c>
      <c r="BO17" s="52">
        <v>52</v>
      </c>
      <c r="BP17" s="52">
        <v>46</v>
      </c>
      <c r="BQ17" s="52">
        <v>0</v>
      </c>
      <c r="BR17" s="52">
        <v>-4</v>
      </c>
      <c r="BS17" s="92">
        <v>197658</v>
      </c>
      <c r="BT17" s="93">
        <v>0.39451146982907076</v>
      </c>
      <c r="BU17" s="93">
        <v>0.17886407895060444</v>
      </c>
      <c r="BV17" s="53">
        <v>0</v>
      </c>
      <c r="BW17" s="53">
        <v>1.5</v>
      </c>
      <c r="BX17" s="53">
        <v>2.5</v>
      </c>
      <c r="BY17" s="53">
        <v>1</v>
      </c>
      <c r="BZ17" s="53">
        <v>2</v>
      </c>
      <c r="CA17" s="97">
        <v>0.58876775988849817</v>
      </c>
      <c r="CB17" s="97">
        <v>-0.4355349066086181</v>
      </c>
      <c r="CC17" s="97">
        <v>-0.10474904849116932</v>
      </c>
      <c r="CD17" s="79">
        <v>-0.33044132963496409</v>
      </c>
      <c r="CE17" s="79">
        <v>-0.28732366093321182</v>
      </c>
      <c r="CF17" s="79">
        <v>1.2716756035338541</v>
      </c>
      <c r="CG17" s="79">
        <v>-1.02864953420873E-3</v>
      </c>
      <c r="CH17" s="79">
        <v>0.7688140095889141</v>
      </c>
      <c r="CI17" s="79">
        <v>0.47348504889313892</v>
      </c>
      <c r="CJ17" s="79">
        <v>0.4949125328184808</v>
      </c>
      <c r="CK17" s="79">
        <v>-1.6466046437360815</v>
      </c>
      <c r="CL17" s="79">
        <v>1.8554369884250816</v>
      </c>
      <c r="CM17" s="79">
        <v>-0.26335231707151818</v>
      </c>
      <c r="CN17" s="79">
        <v>0.25884471271853504</v>
      </c>
      <c r="CO17" s="79">
        <v>-0.82472050290363863</v>
      </c>
      <c r="CP17" s="79">
        <v>0.57913497288755134</v>
      </c>
      <c r="CQ17" s="79">
        <v>0.13264577945248648</v>
      </c>
      <c r="CR17" s="79">
        <v>-0.11905160650854621</v>
      </c>
      <c r="CS17" s="79">
        <v>0.66537413902331544</v>
      </c>
      <c r="CT17" s="79">
        <v>0.62311645904260948</v>
      </c>
      <c r="CU17" s="79">
        <v>0.31878709102394392</v>
      </c>
      <c r="CV17" s="81">
        <v>0.4571845434248577</v>
      </c>
      <c r="CW17" s="52">
        <v>1</v>
      </c>
      <c r="CX17" s="53">
        <v>7</v>
      </c>
      <c r="CY17" s="53">
        <v>1.0508195660274804</v>
      </c>
      <c r="CZ17" s="92">
        <v>3145711</v>
      </c>
      <c r="DA17" s="52">
        <v>195121</v>
      </c>
      <c r="DB17" s="52">
        <v>322097</v>
      </c>
      <c r="DC17" s="52">
        <v>98173</v>
      </c>
      <c r="DD17" s="52">
        <v>649532</v>
      </c>
      <c r="DE17" s="98">
        <v>3.4599999999999999E-2</v>
      </c>
      <c r="DF17" s="52">
        <v>74554</v>
      </c>
      <c r="DG17" s="96">
        <f>(0.28)/100</f>
        <v>2.8000000000000004E-3</v>
      </c>
      <c r="DH17" s="52">
        <v>3700</v>
      </c>
      <c r="DI17" s="93">
        <f>(2.38)/100</f>
        <v>2.3799999999999998E-2</v>
      </c>
      <c r="DJ17" s="52">
        <v>48928</v>
      </c>
      <c r="DK17" s="53">
        <v>1.5608546036246613</v>
      </c>
      <c r="DL17" s="52">
        <v>179062</v>
      </c>
      <c r="DM17" s="53">
        <v>5.7122659220536107</v>
      </c>
      <c r="DN17" s="92">
        <v>179062</v>
      </c>
      <c r="DO17" s="53">
        <v>49.404253458535777</v>
      </c>
      <c r="DQ17" s="93">
        <v>0.44</v>
      </c>
    </row>
    <row r="18" spans="1:121">
      <c r="A18" t="s">
        <v>430</v>
      </c>
      <c r="B18" t="s">
        <v>431</v>
      </c>
      <c r="C18" s="52">
        <v>33</v>
      </c>
      <c r="D18" t="s">
        <v>103</v>
      </c>
      <c r="E18" s="52">
        <v>0</v>
      </c>
      <c r="F18" s="52">
        <v>1</v>
      </c>
      <c r="G18" s="77"/>
      <c r="H18" s="77"/>
      <c r="I18" s="77"/>
      <c r="J18" s="77"/>
      <c r="K18" s="53">
        <v>0.50773781010871477</v>
      </c>
      <c r="L18" s="53">
        <v>2.5077378101087149</v>
      </c>
      <c r="M18" s="54">
        <v>5</v>
      </c>
      <c r="N18" s="91">
        <v>10</v>
      </c>
      <c r="O18" s="92">
        <v>1335015</v>
      </c>
      <c r="P18" s="93">
        <v>0.97309998913690865</v>
      </c>
      <c r="Q18" s="52">
        <v>1299103.0819976102</v>
      </c>
      <c r="R18" s="52">
        <v>203517.05102806046</v>
      </c>
      <c r="S18" s="93">
        <v>0.15665966300004117</v>
      </c>
      <c r="T18" s="52">
        <v>27</v>
      </c>
      <c r="U18" s="52">
        <v>68114</v>
      </c>
      <c r="V18" s="92">
        <v>133158</v>
      </c>
      <c r="W18" s="93">
        <v>0.106</v>
      </c>
      <c r="X18" s="93">
        <v>3.5999999999999997E-2</v>
      </c>
      <c r="Y18" s="55">
        <v>-1.865595358674311</v>
      </c>
      <c r="Z18" s="55">
        <v>1.865595358674311</v>
      </c>
      <c r="AA18" s="93">
        <v>5.7169078397806397E-2</v>
      </c>
      <c r="AB18" s="93">
        <v>3.5414426934473102E-2</v>
      </c>
      <c r="AC18" s="55">
        <v>-0.73194612658204417</v>
      </c>
      <c r="AD18" s="55">
        <v>0.73194612658204417</v>
      </c>
      <c r="AE18" s="93">
        <v>0.92800000000000005</v>
      </c>
      <c r="AF18" s="93">
        <v>0.36599999999999999</v>
      </c>
      <c r="AG18" s="93">
        <v>0.51300000000000001</v>
      </c>
      <c r="AH18" s="93">
        <v>0.9073123588266363</v>
      </c>
      <c r="AI18" s="55">
        <v>1.6561297928089083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1</v>
      </c>
      <c r="AU18" s="94">
        <v>1</v>
      </c>
      <c r="AV18" s="95">
        <v>0.5</v>
      </c>
      <c r="AW18" s="95">
        <v>1</v>
      </c>
      <c r="AX18" s="95">
        <v>1</v>
      </c>
      <c r="AY18" s="93">
        <v>0.28000000000000003</v>
      </c>
      <c r="AZ18" s="93">
        <v>0.32122801030064224</v>
      </c>
      <c r="BA18" s="96">
        <v>0.19338201174468903</v>
      </c>
      <c r="BB18" s="96">
        <v>0.21572499435094855</v>
      </c>
      <c r="BC18" s="96">
        <v>0.19844152771685286</v>
      </c>
      <c r="BD18" s="96">
        <v>0.20251617793749679</v>
      </c>
      <c r="BE18" s="52">
        <v>2</v>
      </c>
      <c r="BF18" s="52">
        <v>-9</v>
      </c>
      <c r="BG18" s="52">
        <v>0</v>
      </c>
      <c r="BH18" s="52">
        <v>0</v>
      </c>
      <c r="BI18" s="52">
        <v>49</v>
      </c>
      <c r="BJ18" s="52">
        <v>41</v>
      </c>
      <c r="BK18" s="52">
        <v>48</v>
      </c>
      <c r="BL18" s="52">
        <v>47</v>
      </c>
      <c r="BM18" s="52">
        <v>62</v>
      </c>
      <c r="BN18" s="52">
        <v>34</v>
      </c>
      <c r="BO18" s="52">
        <v>52</v>
      </c>
      <c r="BP18" s="52">
        <v>46</v>
      </c>
      <c r="BQ18" s="52">
        <v>-1</v>
      </c>
      <c r="BR18" s="52">
        <v>-10</v>
      </c>
      <c r="BS18" s="92">
        <v>65044</v>
      </c>
      <c r="BT18" s="93">
        <v>0.31959975673503582</v>
      </c>
      <c r="BU18" s="93">
        <v>0.20224491859642027</v>
      </c>
      <c r="BV18" s="53">
        <v>0</v>
      </c>
      <c r="BW18" s="53">
        <v>0</v>
      </c>
      <c r="BX18" s="53">
        <v>0</v>
      </c>
      <c r="BY18" s="53">
        <v>0.83333333333333337</v>
      </c>
      <c r="BZ18" s="53">
        <v>2</v>
      </c>
      <c r="CA18" s="97">
        <v>0.73799013263945135</v>
      </c>
      <c r="CB18" s="97">
        <v>-0.70638807819320204</v>
      </c>
      <c r="CC18" s="97">
        <v>-0.75155160029244972</v>
      </c>
      <c r="CD18" s="79">
        <v>-0.53962196380510175</v>
      </c>
      <c r="CE18" s="79">
        <v>-0.66708388838649169</v>
      </c>
      <c r="CF18" s="79">
        <v>-0.11342356717976239</v>
      </c>
      <c r="CG18" s="79">
        <v>-1.1506536465183952</v>
      </c>
      <c r="CH18" s="79">
        <v>-0.56574452515649121</v>
      </c>
      <c r="CI18" s="79">
        <v>-0.24262933131379671</v>
      </c>
      <c r="CJ18" s="79">
        <v>-0.85751899679176702</v>
      </c>
      <c r="CK18" s="79">
        <v>-0.62427793449472302</v>
      </c>
      <c r="CL18" s="79">
        <v>0.67889879150189336</v>
      </c>
      <c r="CM18" s="79">
        <v>0.21919743756252022</v>
      </c>
      <c r="CN18" s="79">
        <v>-0.15891099451707583</v>
      </c>
      <c r="CO18" s="79">
        <v>0.14219319015580253</v>
      </c>
      <c r="CP18" s="79">
        <v>-0.32966144610522224</v>
      </c>
      <c r="CQ18" s="79">
        <v>0.13264577945248648</v>
      </c>
      <c r="CR18" s="79">
        <v>-0.11905160650854621</v>
      </c>
      <c r="CS18" s="79">
        <v>0.58220237164540101</v>
      </c>
      <c r="CT18" s="79">
        <v>6.2311645904261047E-2</v>
      </c>
      <c r="CU18" s="79">
        <v>2.1816991541951105</v>
      </c>
      <c r="CV18" s="81">
        <v>0.82082623960396706</v>
      </c>
      <c r="CW18" s="52">
        <v>1</v>
      </c>
      <c r="CX18" s="53">
        <v>2.8333333333333335</v>
      </c>
      <c r="CY18" s="53">
        <v>-0.59310061395416103</v>
      </c>
      <c r="CZ18" s="92">
        <v>1342795</v>
      </c>
      <c r="DA18" s="52">
        <v>81627</v>
      </c>
      <c r="DB18" s="52">
        <v>127516</v>
      </c>
      <c r="DC18" s="52">
        <v>35906</v>
      </c>
      <c r="DD18" s="52">
        <v>256245</v>
      </c>
      <c r="DE18" s="98">
        <v>1.1899999999999999E-2</v>
      </c>
      <c r="DF18" s="52">
        <v>32455</v>
      </c>
      <c r="DG18" s="96">
        <f>(0.1)/100</f>
        <v>1E-3</v>
      </c>
      <c r="DH18" s="52">
        <v>66</v>
      </c>
      <c r="DI18" s="93">
        <f>(2.43)/100</f>
        <v>2.4300000000000002E-2</v>
      </c>
      <c r="DJ18" s="52">
        <v>25109</v>
      </c>
      <c r="DK18" s="53">
        <v>1.8811128300600468</v>
      </c>
      <c r="DL18" s="52">
        <v>47271</v>
      </c>
      <c r="DM18" s="53">
        <v>3.541442693447308</v>
      </c>
      <c r="DN18" s="92">
        <v>47271</v>
      </c>
      <c r="DO18" s="77" t="e">
        <v>#NULL!</v>
      </c>
      <c r="DQ18" s="93">
        <v>0.56000000000000005</v>
      </c>
    </row>
    <row r="19" spans="1:121">
      <c r="A19" t="s">
        <v>432</v>
      </c>
      <c r="B19" t="s">
        <v>433</v>
      </c>
      <c r="C19" s="52">
        <v>55</v>
      </c>
      <c r="D19" t="s">
        <v>123</v>
      </c>
      <c r="E19" s="52">
        <v>1</v>
      </c>
      <c r="F19" s="52">
        <v>1</v>
      </c>
      <c r="G19" s="53">
        <v>0.42237369820974896</v>
      </c>
      <c r="H19" s="53">
        <v>3.422373698209749</v>
      </c>
      <c r="I19" s="54">
        <v>5</v>
      </c>
      <c r="J19" s="54">
        <v>3</v>
      </c>
      <c r="K19" s="53">
        <v>0.42237369820974896</v>
      </c>
      <c r="L19" s="53">
        <v>2.422373698209749</v>
      </c>
      <c r="M19" s="54">
        <v>6</v>
      </c>
      <c r="N19" s="91">
        <v>11</v>
      </c>
      <c r="O19" s="92">
        <v>5772917</v>
      </c>
      <c r="P19" s="93">
        <v>0.9727985956724936</v>
      </c>
      <c r="Q19" s="52">
        <v>5615885.5505338646</v>
      </c>
      <c r="R19" s="52">
        <v>894599.20776076452</v>
      </c>
      <c r="S19" s="93">
        <v>0.15929797708853255</v>
      </c>
      <c r="T19" s="52">
        <v>66</v>
      </c>
      <c r="U19" s="52">
        <v>30444</v>
      </c>
      <c r="V19" s="92">
        <v>335696</v>
      </c>
      <c r="W19" s="93">
        <v>0.15</v>
      </c>
      <c r="X19" s="93">
        <v>4.1000000000000002E-2</v>
      </c>
      <c r="Y19" s="55">
        <v>-0.84871317557832948</v>
      </c>
      <c r="Z19" s="55">
        <v>0.84871317557832948</v>
      </c>
      <c r="AA19" s="93">
        <v>4.9932259956332797E-2</v>
      </c>
      <c r="AB19" s="93">
        <v>6.6972571209244103E-2</v>
      </c>
      <c r="AC19" s="55">
        <v>-0.70710690621295824</v>
      </c>
      <c r="AD19" s="55">
        <v>0.70710690621295824</v>
      </c>
      <c r="AE19" s="93">
        <v>0.91900000000000004</v>
      </c>
      <c r="AF19" s="93">
        <v>0.29499999999999998</v>
      </c>
      <c r="AG19" s="93">
        <v>0.5</v>
      </c>
      <c r="AH19" s="93">
        <v>0.81647302191544857</v>
      </c>
      <c r="AI19" s="55">
        <v>0.88861501560073808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1</v>
      </c>
      <c r="AQ19" s="94">
        <v>1</v>
      </c>
      <c r="AR19" s="94">
        <v>1</v>
      </c>
      <c r="AS19" s="94">
        <v>1</v>
      </c>
      <c r="AT19" s="94">
        <v>1</v>
      </c>
      <c r="AU19" s="94">
        <v>1</v>
      </c>
      <c r="AV19" s="95">
        <v>1</v>
      </c>
      <c r="AW19" s="95">
        <v>1</v>
      </c>
      <c r="AX19" s="95">
        <v>1</v>
      </c>
      <c r="AY19" s="93">
        <v>0.13</v>
      </c>
      <c r="AZ19" s="93">
        <v>0.3863342929226109</v>
      </c>
      <c r="BA19" s="96">
        <v>0.40006601552988286</v>
      </c>
      <c r="BB19" s="96">
        <v>0.28826734957093847</v>
      </c>
      <c r="BC19" s="96">
        <v>0.28997174421365501</v>
      </c>
      <c r="BD19" s="96">
        <v>0.32610170310482545</v>
      </c>
      <c r="BE19" s="52">
        <v>2</v>
      </c>
      <c r="BF19" s="52">
        <v>3</v>
      </c>
      <c r="BG19" s="52">
        <v>0</v>
      </c>
      <c r="BH19" s="52">
        <v>0</v>
      </c>
      <c r="BI19" s="52">
        <v>47</v>
      </c>
      <c r="BJ19" s="52">
        <v>44</v>
      </c>
      <c r="BK19" s="52">
        <v>47</v>
      </c>
      <c r="BL19" s="52">
        <v>48</v>
      </c>
      <c r="BM19" s="52">
        <v>60</v>
      </c>
      <c r="BN19" s="52">
        <v>37</v>
      </c>
      <c r="BO19" s="52">
        <v>53</v>
      </c>
      <c r="BP19" s="52">
        <v>46</v>
      </c>
      <c r="BQ19" s="52">
        <v>0</v>
      </c>
      <c r="BR19" s="52">
        <v>-7</v>
      </c>
      <c r="BS19" s="92">
        <v>305252</v>
      </c>
      <c r="BT19" s="93">
        <v>0.34121648817917477</v>
      </c>
      <c r="BU19" s="93">
        <v>0.11432695117563617</v>
      </c>
      <c r="BV19" s="53">
        <v>0</v>
      </c>
      <c r="BW19" s="53">
        <v>0</v>
      </c>
      <c r="BX19" s="53">
        <v>2.75</v>
      </c>
      <c r="BY19" s="53">
        <v>1</v>
      </c>
      <c r="BZ19" s="53">
        <v>2</v>
      </c>
      <c r="CA19" s="97">
        <v>0.72781074484778441</v>
      </c>
      <c r="CB19" s="97">
        <v>-7.721108180199146E-2</v>
      </c>
      <c r="CC19" s="97">
        <v>-0.55172719363717415</v>
      </c>
      <c r="CD19" s="79">
        <v>-7.6543733577193337E-2</v>
      </c>
      <c r="CE19" s="79">
        <v>-0.15637185836311535</v>
      </c>
      <c r="CF19" s="79">
        <v>0.28626448639913754</v>
      </c>
      <c r="CG19" s="79">
        <v>2.0330315132325958</v>
      </c>
      <c r="CH19" s="79">
        <v>0.77278414697564657</v>
      </c>
      <c r="CI19" s="79">
        <v>1.3462629573665232</v>
      </c>
      <c r="CJ19" s="79">
        <v>1.8066020809383594</v>
      </c>
      <c r="CK19" s="79">
        <v>-0.91637127999225398</v>
      </c>
      <c r="CL19" s="79">
        <v>1.1831294473261169</v>
      </c>
      <c r="CM19" s="79">
        <v>0.13877247845684715</v>
      </c>
      <c r="CN19" s="79">
        <v>-7.5359853069953658E-2</v>
      </c>
      <c r="CO19" s="79">
        <v>-0.18011137419734455</v>
      </c>
      <c r="CP19" s="79">
        <v>0.12473676339116456</v>
      </c>
      <c r="CQ19" s="79">
        <v>0.21827786492181292</v>
      </c>
      <c r="CR19" s="79">
        <v>-0.11905160650854621</v>
      </c>
      <c r="CS19" s="79">
        <v>0.66537413902331544</v>
      </c>
      <c r="CT19" s="79">
        <v>0.34271405247343528</v>
      </c>
      <c r="CU19" s="79">
        <v>-0.35863547740193485</v>
      </c>
      <c r="CV19" s="81">
        <v>-0.54656001691291489</v>
      </c>
      <c r="CW19" s="52">
        <v>1</v>
      </c>
      <c r="CX19" s="53">
        <v>5.75</v>
      </c>
      <c r="CY19" s="53">
        <v>0.55764351203298801</v>
      </c>
      <c r="CZ19" s="92">
        <v>5795483</v>
      </c>
      <c r="DA19" s="52">
        <v>357753</v>
      </c>
      <c r="DB19" s="52">
        <v>561861</v>
      </c>
      <c r="DC19" s="52">
        <v>157189</v>
      </c>
      <c r="DD19" s="52">
        <v>1222607</v>
      </c>
      <c r="DE19" s="98">
        <v>6.1500000000000006E-2</v>
      </c>
      <c r="DF19" s="52">
        <v>154748</v>
      </c>
      <c r="DG19" s="96">
        <f>(0.84)/100</f>
        <v>8.3999999999999995E-3</v>
      </c>
      <c r="DH19" s="52">
        <v>987</v>
      </c>
      <c r="DI19" s="93">
        <f>(2.68)/100</f>
        <v>2.6800000000000001E-2</v>
      </c>
      <c r="DJ19" s="52">
        <v>110443</v>
      </c>
      <c r="DK19" s="53">
        <v>1.9112054266792116</v>
      </c>
      <c r="DL19" s="52">
        <v>387015</v>
      </c>
      <c r="DM19" s="53">
        <v>6.6972571209244141</v>
      </c>
      <c r="DN19" s="92">
        <v>387015</v>
      </c>
      <c r="DO19" s="77" t="e">
        <v>#NULL!</v>
      </c>
      <c r="DQ19" s="93">
        <v>0.48</v>
      </c>
    </row>
    <row r="20" spans="1:121">
      <c r="A20" t="s">
        <v>434</v>
      </c>
      <c r="B20" t="s">
        <v>435</v>
      </c>
      <c r="C20" s="52">
        <v>44</v>
      </c>
      <c r="D20" t="s">
        <v>113</v>
      </c>
      <c r="E20" s="52">
        <v>1</v>
      </c>
      <c r="F20" s="52">
        <v>1</v>
      </c>
      <c r="G20" s="53">
        <v>0.4214341245296469</v>
      </c>
      <c r="H20" s="53">
        <v>0.4214341245296469</v>
      </c>
      <c r="I20" s="54">
        <v>6</v>
      </c>
      <c r="J20" s="54">
        <v>19</v>
      </c>
      <c r="K20" s="53">
        <v>0.4214341245296469</v>
      </c>
      <c r="L20" s="53">
        <v>2.4214341245296467</v>
      </c>
      <c r="M20" s="54">
        <v>7</v>
      </c>
      <c r="N20" s="91">
        <v>12</v>
      </c>
      <c r="O20" s="92">
        <v>1057566</v>
      </c>
      <c r="P20" s="93">
        <v>0.9367963302682818</v>
      </c>
      <c r="Q20" s="52">
        <v>990723.94781650568</v>
      </c>
      <c r="R20" s="52">
        <v>177931.34778583638</v>
      </c>
      <c r="S20" s="93">
        <v>0.17959730172868646</v>
      </c>
      <c r="T20" s="52">
        <v>14</v>
      </c>
      <c r="U20" s="52">
        <v>2557</v>
      </c>
      <c r="V20" s="92">
        <v>83446</v>
      </c>
      <c r="W20" s="93">
        <v>0.17199999999999999</v>
      </c>
      <c r="X20" s="93">
        <v>5.8999999999999997E-2</v>
      </c>
      <c r="Y20" s="55">
        <v>0.24499288589454238</v>
      </c>
      <c r="Z20" s="55">
        <v>-0.24499288589454238</v>
      </c>
      <c r="AA20" s="93">
        <v>0.14054936171582297</v>
      </c>
      <c r="AB20" s="93">
        <v>0.14894748898645099</v>
      </c>
      <c r="AC20" s="55">
        <v>0.57414651418138107</v>
      </c>
      <c r="AD20" s="55">
        <v>-0.57414651418138107</v>
      </c>
      <c r="AE20" s="93">
        <v>0.88500000000000001</v>
      </c>
      <c r="AF20" s="93">
        <v>0.34100000000000003</v>
      </c>
      <c r="AG20" s="93">
        <v>0.42700000000000005</v>
      </c>
      <c r="AH20" s="93">
        <v>0.72775092623619642</v>
      </c>
      <c r="AI20" s="55">
        <v>0.13207131105618897</v>
      </c>
      <c r="AJ20" s="94">
        <v>1</v>
      </c>
      <c r="AK20" s="94">
        <v>0</v>
      </c>
      <c r="AL20" s="94">
        <v>0</v>
      </c>
      <c r="AM20" s="94">
        <v>1</v>
      </c>
      <c r="AN20" s="94">
        <v>1</v>
      </c>
      <c r="AO20" s="94">
        <v>1</v>
      </c>
      <c r="AP20" s="94">
        <v>1</v>
      </c>
      <c r="AQ20" s="94">
        <v>1</v>
      </c>
      <c r="AR20" s="94">
        <v>1</v>
      </c>
      <c r="AS20" s="94">
        <v>0</v>
      </c>
      <c r="AT20" s="94">
        <v>0</v>
      </c>
      <c r="AU20" s="94">
        <v>0</v>
      </c>
      <c r="AV20" s="95">
        <v>1</v>
      </c>
      <c r="AW20" s="95">
        <v>1</v>
      </c>
      <c r="AX20" s="95">
        <v>1</v>
      </c>
      <c r="AY20" s="93">
        <v>0.11</v>
      </c>
      <c r="AZ20" s="93">
        <v>0.20872515176764672</v>
      </c>
      <c r="BA20" s="96">
        <v>0.34866063207400166</v>
      </c>
      <c r="BB20" s="96">
        <v>0.21933263218280907</v>
      </c>
      <c r="BC20" s="96">
        <v>0.16417045066158878</v>
      </c>
      <c r="BD20" s="96">
        <v>0.24405457163946651</v>
      </c>
      <c r="BE20" s="52">
        <v>2</v>
      </c>
      <c r="BF20" s="52">
        <v>0</v>
      </c>
      <c r="BG20" s="52">
        <v>1</v>
      </c>
      <c r="BH20" s="52">
        <v>1</v>
      </c>
      <c r="BI20" s="52">
        <v>55</v>
      </c>
      <c r="BJ20" s="52">
        <v>36</v>
      </c>
      <c r="BK20" s="52">
        <v>56</v>
      </c>
      <c r="BL20" s="52">
        <v>40</v>
      </c>
      <c r="BM20" s="52">
        <v>60</v>
      </c>
      <c r="BN20" s="52">
        <v>37</v>
      </c>
      <c r="BO20" s="52">
        <v>63</v>
      </c>
      <c r="BP20" s="52">
        <v>35</v>
      </c>
      <c r="BQ20" s="52">
        <v>1</v>
      </c>
      <c r="BR20" s="52">
        <v>3</v>
      </c>
      <c r="BS20" s="92">
        <v>80889</v>
      </c>
      <c r="BT20" s="93">
        <v>0.45460792045120951</v>
      </c>
      <c r="BU20" s="93">
        <v>0.13237944487625358</v>
      </c>
      <c r="BV20" s="53">
        <v>1</v>
      </c>
      <c r="BW20" s="53">
        <v>2</v>
      </c>
      <c r="BX20" s="53">
        <v>2.5</v>
      </c>
      <c r="BY20" s="53">
        <v>1</v>
      </c>
      <c r="BZ20" s="53">
        <v>0</v>
      </c>
      <c r="CA20" s="97">
        <v>-0.48814468948543005</v>
      </c>
      <c r="CB20" s="97">
        <v>-0.72968188741641682</v>
      </c>
      <c r="CC20" s="97">
        <v>0.98573209501067838</v>
      </c>
      <c r="CD20" s="79">
        <v>-0.65328233855497475</v>
      </c>
      <c r="CE20" s="79">
        <v>-0.83732123172761708</v>
      </c>
      <c r="CF20" s="79">
        <v>2.3828442109726873</v>
      </c>
      <c r="CG20" s="79">
        <v>1.2412016984304399</v>
      </c>
      <c r="CH20" s="79">
        <v>-0.49917752906200463</v>
      </c>
      <c r="CI20" s="79">
        <v>-0.83754816950730848</v>
      </c>
      <c r="CJ20" s="79">
        <v>3.7920093236270047E-2</v>
      </c>
      <c r="CK20" s="79">
        <v>0.25200210199787004</v>
      </c>
      <c r="CL20" s="79">
        <v>-0.16148563487181258</v>
      </c>
      <c r="CM20" s="79">
        <v>0.86259711040790477</v>
      </c>
      <c r="CN20" s="79">
        <v>-0.74376898464693109</v>
      </c>
      <c r="CO20" s="79">
        <v>-0.18011137419734455</v>
      </c>
      <c r="CP20" s="79">
        <v>0.12473676339116456</v>
      </c>
      <c r="CQ20" s="79">
        <v>1.0745987196150772</v>
      </c>
      <c r="CR20" s="79">
        <v>-1.0731651958127606</v>
      </c>
      <c r="CS20" s="79">
        <v>0.74854590640122998</v>
      </c>
      <c r="CT20" s="79">
        <v>1.2773887410373495</v>
      </c>
      <c r="CU20" s="79">
        <v>-0.69734676161487419</v>
      </c>
      <c r="CV20" s="81">
        <v>-0.26578997062717369</v>
      </c>
      <c r="CW20" s="52">
        <v>1</v>
      </c>
      <c r="CX20" s="53">
        <v>6.5</v>
      </c>
      <c r="CY20" s="53">
        <v>0.85354914442968344</v>
      </c>
      <c r="CZ20" s="92">
        <v>1059639</v>
      </c>
      <c r="DA20" s="52">
        <v>75560</v>
      </c>
      <c r="DB20" s="52">
        <v>114376</v>
      </c>
      <c r="DC20" s="52">
        <v>66770</v>
      </c>
      <c r="DD20" s="52">
        <v>204045</v>
      </c>
      <c r="DE20" s="98">
        <v>5.5399999999999998E-2</v>
      </c>
      <c r="DF20" s="52">
        <v>36176</v>
      </c>
      <c r="DG20" s="96">
        <f>(0.28)/100</f>
        <v>2.8000000000000004E-3</v>
      </c>
      <c r="DH20" s="52">
        <v>1237</v>
      </c>
      <c r="DI20" s="93">
        <f>(3.42)/100</f>
        <v>3.4200000000000001E-2</v>
      </c>
      <c r="DJ20" s="52">
        <v>25200</v>
      </c>
      <c r="DK20" s="53">
        <v>2.3854013437760906</v>
      </c>
      <c r="DL20" s="52">
        <v>157352</v>
      </c>
      <c r="DM20" s="53">
        <v>14.894748898645055</v>
      </c>
      <c r="DN20" s="92">
        <v>157352</v>
      </c>
      <c r="DO20" s="53">
        <v>36.987042491969007</v>
      </c>
      <c r="DQ20" s="93">
        <v>0.47</v>
      </c>
    </row>
    <row r="21" spans="1:121">
      <c r="A21" t="s">
        <v>436</v>
      </c>
      <c r="B21" t="s">
        <v>437</v>
      </c>
      <c r="C21" s="52">
        <v>12</v>
      </c>
      <c r="D21" t="s">
        <v>83</v>
      </c>
      <c r="E21" s="52">
        <v>1</v>
      </c>
      <c r="F21" s="52">
        <v>1</v>
      </c>
      <c r="G21" s="53">
        <v>-0.65532630454306717</v>
      </c>
      <c r="H21" s="53">
        <v>2.3446736954569327</v>
      </c>
      <c r="I21" s="54">
        <v>30</v>
      </c>
      <c r="J21" s="54">
        <v>11</v>
      </c>
      <c r="K21" s="53">
        <v>-0.65532630454306717</v>
      </c>
      <c r="L21" s="53">
        <v>2.3446736954569327</v>
      </c>
      <c r="M21" s="54">
        <v>33</v>
      </c>
      <c r="N21" s="91">
        <v>13</v>
      </c>
      <c r="O21" s="92">
        <v>20656589</v>
      </c>
      <c r="P21" s="93">
        <v>0.90774085492745427</v>
      </c>
      <c r="Q21" s="52">
        <v>18750829.758745048</v>
      </c>
      <c r="R21" s="52">
        <v>2840666.076592877</v>
      </c>
      <c r="S21" s="93">
        <v>0.15149548650069961</v>
      </c>
      <c r="T21" s="52">
        <v>172</v>
      </c>
      <c r="U21" s="52">
        <v>180551</v>
      </c>
      <c r="V21" s="92">
        <v>1033862</v>
      </c>
      <c r="W21" s="93">
        <v>0.17399999999999999</v>
      </c>
      <c r="X21" s="93">
        <v>0.06</v>
      </c>
      <c r="Y21" s="55">
        <v>0.25220436554128089</v>
      </c>
      <c r="Z21" s="55">
        <v>-0.25220436554128089</v>
      </c>
      <c r="AA21" s="93">
        <v>0.20553176652214714</v>
      </c>
      <c r="AB21" s="93">
        <v>0.248712828210189</v>
      </c>
      <c r="AC21" s="55">
        <v>1.5182425989399748</v>
      </c>
      <c r="AD21" s="55">
        <v>-1.5182425989399748</v>
      </c>
      <c r="AE21" s="93">
        <v>0.874</v>
      </c>
      <c r="AF21" s="93">
        <v>0.28599999999999998</v>
      </c>
      <c r="AG21" s="93">
        <v>0.45799999999999996</v>
      </c>
      <c r="AH21" s="93">
        <v>0.54682437143901308</v>
      </c>
      <c r="AI21" s="55">
        <v>-0.84713396461998069</v>
      </c>
      <c r="AJ21" s="94">
        <v>0</v>
      </c>
      <c r="AK21" s="94">
        <v>0</v>
      </c>
      <c r="AL21" s="94">
        <v>0</v>
      </c>
      <c r="AM21" s="94">
        <v>1</v>
      </c>
      <c r="AN21" s="94">
        <v>1</v>
      </c>
      <c r="AO21" s="94">
        <v>1</v>
      </c>
      <c r="AP21" s="94">
        <v>1</v>
      </c>
      <c r="AQ21" s="94">
        <v>1</v>
      </c>
      <c r="AR21" s="94">
        <v>1</v>
      </c>
      <c r="AS21" s="94">
        <v>0</v>
      </c>
      <c r="AT21" s="94">
        <v>0</v>
      </c>
      <c r="AU21" s="94">
        <v>0</v>
      </c>
      <c r="AV21" s="95">
        <v>1</v>
      </c>
      <c r="AW21" s="95">
        <v>0</v>
      </c>
      <c r="AX21" s="95">
        <v>0</v>
      </c>
      <c r="AY21" s="93">
        <v>0.08</v>
      </c>
      <c r="AZ21" s="93">
        <v>0.35533092292405316</v>
      </c>
      <c r="BA21" s="96">
        <v>0.18466696783445166</v>
      </c>
      <c r="BB21" s="96">
        <v>0.23721267212121089</v>
      </c>
      <c r="BC21" s="96">
        <v>0.2203221784139032</v>
      </c>
      <c r="BD21" s="96">
        <v>0.21406727278985527</v>
      </c>
      <c r="BE21" s="52">
        <v>3</v>
      </c>
      <c r="BF21" s="52">
        <v>3</v>
      </c>
      <c r="BG21" s="52">
        <v>0</v>
      </c>
      <c r="BH21" s="52">
        <v>0</v>
      </c>
      <c r="BI21" s="52">
        <v>54</v>
      </c>
      <c r="BJ21" s="52">
        <v>36</v>
      </c>
      <c r="BK21" s="52">
        <v>48</v>
      </c>
      <c r="BL21" s="52">
        <v>49</v>
      </c>
      <c r="BM21" s="52">
        <v>66</v>
      </c>
      <c r="BN21" s="52">
        <v>32</v>
      </c>
      <c r="BO21" s="52">
        <v>50</v>
      </c>
      <c r="BP21" s="52">
        <v>49</v>
      </c>
      <c r="BQ21" s="52">
        <v>-6</v>
      </c>
      <c r="BR21" s="52">
        <v>-16</v>
      </c>
      <c r="BS21" s="92">
        <v>853311</v>
      </c>
      <c r="BT21" s="93">
        <v>0.30039116777268998</v>
      </c>
      <c r="BU21" s="93">
        <v>8.3266409570331296E-2</v>
      </c>
      <c r="BV21" s="53">
        <v>0</v>
      </c>
      <c r="BW21" s="53">
        <v>2</v>
      </c>
      <c r="BX21" s="53">
        <v>2.5</v>
      </c>
      <c r="BY21" s="53">
        <v>0.33333333333333331</v>
      </c>
      <c r="BZ21" s="53">
        <v>0</v>
      </c>
      <c r="CA21" s="97">
        <v>-1.4694763568443614</v>
      </c>
      <c r="CB21" s="97">
        <v>1.6945326904537528</v>
      </c>
      <c r="CC21" s="97">
        <v>-1.1426833875748779</v>
      </c>
      <c r="CD21" s="79">
        <v>1.5197269696256519</v>
      </c>
      <c r="CE21" s="79">
        <v>1.2317172488799073</v>
      </c>
      <c r="CF21" s="79">
        <v>-0.46858565790549855</v>
      </c>
      <c r="CG21" s="79">
        <v>-1.2848970105691382</v>
      </c>
      <c r="CH21" s="79">
        <v>-0.16926066816273841</v>
      </c>
      <c r="CI21" s="79">
        <v>0.13720148843593682</v>
      </c>
      <c r="CJ21" s="79">
        <v>-0.6085131749096141</v>
      </c>
      <c r="CK21" s="79">
        <v>0.10595542924910453</v>
      </c>
      <c r="CL21" s="79">
        <v>-0.16148563487181258</v>
      </c>
      <c r="CM21" s="79">
        <v>0.21919743756252022</v>
      </c>
      <c r="CN21" s="79">
        <v>8.1912883771685097E-3</v>
      </c>
      <c r="CO21" s="79">
        <v>0.78680231886209673</v>
      </c>
      <c r="CP21" s="79">
        <v>-0.6325935857694801</v>
      </c>
      <c r="CQ21" s="79">
        <v>-3.861839148616638E-2</v>
      </c>
      <c r="CR21" s="79">
        <v>0.14116119057442134</v>
      </c>
      <c r="CS21" s="79">
        <v>0.16634353475582875</v>
      </c>
      <c r="CT21" s="79">
        <v>-0.49849316723408743</v>
      </c>
      <c r="CU21" s="79">
        <v>-1.2054136879342832</v>
      </c>
      <c r="CV21" s="81">
        <v>-1.0296439525069971</v>
      </c>
      <c r="CW21" s="52">
        <v>1</v>
      </c>
      <c r="CX21" s="53">
        <v>4.833333333333333</v>
      </c>
      <c r="CY21" s="53">
        <v>0.19598107243702673</v>
      </c>
      <c r="CZ21" s="92">
        <v>20984400</v>
      </c>
      <c r="DA21" s="52">
        <v>1389757</v>
      </c>
      <c r="DB21" s="52">
        <v>1739623</v>
      </c>
      <c r="DC21" s="52">
        <v>1901686</v>
      </c>
      <c r="DD21" s="52">
        <v>4249733</v>
      </c>
      <c r="DE21" s="98">
        <v>0.15340000000000001</v>
      </c>
      <c r="DF21" s="52">
        <v>550606</v>
      </c>
      <c r="DG21" s="96">
        <f>(0.19)/100</f>
        <v>1.9E-3</v>
      </c>
      <c r="DH21" s="52">
        <v>10290</v>
      </c>
      <c r="DI21" s="93">
        <f>(2.67)/100</f>
        <v>2.6699999999999998E-2</v>
      </c>
      <c r="DJ21" s="52">
        <v>381530</v>
      </c>
      <c r="DK21" s="53">
        <v>1.8509696984427706</v>
      </c>
      <c r="DL21" s="52">
        <v>5126578</v>
      </c>
      <c r="DM21" s="53">
        <v>24.871282821018902</v>
      </c>
      <c r="DN21" s="92">
        <v>5126578</v>
      </c>
      <c r="DO21" s="53">
        <v>44.254085155088013</v>
      </c>
      <c r="DQ21" s="93">
        <v>0.43</v>
      </c>
    </row>
    <row r="22" spans="1:121">
      <c r="A22" t="s">
        <v>438</v>
      </c>
      <c r="B22" t="s">
        <v>439</v>
      </c>
      <c r="C22" s="52">
        <v>32</v>
      </c>
      <c r="D22" t="s">
        <v>102</v>
      </c>
      <c r="E22" s="52">
        <v>1</v>
      </c>
      <c r="F22" s="52">
        <v>1</v>
      </c>
      <c r="G22" s="53">
        <v>-0.73820691040465758</v>
      </c>
      <c r="H22" s="53">
        <v>2.2617930895953426</v>
      </c>
      <c r="I22" s="54">
        <v>32</v>
      </c>
      <c r="J22" s="54">
        <v>12</v>
      </c>
      <c r="K22" s="53">
        <v>-0.73820691040465758</v>
      </c>
      <c r="L22" s="53">
        <v>2.2617930895953426</v>
      </c>
      <c r="M22" s="54">
        <v>35</v>
      </c>
      <c r="N22" s="91">
        <v>14</v>
      </c>
      <c r="O22" s="92">
        <v>2939254</v>
      </c>
      <c r="P22" s="93">
        <v>0.8952102305464722</v>
      </c>
      <c r="Q22" s="52">
        <v>2631250.2509746407</v>
      </c>
      <c r="R22" s="52">
        <v>420458.76024214481</v>
      </c>
      <c r="S22" s="93">
        <v>0.159794287938368</v>
      </c>
      <c r="T22" s="52">
        <v>14</v>
      </c>
      <c r="U22" s="52">
        <v>13178</v>
      </c>
      <c r="V22" s="92">
        <v>110414</v>
      </c>
      <c r="W22" s="93">
        <v>0.156</v>
      </c>
      <c r="X22" s="93">
        <v>6.7000000000000004E-2</v>
      </c>
      <c r="Y22" s="55">
        <v>0.30168708914152198</v>
      </c>
      <c r="Z22" s="55">
        <v>-0.30168708914152198</v>
      </c>
      <c r="AA22" s="93">
        <v>0.19958755915699622</v>
      </c>
      <c r="AB22" s="93">
        <v>0.28456105287718803</v>
      </c>
      <c r="AC22" s="55">
        <v>1.8440337232247499</v>
      </c>
      <c r="AD22" s="55">
        <v>-1.8440337232247499</v>
      </c>
      <c r="AE22" s="93">
        <v>0.86</v>
      </c>
      <c r="AF22" s="93">
        <v>0.23499999999999999</v>
      </c>
      <c r="AG22" s="93">
        <v>0.44299999999999995</v>
      </c>
      <c r="AH22" s="93">
        <v>0.4978119479275579</v>
      </c>
      <c r="AI22" s="55">
        <v>-1.5165844530764481</v>
      </c>
      <c r="AJ22" s="94">
        <v>0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1</v>
      </c>
      <c r="AQ22" s="94">
        <v>1</v>
      </c>
      <c r="AR22" s="94">
        <v>1</v>
      </c>
      <c r="AS22" s="94">
        <v>0</v>
      </c>
      <c r="AT22" s="94">
        <v>0</v>
      </c>
      <c r="AU22" s="94">
        <v>0</v>
      </c>
      <c r="AV22" s="95">
        <v>1</v>
      </c>
      <c r="AW22" s="95">
        <v>1</v>
      </c>
      <c r="AX22" s="95">
        <v>1</v>
      </c>
      <c r="AY22" s="93">
        <v>0.16</v>
      </c>
      <c r="AZ22" s="93">
        <v>0.28542063189950512</v>
      </c>
      <c r="BA22" s="96">
        <v>0.19960811960926286</v>
      </c>
      <c r="BB22" s="96">
        <v>0.23476464985129492</v>
      </c>
      <c r="BC22" s="96">
        <v>0.20048634447363597</v>
      </c>
      <c r="BD22" s="96">
        <v>0.21161970464473126</v>
      </c>
      <c r="BE22" s="52">
        <v>3</v>
      </c>
      <c r="BF22" s="52">
        <v>3</v>
      </c>
      <c r="BG22" s="52">
        <v>0</v>
      </c>
      <c r="BH22" s="52">
        <v>0</v>
      </c>
      <c r="BI22" s="52">
        <v>52</v>
      </c>
      <c r="BJ22" s="52">
        <v>35</v>
      </c>
      <c r="BK22" s="52">
        <v>48</v>
      </c>
      <c r="BL22" s="52">
        <v>46</v>
      </c>
      <c r="BM22" s="52">
        <v>68</v>
      </c>
      <c r="BN22" s="52">
        <v>30</v>
      </c>
      <c r="BO22" s="52">
        <v>52</v>
      </c>
      <c r="BP22" s="52">
        <v>46</v>
      </c>
      <c r="BQ22" s="52">
        <v>-4</v>
      </c>
      <c r="BR22" s="52">
        <v>-16</v>
      </c>
      <c r="BS22" s="92">
        <v>97236</v>
      </c>
      <c r="BT22" s="93">
        <v>0.23126168174971828</v>
      </c>
      <c r="BU22" s="93">
        <v>4.7631133614175557E-2</v>
      </c>
      <c r="BV22" s="53">
        <v>0</v>
      </c>
      <c r="BW22" s="53">
        <v>1</v>
      </c>
      <c r="BX22" s="53">
        <v>2.5</v>
      </c>
      <c r="BY22" s="53">
        <v>1</v>
      </c>
      <c r="BZ22" s="53">
        <v>0</v>
      </c>
      <c r="CA22" s="97">
        <v>-1.8926908585034963</v>
      </c>
      <c r="CB22" s="97">
        <v>-0.50887938596967197</v>
      </c>
      <c r="CC22" s="97">
        <v>-0.5141368924984443</v>
      </c>
      <c r="CD22" s="79">
        <v>-0.59162332289970887</v>
      </c>
      <c r="CE22" s="79">
        <v>-0.83732123172761708</v>
      </c>
      <c r="CF22" s="79">
        <v>-1.7467728706592958</v>
      </c>
      <c r="CG22" s="79">
        <v>-1.0547489473233207</v>
      </c>
      <c r="CH22" s="79">
        <v>-0.21443080343562215</v>
      </c>
      <c r="CI22" s="79">
        <v>-0.20713292694627836</v>
      </c>
      <c r="CJ22" s="79">
        <v>-0.66127516200945535</v>
      </c>
      <c r="CK22" s="79">
        <v>-0.18613791624842649</v>
      </c>
      <c r="CL22" s="79">
        <v>-0.32956252014655379</v>
      </c>
      <c r="CM22" s="79">
        <v>0.21919743756252022</v>
      </c>
      <c r="CN22" s="79">
        <v>-0.24246213596419799</v>
      </c>
      <c r="CO22" s="79">
        <v>1.1091068832152438</v>
      </c>
      <c r="CP22" s="79">
        <v>-0.93552572543373802</v>
      </c>
      <c r="CQ22" s="79">
        <v>0.13264577945248648</v>
      </c>
      <c r="CR22" s="79">
        <v>-0.11905160650854621</v>
      </c>
      <c r="CS22" s="79">
        <v>0.33268706951165766</v>
      </c>
      <c r="CT22" s="79">
        <v>-0.49849316723408743</v>
      </c>
      <c r="CU22" s="79">
        <v>0.14943144891747412</v>
      </c>
      <c r="CV22" s="81">
        <v>-1.5838786330748575</v>
      </c>
      <c r="CW22" s="52">
        <v>1</v>
      </c>
      <c r="CX22" s="53">
        <v>4.5</v>
      </c>
      <c r="CY22" s="53">
        <v>6.4467458038495518E-2</v>
      </c>
      <c r="CZ22" s="92">
        <v>2998039</v>
      </c>
      <c r="DA22" s="52">
        <v>219451</v>
      </c>
      <c r="DB22" s="52">
        <v>250225</v>
      </c>
      <c r="DC22" s="52">
        <v>308088</v>
      </c>
      <c r="DD22" s="52">
        <v>585057</v>
      </c>
      <c r="DE22" s="98">
        <v>8.4900000000000003E-2</v>
      </c>
      <c r="DF22" s="52">
        <v>240323</v>
      </c>
      <c r="DG22" s="96">
        <f>(0.9)/100</f>
        <v>9.0000000000000011E-3</v>
      </c>
      <c r="DH22" s="52">
        <v>18016</v>
      </c>
      <c r="DI22" s="93">
        <f>(8.17)/100</f>
        <v>8.1699999999999995E-2</v>
      </c>
      <c r="DJ22" s="52">
        <v>98794</v>
      </c>
      <c r="DK22" s="53">
        <v>3.3602738449377529</v>
      </c>
      <c r="DL22" s="52">
        <v>836626</v>
      </c>
      <c r="DM22" s="53">
        <v>28.456105287718813</v>
      </c>
      <c r="DN22" s="92">
        <v>836626</v>
      </c>
      <c r="DO22" s="53">
        <v>39.794286779566015</v>
      </c>
      <c r="DQ22" s="93">
        <v>0.44</v>
      </c>
    </row>
    <row r="23" spans="1:121">
      <c r="A23" t="s">
        <v>440</v>
      </c>
      <c r="B23" t="s">
        <v>441</v>
      </c>
      <c r="C23" s="52">
        <v>42</v>
      </c>
      <c r="D23" t="s">
        <v>112</v>
      </c>
      <c r="E23" s="52">
        <v>1</v>
      </c>
      <c r="F23" s="52">
        <v>1</v>
      </c>
      <c r="G23" s="53">
        <v>0.20021634366463531</v>
      </c>
      <c r="H23" s="53">
        <v>2.2002163436646351</v>
      </c>
      <c r="I23" s="54">
        <v>8</v>
      </c>
      <c r="J23" s="54">
        <v>13</v>
      </c>
      <c r="K23" s="53">
        <v>0.20021634366463531</v>
      </c>
      <c r="L23" s="53">
        <v>2.2002163436646351</v>
      </c>
      <c r="M23" s="54">
        <v>11</v>
      </c>
      <c r="N23" s="91">
        <v>15</v>
      </c>
      <c r="O23" s="92">
        <v>12787085</v>
      </c>
      <c r="P23" s="93">
        <v>0.96744558744146203</v>
      </c>
      <c r="Q23" s="52">
        <v>12370808.959488908</v>
      </c>
      <c r="R23" s="52">
        <v>1989292.5751559322</v>
      </c>
      <c r="S23" s="93">
        <v>0.1608053751109029</v>
      </c>
      <c r="T23" s="52">
        <v>239</v>
      </c>
      <c r="U23" s="52">
        <v>76564</v>
      </c>
      <c r="V23" s="92">
        <v>716052</v>
      </c>
      <c r="W23" s="93">
        <v>0.161</v>
      </c>
      <c r="X23" s="93">
        <v>5.8000000000000003E-2</v>
      </c>
      <c r="Y23" s="55">
        <v>0.10763019316098141</v>
      </c>
      <c r="Z23" s="55">
        <v>-0.10763019316098141</v>
      </c>
      <c r="AA23" s="93">
        <v>6.8124025019267884E-2</v>
      </c>
      <c r="AB23" s="93">
        <v>7.0399407019290303E-2</v>
      </c>
      <c r="AC23" s="55">
        <v>-0.28806967943375639</v>
      </c>
      <c r="AD23" s="55">
        <v>0.28806967943375639</v>
      </c>
      <c r="AE23" s="93">
        <v>0.90100000000000002</v>
      </c>
      <c r="AF23" s="93">
        <v>0.308</v>
      </c>
      <c r="AG23" s="93">
        <v>0.47100000000000003</v>
      </c>
      <c r="AH23" s="93">
        <v>0.7690826359700903</v>
      </c>
      <c r="AI23" s="55">
        <v>0.43432165580669596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1</v>
      </c>
      <c r="AQ23" s="94">
        <v>1</v>
      </c>
      <c r="AR23" s="94">
        <v>1</v>
      </c>
      <c r="AS23" s="94">
        <v>1</v>
      </c>
      <c r="AT23" s="94">
        <v>0</v>
      </c>
      <c r="AU23" s="94">
        <v>0</v>
      </c>
      <c r="AV23" s="95">
        <v>1</v>
      </c>
      <c r="AW23" s="95">
        <v>1</v>
      </c>
      <c r="AX23" s="95">
        <v>1</v>
      </c>
      <c r="AY23" s="93">
        <v>0.27</v>
      </c>
      <c r="AZ23" s="93">
        <v>0.29139018602339645</v>
      </c>
      <c r="BA23" s="96">
        <v>0.24668993887659682</v>
      </c>
      <c r="BB23" s="96">
        <v>0.22628554924243413</v>
      </c>
      <c r="BC23" s="96">
        <v>0.17589336840230685</v>
      </c>
      <c r="BD23" s="96">
        <v>0.21628961884044595</v>
      </c>
      <c r="BE23" s="52">
        <v>2</v>
      </c>
      <c r="BF23" s="52">
        <v>2</v>
      </c>
      <c r="BG23" s="52">
        <v>0</v>
      </c>
      <c r="BH23" s="52">
        <v>0</v>
      </c>
      <c r="BI23" s="52">
        <v>52</v>
      </c>
      <c r="BJ23" s="52">
        <v>43</v>
      </c>
      <c r="BK23" s="52">
        <v>48</v>
      </c>
      <c r="BL23" s="52">
        <v>49</v>
      </c>
      <c r="BM23" s="52">
        <v>63</v>
      </c>
      <c r="BN23" s="52">
        <v>35</v>
      </c>
      <c r="BO23" s="52">
        <v>52</v>
      </c>
      <c r="BP23" s="52">
        <v>47</v>
      </c>
      <c r="BQ23" s="52">
        <v>-4</v>
      </c>
      <c r="BR23" s="52">
        <v>-11</v>
      </c>
      <c r="BS23" s="92">
        <v>639488</v>
      </c>
      <c r="BT23" s="93">
        <v>0.3214650313314889</v>
      </c>
      <c r="BU23" s="93">
        <v>0.18690733658218431</v>
      </c>
      <c r="BV23" s="53">
        <v>0</v>
      </c>
      <c r="BW23" s="53">
        <v>0</v>
      </c>
      <c r="BX23" s="53">
        <v>2.75</v>
      </c>
      <c r="BY23" s="53">
        <v>1</v>
      </c>
      <c r="BZ23" s="53">
        <v>0</v>
      </c>
      <c r="CA23" s="97">
        <v>0.54701602608567568</v>
      </c>
      <c r="CB23" s="97">
        <v>0.91942278894265261</v>
      </c>
      <c r="CC23" s="97">
        <v>-0.43755772582156294</v>
      </c>
      <c r="CD23" s="79">
        <v>0.79309348677931413</v>
      </c>
      <c r="CE23" s="79">
        <v>2.1090943260995538</v>
      </c>
      <c r="CF23" s="79">
        <v>-7.8935098154134617E-2</v>
      </c>
      <c r="CG23" s="79">
        <v>-0.32951774147115648</v>
      </c>
      <c r="CH23" s="79">
        <v>-0.37088449513662897</v>
      </c>
      <c r="CI23" s="79">
        <v>-0.63404757361708219</v>
      </c>
      <c r="CJ23" s="79">
        <v>-0.56060627847192246</v>
      </c>
      <c r="CK23" s="79">
        <v>-0.18613791624842649</v>
      </c>
      <c r="CL23" s="79">
        <v>1.0150525620513757</v>
      </c>
      <c r="CM23" s="79">
        <v>0.21919743756252022</v>
      </c>
      <c r="CN23" s="79">
        <v>8.1912883771685097E-3</v>
      </c>
      <c r="CO23" s="79">
        <v>0.30334547233237608</v>
      </c>
      <c r="CP23" s="79">
        <v>-0.17819537627309331</v>
      </c>
      <c r="CQ23" s="79">
        <v>0.13264577945248648</v>
      </c>
      <c r="CR23" s="79">
        <v>-3.2314007480890347E-2</v>
      </c>
      <c r="CS23" s="79">
        <v>0.33268706951165766</v>
      </c>
      <c r="CT23" s="79">
        <v>-3.115582295213036E-2</v>
      </c>
      <c r="CU23" s="79">
        <v>2.0123435120886404</v>
      </c>
      <c r="CV23" s="81">
        <v>0.58228115638916988</v>
      </c>
      <c r="CW23" s="52">
        <v>1</v>
      </c>
      <c r="CX23" s="53">
        <v>3.75</v>
      </c>
      <c r="CY23" s="53">
        <v>-0.23143817435819994</v>
      </c>
      <c r="CZ23" s="92">
        <v>12805537</v>
      </c>
      <c r="DA23" s="52">
        <v>868634</v>
      </c>
      <c r="DB23" s="52">
        <v>1187598</v>
      </c>
      <c r="DC23" s="52">
        <v>416183</v>
      </c>
      <c r="DD23" s="52">
        <v>3132444</v>
      </c>
      <c r="DE23" s="98">
        <v>0.1057</v>
      </c>
      <c r="DF23" s="52">
        <v>420202</v>
      </c>
      <c r="DG23" s="96">
        <f>(0.1)/100</f>
        <v>1E-3</v>
      </c>
      <c r="DH23" s="52">
        <v>2446</v>
      </c>
      <c r="DI23" s="93">
        <f>(3.29)/100</f>
        <v>3.2899999999999999E-2</v>
      </c>
      <c r="DJ23" s="52">
        <v>245081</v>
      </c>
      <c r="DK23" s="53">
        <v>1.9170576367268821</v>
      </c>
      <c r="DL23" s="52">
        <v>900002</v>
      </c>
      <c r="DM23" s="53">
        <v>7.0399407019290265</v>
      </c>
      <c r="DN23" s="92">
        <v>900002</v>
      </c>
      <c r="DO23" s="53">
        <v>45.14155338630237</v>
      </c>
      <c r="DQ23" s="93">
        <v>0.52</v>
      </c>
    </row>
    <row r="24" spans="1:121">
      <c r="A24" t="s">
        <v>442</v>
      </c>
      <c r="B24" t="s">
        <v>443</v>
      </c>
      <c r="C24" s="52">
        <v>20</v>
      </c>
      <c r="D24" t="s">
        <v>90</v>
      </c>
      <c r="E24" s="52">
        <v>0</v>
      </c>
      <c r="F24" s="52">
        <v>1</v>
      </c>
      <c r="G24" s="77"/>
      <c r="H24" s="77"/>
      <c r="I24" s="77"/>
      <c r="J24" s="77"/>
      <c r="K24" s="53">
        <v>0.15888333777258012</v>
      </c>
      <c r="L24" s="53">
        <v>2.15888333777258</v>
      </c>
      <c r="M24" s="54">
        <v>12</v>
      </c>
      <c r="N24" s="91">
        <v>16</v>
      </c>
      <c r="O24" s="92">
        <v>2907731</v>
      </c>
      <c r="P24" s="93">
        <v>0.95725708727271352</v>
      </c>
      <c r="Q24" s="52">
        <v>2783446.1076325746</v>
      </c>
      <c r="R24" s="52">
        <v>466990.21196929517</v>
      </c>
      <c r="S24" s="93">
        <v>0.16777411665659583</v>
      </c>
      <c r="T24" s="52">
        <v>60</v>
      </c>
      <c r="U24" s="52">
        <v>35173</v>
      </c>
      <c r="V24" s="92">
        <v>204563</v>
      </c>
      <c r="W24" s="93">
        <v>0.153</v>
      </c>
      <c r="X24" s="93">
        <v>4.4999999999999998E-2</v>
      </c>
      <c r="Y24" s="55">
        <v>-0.62467471697139754</v>
      </c>
      <c r="Z24" s="55">
        <v>0.62467471697139754</v>
      </c>
      <c r="AA24" s="93">
        <v>7.0691974550861639E-2</v>
      </c>
      <c r="AB24" s="93">
        <v>0.115884248177598</v>
      </c>
      <c r="AC24" s="55">
        <v>-0.26533735440335371</v>
      </c>
      <c r="AD24" s="55">
        <v>0.26533735440335371</v>
      </c>
      <c r="AE24" s="93">
        <v>0.90500000000000003</v>
      </c>
      <c r="AF24" s="93">
        <v>0.32800000000000001</v>
      </c>
      <c r="AG24" s="93">
        <v>0.51</v>
      </c>
      <c r="AH24" s="93">
        <v>0.76238791533968575</v>
      </c>
      <c r="AI24" s="55">
        <v>0.59495512531604666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1</v>
      </c>
      <c r="AQ24" s="94">
        <v>1</v>
      </c>
      <c r="AR24" s="94">
        <v>1</v>
      </c>
      <c r="AS24" s="94">
        <v>0</v>
      </c>
      <c r="AT24" s="94">
        <v>0</v>
      </c>
      <c r="AU24" s="94">
        <v>0</v>
      </c>
      <c r="AV24" s="95">
        <v>0</v>
      </c>
      <c r="AW24" s="95">
        <v>0</v>
      </c>
      <c r="AX24" s="95">
        <v>0</v>
      </c>
      <c r="AY24" s="93">
        <v>0.18</v>
      </c>
      <c r="AZ24" s="93">
        <v>0.31832216961085558</v>
      </c>
      <c r="BA24" s="96">
        <v>0.20391068218924563</v>
      </c>
      <c r="BB24" s="96">
        <v>0.20499677685062495</v>
      </c>
      <c r="BC24" s="96">
        <v>0.18419378979138248</v>
      </c>
      <c r="BD24" s="96">
        <v>0.19770041627708435</v>
      </c>
      <c r="BE24" s="52">
        <v>2</v>
      </c>
      <c r="BF24" s="52">
        <v>-9</v>
      </c>
      <c r="BG24" s="52">
        <v>1</v>
      </c>
      <c r="BH24" s="52">
        <v>0</v>
      </c>
      <c r="BI24" s="52">
        <v>55</v>
      </c>
      <c r="BJ24" s="52">
        <v>36</v>
      </c>
      <c r="BK24" s="52">
        <v>36</v>
      </c>
      <c r="BL24" s="52">
        <v>57</v>
      </c>
      <c r="BM24" s="52">
        <v>41</v>
      </c>
      <c r="BN24" s="52">
        <v>54</v>
      </c>
      <c r="BO24" s="52">
        <v>38</v>
      </c>
      <c r="BP24" s="52">
        <v>60</v>
      </c>
      <c r="BQ24" s="52">
        <v>-19</v>
      </c>
      <c r="BR24" s="52">
        <v>-3</v>
      </c>
      <c r="BS24" s="92">
        <v>169390</v>
      </c>
      <c r="BT24" s="93">
        <v>0.3627270886164472</v>
      </c>
      <c r="BU24" s="93">
        <v>0.20634646052196712</v>
      </c>
      <c r="BV24" s="53">
        <v>0</v>
      </c>
      <c r="BW24" s="53">
        <v>0</v>
      </c>
      <c r="BX24" s="53">
        <v>2.5</v>
      </c>
      <c r="BY24" s="53">
        <v>0</v>
      </c>
      <c r="BZ24" s="53">
        <v>0</v>
      </c>
      <c r="CA24" s="97">
        <v>0.20290539835708588</v>
      </c>
      <c r="CB24" s="97">
        <v>-0.46651608842220749</v>
      </c>
      <c r="CC24" s="97">
        <v>9.0250790448885898E-2</v>
      </c>
      <c r="CD24" s="79">
        <v>-0.37636321221565283</v>
      </c>
      <c r="CE24" s="79">
        <v>-0.23494293990517323</v>
      </c>
      <c r="CF24" s="79">
        <v>0.68399020373546238</v>
      </c>
      <c r="CG24" s="79">
        <v>-0.98847383950691037</v>
      </c>
      <c r="CH24" s="79">
        <v>-0.76369821278498218</v>
      </c>
      <c r="CI24" s="79">
        <v>-0.48995881208377767</v>
      </c>
      <c r="CJ24" s="79">
        <v>-0.9613318998599748</v>
      </c>
      <c r="CK24" s="79">
        <v>0.25200210199787004</v>
      </c>
      <c r="CL24" s="79">
        <v>-0.16148563487181258</v>
      </c>
      <c r="CM24" s="79">
        <v>-0.74590207170555656</v>
      </c>
      <c r="CN24" s="79">
        <v>0.67660041995414588</v>
      </c>
      <c r="CO24" s="79">
        <v>-3.2420047355522419</v>
      </c>
      <c r="CP24" s="79">
        <v>2.6996599505373564</v>
      </c>
      <c r="CQ24" s="79">
        <v>-1.0662034171180836</v>
      </c>
      <c r="CR24" s="79">
        <v>1.0952747798786358</v>
      </c>
      <c r="CS24" s="79">
        <v>-0.91488944115705917</v>
      </c>
      <c r="CT24" s="79">
        <v>0.71658392789900094</v>
      </c>
      <c r="CU24" s="79">
        <v>0.48814273313041323</v>
      </c>
      <c r="CV24" s="81">
        <v>0.88461743296354767</v>
      </c>
      <c r="CW24" s="52">
        <v>1</v>
      </c>
      <c r="CX24" s="53">
        <v>2.5</v>
      </c>
      <c r="CY24" s="53">
        <v>-0.7246142283526924</v>
      </c>
      <c r="CZ24" s="92">
        <v>2913123</v>
      </c>
      <c r="DA24" s="52">
        <v>190709</v>
      </c>
      <c r="DB24" s="52">
        <v>297133</v>
      </c>
      <c r="DC24" s="52">
        <v>124266</v>
      </c>
      <c r="DD24" s="52">
        <v>496294</v>
      </c>
      <c r="DE24" s="98">
        <v>5.5399999999999998E-2</v>
      </c>
      <c r="DF24" s="52">
        <v>79100</v>
      </c>
      <c r="DG24" s="96">
        <f>(0.63)/100</f>
        <v>6.3E-3</v>
      </c>
      <c r="DH24" s="52">
        <v>2922</v>
      </c>
      <c r="DI24" s="93">
        <f>(2.72)/100</f>
        <v>2.7200000000000002E-2</v>
      </c>
      <c r="DJ24" s="52">
        <v>89231</v>
      </c>
      <c r="DK24" s="53">
        <v>3.0692167170171247</v>
      </c>
      <c r="DL24" s="52">
        <v>336909</v>
      </c>
      <c r="DM24" s="53">
        <v>11.588424817759774</v>
      </c>
      <c r="DN24" s="92">
        <v>336909</v>
      </c>
      <c r="DO24" s="53">
        <v>30.582361353382513</v>
      </c>
      <c r="DQ24" s="93">
        <v>0.38</v>
      </c>
    </row>
    <row r="25" spans="1:121">
      <c r="A25" t="s">
        <v>444</v>
      </c>
      <c r="B25" t="s">
        <v>445</v>
      </c>
      <c r="C25" s="52">
        <v>24</v>
      </c>
      <c r="D25" t="s">
        <v>94</v>
      </c>
      <c r="E25" s="52">
        <v>1</v>
      </c>
      <c r="F25" s="52">
        <v>1</v>
      </c>
      <c r="G25" s="53">
        <v>7.1040348109057336E-2</v>
      </c>
      <c r="H25" s="53">
        <v>7.1040348109057336E-2</v>
      </c>
      <c r="I25" s="54">
        <v>14</v>
      </c>
      <c r="J25" s="54">
        <v>24</v>
      </c>
      <c r="K25" s="53">
        <v>7.1040348109057336E-2</v>
      </c>
      <c r="L25" s="53">
        <v>2.0710403481090571</v>
      </c>
      <c r="M25" s="54">
        <v>16</v>
      </c>
      <c r="N25" s="91">
        <v>17</v>
      </c>
      <c r="O25" s="92">
        <v>6024752</v>
      </c>
      <c r="P25" s="93">
        <v>0.92455580511221991</v>
      </c>
      <c r="Q25" s="52">
        <v>5570219.435961457</v>
      </c>
      <c r="R25" s="52">
        <v>894402.34208429011</v>
      </c>
      <c r="S25" s="93">
        <v>0.1605686009980162</v>
      </c>
      <c r="T25" s="52">
        <v>52</v>
      </c>
      <c r="U25" s="52">
        <v>69527</v>
      </c>
      <c r="V25" s="92">
        <v>364159</v>
      </c>
      <c r="W25" s="93">
        <v>0.112</v>
      </c>
      <c r="X25" s="93">
        <v>5.4000000000000013E-2</v>
      </c>
      <c r="Y25" s="55">
        <v>-1.0652576825498417</v>
      </c>
      <c r="Z25" s="55">
        <v>1.0652576825498417</v>
      </c>
      <c r="AA25" s="93">
        <v>0.15322498477922269</v>
      </c>
      <c r="AB25" s="93">
        <v>9.7521011985977804E-2</v>
      </c>
      <c r="AC25" s="55">
        <v>0.55412055348035261</v>
      </c>
      <c r="AD25" s="55">
        <v>-0.55412055348035261</v>
      </c>
      <c r="AE25" s="93">
        <v>0.90100000000000002</v>
      </c>
      <c r="AF25" s="93">
        <v>0.39300000000000002</v>
      </c>
      <c r="AG25" s="93">
        <v>0.46399999999999997</v>
      </c>
      <c r="AH25" s="93">
        <v>0.51401184120794219</v>
      </c>
      <c r="AI25" s="55">
        <v>0.14069042687152181</v>
      </c>
      <c r="AJ25" s="94">
        <v>0</v>
      </c>
      <c r="AK25" s="94">
        <v>0</v>
      </c>
      <c r="AL25" s="94">
        <v>0</v>
      </c>
      <c r="AM25" s="94">
        <v>1</v>
      </c>
      <c r="AN25" s="94">
        <v>1</v>
      </c>
      <c r="AO25" s="94">
        <v>0</v>
      </c>
      <c r="AP25" s="94">
        <v>1</v>
      </c>
      <c r="AQ25" s="94">
        <v>1</v>
      </c>
      <c r="AR25" s="94">
        <v>1</v>
      </c>
      <c r="AS25" s="94">
        <v>0</v>
      </c>
      <c r="AT25" s="94">
        <v>0.5</v>
      </c>
      <c r="AU25" s="94">
        <v>0</v>
      </c>
      <c r="AV25" s="95">
        <v>1</v>
      </c>
      <c r="AW25" s="95">
        <v>1</v>
      </c>
      <c r="AX25" s="95">
        <v>1</v>
      </c>
      <c r="AY25" s="93">
        <v>7.0000000000000007E-2</v>
      </c>
      <c r="AZ25" s="93">
        <v>0.34375744828990873</v>
      </c>
      <c r="BA25" s="96">
        <v>0.33091694814766465</v>
      </c>
      <c r="BB25" s="96">
        <v>0.24213524970178585</v>
      </c>
      <c r="BC25" s="96">
        <v>0.26574307775721201</v>
      </c>
      <c r="BD25" s="96">
        <v>0.27959842520222083</v>
      </c>
      <c r="BE25" s="52">
        <v>2</v>
      </c>
      <c r="BF25" s="52">
        <v>0</v>
      </c>
      <c r="BG25" s="52">
        <v>1</v>
      </c>
      <c r="BH25" s="52">
        <v>0</v>
      </c>
      <c r="BI25" s="52">
        <v>55</v>
      </c>
      <c r="BJ25" s="52">
        <v>36</v>
      </c>
      <c r="BK25" s="52">
        <v>61</v>
      </c>
      <c r="BL25" s="52">
        <v>35</v>
      </c>
      <c r="BM25" s="52">
        <v>70</v>
      </c>
      <c r="BN25" s="52">
        <v>26</v>
      </c>
      <c r="BO25" s="52">
        <v>62</v>
      </c>
      <c r="BP25" s="52">
        <v>36</v>
      </c>
      <c r="BQ25" s="52">
        <v>6</v>
      </c>
      <c r="BR25" s="52">
        <v>-8</v>
      </c>
      <c r="BS25" s="92">
        <v>294632</v>
      </c>
      <c r="BT25" s="93">
        <v>0.32941774203475122</v>
      </c>
      <c r="BU25" s="93">
        <v>8.6310606644057722E-2</v>
      </c>
      <c r="BV25" s="53">
        <v>0</v>
      </c>
      <c r="BW25" s="53">
        <v>2</v>
      </c>
      <c r="BX25" s="53">
        <v>2.5</v>
      </c>
      <c r="BY25" s="53">
        <v>1</v>
      </c>
      <c r="BZ25" s="53">
        <v>0.5</v>
      </c>
      <c r="CA25" s="97">
        <v>-0.90156125967894452</v>
      </c>
      <c r="CB25" s="97">
        <v>-7.7390312814990397E-2</v>
      </c>
      <c r="CC25" s="97">
        <v>-0.45549086229886815</v>
      </c>
      <c r="CD25" s="79">
        <v>-1.146658426705423E-2</v>
      </c>
      <c r="CE25" s="79">
        <v>-0.33970438196125041</v>
      </c>
      <c r="CF25" s="79">
        <v>6.8108568918152049E-2</v>
      </c>
      <c r="CG25" s="79">
        <v>0.96788445006562907</v>
      </c>
      <c r="CH25" s="79">
        <v>-7.8430818312774458E-2</v>
      </c>
      <c r="CI25" s="79">
        <v>0.92567243796143905</v>
      </c>
      <c r="CJ25" s="79">
        <v>0.80413546782869971</v>
      </c>
      <c r="CK25" s="79">
        <v>0.25200210199787004</v>
      </c>
      <c r="CL25" s="79">
        <v>-0.16148563487181258</v>
      </c>
      <c r="CM25" s="79">
        <v>1.2647219059362702</v>
      </c>
      <c r="CN25" s="79">
        <v>-1.1615246918825419</v>
      </c>
      <c r="CO25" s="79">
        <v>1.4314114475683908</v>
      </c>
      <c r="CP25" s="79">
        <v>-1.5413900047622537</v>
      </c>
      <c r="CQ25" s="79">
        <v>0.98896663414575081</v>
      </c>
      <c r="CR25" s="79">
        <v>-0.98642759678510472</v>
      </c>
      <c r="CS25" s="79">
        <v>1.1644047432908022</v>
      </c>
      <c r="CT25" s="79">
        <v>0.24924658361704388</v>
      </c>
      <c r="CU25" s="79">
        <v>-1.3747693300407526</v>
      </c>
      <c r="CV25" s="81">
        <v>-0.9822976208883436</v>
      </c>
      <c r="CW25" s="52">
        <v>1</v>
      </c>
      <c r="CX25" s="53">
        <v>6</v>
      </c>
      <c r="CY25" s="53">
        <v>0.65627872283188649</v>
      </c>
      <c r="CZ25" s="92">
        <v>6052177</v>
      </c>
      <c r="DA25" s="52">
        <v>420525</v>
      </c>
      <c r="DB25" s="52">
        <v>546861</v>
      </c>
      <c r="DC25" s="52">
        <v>453906</v>
      </c>
      <c r="DD25" s="52">
        <v>1046470</v>
      </c>
      <c r="DE25" s="98">
        <v>0.29350000000000004</v>
      </c>
      <c r="DF25" s="52">
        <v>374779</v>
      </c>
      <c r="DG25" s="96">
        <f>(0.2)/100</f>
        <v>2E-3</v>
      </c>
      <c r="DH25" s="52">
        <v>2101</v>
      </c>
      <c r="DI25" s="93">
        <f>(6.23)/100</f>
        <v>6.2300000000000001E-2</v>
      </c>
      <c r="DJ25" s="52">
        <v>166702</v>
      </c>
      <c r="DK25" s="53">
        <v>2.7707715201347241</v>
      </c>
      <c r="DL25" s="52">
        <v>586730</v>
      </c>
      <c r="DM25" s="53">
        <v>9.7521011985977779</v>
      </c>
      <c r="DN25" s="92">
        <v>586730</v>
      </c>
      <c r="DO25" s="53">
        <v>48.786280154514387</v>
      </c>
      <c r="DQ25" s="93">
        <v>0.55000000000000004</v>
      </c>
    </row>
    <row r="26" spans="1:121">
      <c r="A26" t="s">
        <v>446</v>
      </c>
      <c r="B26" t="s">
        <v>447</v>
      </c>
      <c r="C26" s="52">
        <v>50</v>
      </c>
      <c r="D26" t="s">
        <v>119</v>
      </c>
      <c r="E26" s="52">
        <v>1</v>
      </c>
      <c r="F26" s="52">
        <v>1</v>
      </c>
      <c r="G26" s="53">
        <v>0.93197453300873834</v>
      </c>
      <c r="H26" s="53">
        <v>0.93197453300873834</v>
      </c>
      <c r="I26" s="54">
        <v>1</v>
      </c>
      <c r="J26" s="54">
        <v>16</v>
      </c>
      <c r="K26" s="53">
        <v>0.93197453300873834</v>
      </c>
      <c r="L26" s="53">
        <v>1.9319745330087383</v>
      </c>
      <c r="M26" s="54">
        <v>1</v>
      </c>
      <c r="N26" s="91">
        <v>18</v>
      </c>
      <c r="O26" s="92">
        <v>623354</v>
      </c>
      <c r="P26" s="93">
        <v>0.98101326621773499</v>
      </c>
      <c r="Q26" s="52">
        <v>611518.54354988993</v>
      </c>
      <c r="R26" s="52">
        <v>102280.44313586105</v>
      </c>
      <c r="S26" s="93">
        <v>0.16725648668332921</v>
      </c>
      <c r="T26" s="52">
        <v>23</v>
      </c>
      <c r="U26" s="52">
        <v>7117</v>
      </c>
      <c r="V26" s="92">
        <v>44419</v>
      </c>
      <c r="W26" s="93">
        <v>0.16200000000000001</v>
      </c>
      <c r="X26" s="93">
        <v>3.9E-2</v>
      </c>
      <c r="Y26" s="55">
        <v>-0.66649894519726416</v>
      </c>
      <c r="Z26" s="55">
        <v>0.66649894519726416</v>
      </c>
      <c r="AA26" s="93">
        <v>0</v>
      </c>
      <c r="AB26" s="93">
        <v>2.0086648286727099E-2</v>
      </c>
      <c r="AC26" s="55">
        <v>-1.3654421618436083</v>
      </c>
      <c r="AD26" s="55">
        <v>1.3654421618436083</v>
      </c>
      <c r="AE26" s="93">
        <v>0.92100000000000004</v>
      </c>
      <c r="AF26" s="93">
        <v>0.36399999999999999</v>
      </c>
      <c r="AG26" s="93">
        <v>0.47899999999999998</v>
      </c>
      <c r="AH26" s="93">
        <v>0.92958946131406961</v>
      </c>
      <c r="AI26" s="55">
        <v>1.5565025000500117</v>
      </c>
      <c r="AJ26" s="94">
        <v>1</v>
      </c>
      <c r="AK26" s="94">
        <v>1</v>
      </c>
      <c r="AL26" s="94">
        <v>0</v>
      </c>
      <c r="AM26" s="94">
        <v>0</v>
      </c>
      <c r="AN26" s="94">
        <v>0</v>
      </c>
      <c r="AO26" s="94">
        <v>0</v>
      </c>
      <c r="AP26" s="94">
        <v>1</v>
      </c>
      <c r="AQ26" s="94">
        <v>1</v>
      </c>
      <c r="AR26" s="94">
        <v>1</v>
      </c>
      <c r="AS26" s="94">
        <v>1</v>
      </c>
      <c r="AT26" s="94">
        <v>1</v>
      </c>
      <c r="AU26" s="94">
        <v>1</v>
      </c>
      <c r="AV26" s="95">
        <v>1</v>
      </c>
      <c r="AW26" s="95">
        <v>1</v>
      </c>
      <c r="AX26" s="95">
        <v>1</v>
      </c>
      <c r="AY26" s="93">
        <v>0.16</v>
      </c>
      <c r="AZ26" s="93">
        <v>0.37289034472001248</v>
      </c>
      <c r="BA26" s="96">
        <v>0.26436689208878883</v>
      </c>
      <c r="BB26" s="96">
        <v>0.24496466322138213</v>
      </c>
      <c r="BC26" s="96">
        <v>0.11840827854022329</v>
      </c>
      <c r="BD26" s="96">
        <v>0.20924661128346475</v>
      </c>
      <c r="BE26" s="52">
        <v>1</v>
      </c>
      <c r="BF26" s="52">
        <v>0</v>
      </c>
      <c r="BG26" s="52">
        <v>1</v>
      </c>
      <c r="BH26" s="52">
        <v>0</v>
      </c>
      <c r="BI26" s="52">
        <v>55</v>
      </c>
      <c r="BJ26" s="52">
        <v>36</v>
      </c>
      <c r="BK26" s="52">
        <v>61</v>
      </c>
      <c r="BL26" s="52">
        <v>33</v>
      </c>
      <c r="BM26" s="52">
        <v>72</v>
      </c>
      <c r="BN26" s="52">
        <v>27</v>
      </c>
      <c r="BO26" s="52">
        <v>67</v>
      </c>
      <c r="BP26" s="52">
        <v>31</v>
      </c>
      <c r="BQ26" s="52">
        <v>6</v>
      </c>
      <c r="BR26" s="52">
        <v>-5</v>
      </c>
      <c r="BS26" s="92">
        <v>37302</v>
      </c>
      <c r="BT26" s="93">
        <v>0.36470315200385911</v>
      </c>
      <c r="BU26" s="93">
        <v>0.36897172393214772</v>
      </c>
      <c r="BV26" s="53">
        <v>2</v>
      </c>
      <c r="BW26" s="53">
        <v>0</v>
      </c>
      <c r="BX26" s="53">
        <v>2.75</v>
      </c>
      <c r="BY26" s="53">
        <v>1</v>
      </c>
      <c r="BZ26" s="53">
        <v>2</v>
      </c>
      <c r="CA26" s="97">
        <v>1.0052564327398221</v>
      </c>
      <c r="CB26" s="97">
        <v>-0.79855620069196442</v>
      </c>
      <c r="CC26" s="97">
        <v>5.1045791041808133E-2</v>
      </c>
      <c r="CD26" s="79">
        <v>-0.74251277477486721</v>
      </c>
      <c r="CE26" s="79">
        <v>-0.71946460941453028</v>
      </c>
      <c r="CF26" s="79">
        <v>0.72052713028720239</v>
      </c>
      <c r="CG26" s="79">
        <v>-5.7228388736545552E-2</v>
      </c>
      <c r="CH26" s="79">
        <v>-2.6223371920762191E-2</v>
      </c>
      <c r="CI26" s="79">
        <v>-1.6319433450004146</v>
      </c>
      <c r="CJ26" s="79">
        <v>-0.7124317034783012</v>
      </c>
      <c r="CK26" s="79">
        <v>0.25200210199787004</v>
      </c>
      <c r="CL26" s="79">
        <v>-0.16148563487181258</v>
      </c>
      <c r="CM26" s="79">
        <v>1.2647219059362702</v>
      </c>
      <c r="CN26" s="79">
        <v>-1.3286269747767863</v>
      </c>
      <c r="CO26" s="79">
        <v>1.7537160119215378</v>
      </c>
      <c r="CP26" s="79">
        <v>-1.3899239349301249</v>
      </c>
      <c r="CQ26" s="79">
        <v>1.417127061492383</v>
      </c>
      <c r="CR26" s="79">
        <v>-1.4201155919233839</v>
      </c>
      <c r="CS26" s="79">
        <v>1.1644047432908022</v>
      </c>
      <c r="CT26" s="79">
        <v>0.52964899018621814</v>
      </c>
      <c r="CU26" s="79">
        <v>0.14943144891747412</v>
      </c>
      <c r="CV26" s="81">
        <v>3.4139246573358588</v>
      </c>
      <c r="CW26" s="52">
        <v>1</v>
      </c>
      <c r="CX26" s="53">
        <v>7.75</v>
      </c>
      <c r="CY26" s="53">
        <v>1.3467251984241759</v>
      </c>
      <c r="CZ26" s="92">
        <v>623657</v>
      </c>
      <c r="DA26" s="52">
        <v>36517</v>
      </c>
      <c r="DB26" s="52">
        <v>67743</v>
      </c>
      <c r="DC26" s="52">
        <v>11859</v>
      </c>
      <c r="DD26" s="52">
        <v>128767</v>
      </c>
      <c r="DE26" s="98">
        <v>1.1699999999999999E-2</v>
      </c>
      <c r="DF26" s="52">
        <v>9406</v>
      </c>
      <c r="DG26" s="96">
        <f>(0.34)/100</f>
        <v>3.4000000000000002E-3</v>
      </c>
      <c r="DH26" s="52">
        <v>252</v>
      </c>
      <c r="DI26" s="93">
        <f>(1.51)/100</f>
        <v>1.5100000000000001E-2</v>
      </c>
      <c r="DJ26" s="52">
        <v>11627</v>
      </c>
      <c r="DK26" s="53">
        <v>1.8615292494004103</v>
      </c>
      <c r="DL26" s="52">
        <v>12546</v>
      </c>
      <c r="DM26" s="53">
        <v>2.0086648286727056</v>
      </c>
      <c r="DN26" s="92">
        <v>12546</v>
      </c>
      <c r="DO26" s="53">
        <v>36.844234153187458</v>
      </c>
      <c r="DQ26" s="93">
        <v>0.45</v>
      </c>
    </row>
    <row r="27" spans="1:121">
      <c r="A27" t="s">
        <v>448</v>
      </c>
      <c r="B27" t="s">
        <v>449</v>
      </c>
      <c r="C27" s="52">
        <v>25</v>
      </c>
      <c r="D27" t="s">
        <v>95</v>
      </c>
      <c r="E27" s="52">
        <v>1</v>
      </c>
      <c r="F27" s="52">
        <v>1</v>
      </c>
      <c r="G27" s="53">
        <v>0.51484322097045465</v>
      </c>
      <c r="H27" s="53">
        <v>0.51484322097045465</v>
      </c>
      <c r="I27" s="54">
        <v>4</v>
      </c>
      <c r="J27" s="54">
        <v>18</v>
      </c>
      <c r="K27" s="53">
        <v>0.51484322097045465</v>
      </c>
      <c r="L27" s="53">
        <v>1.5148432209704548</v>
      </c>
      <c r="M27" s="54">
        <v>4</v>
      </c>
      <c r="N27" s="91">
        <v>19</v>
      </c>
      <c r="O27" s="92">
        <v>6823721</v>
      </c>
      <c r="P27" s="93">
        <v>0.92202903235703915</v>
      </c>
      <c r="Q27" s="52">
        <v>6291668.8707044078</v>
      </c>
      <c r="R27" s="52">
        <v>1099619.2002212638</v>
      </c>
      <c r="S27" s="93">
        <v>0.17477385139281046</v>
      </c>
      <c r="T27" s="52">
        <v>131</v>
      </c>
      <c r="U27" s="52">
        <v>40912</v>
      </c>
      <c r="V27" s="92">
        <v>504649</v>
      </c>
      <c r="W27" s="93">
        <v>0.14000000000000001</v>
      </c>
      <c r="X27" s="93">
        <v>5.2999999999999999E-2</v>
      </c>
      <c r="Y27" s="55">
        <v>-0.64704464623566571</v>
      </c>
      <c r="Z27" s="55">
        <v>0.64704464623566571</v>
      </c>
      <c r="AA27" s="93">
        <v>0.16499096638337796</v>
      </c>
      <c r="AB27" s="93">
        <v>0.114462903156429</v>
      </c>
      <c r="AC27" s="55">
        <v>0.59335974862654528</v>
      </c>
      <c r="AD27" s="55">
        <v>-0.59335974862654528</v>
      </c>
      <c r="AE27" s="93">
        <v>0.90400000000000003</v>
      </c>
      <c r="AF27" s="93">
        <v>0.42699999999999999</v>
      </c>
      <c r="AG27" s="93">
        <v>0.45799999999999996</v>
      </c>
      <c r="AH27" s="93">
        <v>0.72357925881036367</v>
      </c>
      <c r="AI27" s="55">
        <v>0.92784438219048704</v>
      </c>
      <c r="AJ27" s="94">
        <v>0</v>
      </c>
      <c r="AK27" s="94">
        <v>0</v>
      </c>
      <c r="AL27" s="94">
        <v>0</v>
      </c>
      <c r="AM27" s="94">
        <v>1</v>
      </c>
      <c r="AN27" s="94">
        <v>1</v>
      </c>
      <c r="AO27" s="94">
        <v>0</v>
      </c>
      <c r="AP27" s="94">
        <v>1</v>
      </c>
      <c r="AQ27" s="94">
        <v>1</v>
      </c>
      <c r="AR27" s="94">
        <v>1</v>
      </c>
      <c r="AS27" s="94">
        <v>0</v>
      </c>
      <c r="AT27" s="94">
        <v>0</v>
      </c>
      <c r="AU27" s="94">
        <v>0</v>
      </c>
      <c r="AV27" s="95">
        <v>1</v>
      </c>
      <c r="AW27" s="95">
        <v>0</v>
      </c>
      <c r="AX27" s="95">
        <v>1</v>
      </c>
      <c r="AY27" s="93">
        <v>0.13</v>
      </c>
      <c r="AZ27" s="93">
        <v>0.3901616383032846</v>
      </c>
      <c r="BA27" s="96">
        <v>0.3351932827864717</v>
      </c>
      <c r="BB27" s="96">
        <v>0.25539818370346734</v>
      </c>
      <c r="BC27" s="96">
        <v>0.22212112916472082</v>
      </c>
      <c r="BD27" s="96">
        <v>0.27090419855155329</v>
      </c>
      <c r="BE27" s="52">
        <v>1</v>
      </c>
      <c r="BF27" s="52">
        <v>0</v>
      </c>
      <c r="BG27" s="52">
        <v>1</v>
      </c>
      <c r="BH27" s="52">
        <v>0</v>
      </c>
      <c r="BI27" s="52">
        <v>55</v>
      </c>
      <c r="BJ27" s="52">
        <v>36</v>
      </c>
      <c r="BK27" s="52">
        <v>61</v>
      </c>
      <c r="BL27" s="52">
        <v>33</v>
      </c>
      <c r="BM27" s="52">
        <v>73</v>
      </c>
      <c r="BN27" s="52">
        <v>24</v>
      </c>
      <c r="BO27" s="52">
        <v>61</v>
      </c>
      <c r="BP27" s="52">
        <v>37</v>
      </c>
      <c r="BQ27" s="52">
        <v>6</v>
      </c>
      <c r="BR27" s="52">
        <v>-12</v>
      </c>
      <c r="BS27" s="92">
        <v>463737</v>
      </c>
      <c r="BT27" s="93">
        <v>0.42172508438074519</v>
      </c>
      <c r="BU27" s="93">
        <v>0.19197736835957976</v>
      </c>
      <c r="BV27" s="53">
        <v>0</v>
      </c>
      <c r="BW27" s="53">
        <v>2</v>
      </c>
      <c r="BX27" s="53">
        <v>2.5</v>
      </c>
      <c r="BY27" s="53">
        <v>0.66666666666666663</v>
      </c>
      <c r="BZ27" s="53">
        <v>0</v>
      </c>
      <c r="CA27" s="97">
        <v>-0.98690153003392389</v>
      </c>
      <c r="CB27" s="97">
        <v>0.10944380691095454</v>
      </c>
      <c r="CC27" s="97">
        <v>0.62040671332015063</v>
      </c>
      <c r="CD27" s="79">
        <v>0.30974652420996662</v>
      </c>
      <c r="CE27" s="79">
        <v>0.69481485834251178</v>
      </c>
      <c r="CF27" s="79">
        <v>1.7748486507224617</v>
      </c>
      <c r="CG27" s="79">
        <v>1.0337555522233395</v>
      </c>
      <c r="CH27" s="79">
        <v>0.16629265921990574</v>
      </c>
      <c r="CI27" s="79">
        <v>0.16842985306883002</v>
      </c>
      <c r="CJ27" s="79">
        <v>0.61671487433083183</v>
      </c>
      <c r="CK27" s="79">
        <v>0.25200210199787004</v>
      </c>
      <c r="CL27" s="79">
        <v>-0.16148563487181258</v>
      </c>
      <c r="CM27" s="79">
        <v>1.2647219059362702</v>
      </c>
      <c r="CN27" s="79">
        <v>-1.3286269747767863</v>
      </c>
      <c r="CO27" s="79">
        <v>1.9148682940981114</v>
      </c>
      <c r="CP27" s="79">
        <v>-1.8443221444265117</v>
      </c>
      <c r="CQ27" s="79">
        <v>0.90333454867642438</v>
      </c>
      <c r="CR27" s="79">
        <v>-0.89968999775744884</v>
      </c>
      <c r="CS27" s="79">
        <v>1.1644047432908022</v>
      </c>
      <c r="CT27" s="79">
        <v>-0.12462329180852177</v>
      </c>
      <c r="CU27" s="79">
        <v>-0.35863547740193485</v>
      </c>
      <c r="CV27" s="81">
        <v>0.66113525158604647</v>
      </c>
      <c r="CW27" s="52">
        <v>1</v>
      </c>
      <c r="CX27" s="53">
        <v>5.166666666666667</v>
      </c>
      <c r="CY27" s="53">
        <v>0.32749468683555827</v>
      </c>
      <c r="CZ27" s="92">
        <v>6859819</v>
      </c>
      <c r="DA27" s="52">
        <v>488357</v>
      </c>
      <c r="DB27" s="52">
        <v>704251</v>
      </c>
      <c r="DC27" s="52">
        <v>531121</v>
      </c>
      <c r="DD27" s="52">
        <v>1156496</v>
      </c>
      <c r="DE27" s="98">
        <v>6.7000000000000004E-2</v>
      </c>
      <c r="DF27" s="52">
        <v>438614</v>
      </c>
      <c r="DG27" s="96">
        <f>(0.12)/100</f>
        <v>1.1999999999999999E-3</v>
      </c>
      <c r="DH27" s="52">
        <v>3006</v>
      </c>
      <c r="DI27" s="93">
        <f>(6.44)/100</f>
        <v>6.4399999999999999E-2</v>
      </c>
      <c r="DJ27" s="52">
        <v>137271</v>
      </c>
      <c r="DK27" s="53">
        <v>2.0152004344239591</v>
      </c>
      <c r="DL27" s="52">
        <v>779696</v>
      </c>
      <c r="DM27" s="53">
        <v>11.446290315642948</v>
      </c>
      <c r="DN27" s="92">
        <v>779696</v>
      </c>
      <c r="DO27" s="53">
        <v>45.310317902800278</v>
      </c>
      <c r="DQ27" s="93">
        <v>0.49</v>
      </c>
    </row>
    <row r="28" spans="1:121">
      <c r="A28" t="s">
        <v>450</v>
      </c>
      <c r="B28" t="s">
        <v>451</v>
      </c>
      <c r="C28" s="52">
        <v>41</v>
      </c>
      <c r="D28" t="s">
        <v>111</v>
      </c>
      <c r="E28" s="52">
        <v>0</v>
      </c>
      <c r="F28" s="52">
        <v>1</v>
      </c>
      <c r="G28" s="77"/>
      <c r="H28" s="77"/>
      <c r="I28" s="77"/>
      <c r="J28" s="77"/>
      <c r="K28" s="53">
        <v>0.33499196773459278</v>
      </c>
      <c r="L28" s="53">
        <v>1.3349919677345927</v>
      </c>
      <c r="M28" s="54">
        <v>9</v>
      </c>
      <c r="N28" s="91">
        <v>20</v>
      </c>
      <c r="O28" s="92">
        <v>4085989</v>
      </c>
      <c r="P28" s="93">
        <v>0.94642802613433863</v>
      </c>
      <c r="Q28" s="52">
        <v>3867094.5040766201</v>
      </c>
      <c r="R28" s="52">
        <v>620619.23170956643</v>
      </c>
      <c r="S28" s="93">
        <v>0.16048721619172249</v>
      </c>
      <c r="T28" s="52">
        <v>56</v>
      </c>
      <c r="U28" s="52">
        <v>28342</v>
      </c>
      <c r="V28" s="92">
        <v>233224</v>
      </c>
      <c r="W28" s="93">
        <v>0.15</v>
      </c>
      <c r="X28" s="93">
        <v>5.7000000000000002E-2</v>
      </c>
      <c r="Y28" s="55">
        <v>-0.15325412931587989</v>
      </c>
      <c r="Z28" s="55">
        <v>0.15325412931587989</v>
      </c>
      <c r="AA28" s="93">
        <v>9.6303986964588695E-2</v>
      </c>
      <c r="AB28" s="93">
        <v>0.12765908588445199</v>
      </c>
      <c r="AC28" s="55">
        <v>0.20592926885531981</v>
      </c>
      <c r="AD28" s="55">
        <v>-0.20592926885531981</v>
      </c>
      <c r="AE28" s="93">
        <v>0.90300000000000002</v>
      </c>
      <c r="AF28" s="93">
        <v>0.32700000000000001</v>
      </c>
      <c r="AG28" s="93">
        <v>0.48899999999999999</v>
      </c>
      <c r="AH28" s="93">
        <v>0.76205952658688914</v>
      </c>
      <c r="AI28" s="55">
        <v>0.54645633534281723</v>
      </c>
      <c r="AJ28" s="94">
        <v>1</v>
      </c>
      <c r="AK28" s="94">
        <v>1</v>
      </c>
      <c r="AL28" s="94">
        <v>0</v>
      </c>
      <c r="AM28" s="94">
        <v>1</v>
      </c>
      <c r="AN28" s="94">
        <v>1</v>
      </c>
      <c r="AO28" s="94">
        <v>0</v>
      </c>
      <c r="AP28" s="94">
        <v>1</v>
      </c>
      <c r="AQ28" s="94">
        <v>1</v>
      </c>
      <c r="AR28" s="94">
        <v>1</v>
      </c>
      <c r="AS28" s="94">
        <v>0</v>
      </c>
      <c r="AT28" s="94">
        <v>0</v>
      </c>
      <c r="AU28" s="94">
        <v>0</v>
      </c>
      <c r="AV28" s="95">
        <v>1</v>
      </c>
      <c r="AW28" s="95">
        <v>1</v>
      </c>
      <c r="AX28" s="95">
        <v>0.5</v>
      </c>
      <c r="AY28" s="93">
        <v>0.14000000000000001</v>
      </c>
      <c r="AZ28" s="93">
        <v>0.42122759780898222</v>
      </c>
      <c r="BA28" s="96">
        <v>0.31796398742324938</v>
      </c>
      <c r="BB28" s="96">
        <v>0.35723050123945982</v>
      </c>
      <c r="BC28" s="96">
        <v>0.3188354325553055</v>
      </c>
      <c r="BD28" s="96">
        <v>0.33134330707267162</v>
      </c>
      <c r="BE28" s="52">
        <v>1</v>
      </c>
      <c r="BF28" s="52">
        <v>-9</v>
      </c>
      <c r="BG28" s="52">
        <v>1</v>
      </c>
      <c r="BH28" s="52">
        <v>1</v>
      </c>
      <c r="BI28" s="52">
        <v>55</v>
      </c>
      <c r="BJ28" s="52">
        <v>36</v>
      </c>
      <c r="BK28" s="52">
        <v>52</v>
      </c>
      <c r="BL28" s="52">
        <v>41</v>
      </c>
      <c r="BM28" s="52">
        <v>60</v>
      </c>
      <c r="BN28" s="52">
        <v>37</v>
      </c>
      <c r="BO28" s="52">
        <v>54</v>
      </c>
      <c r="BP28" s="52">
        <v>42</v>
      </c>
      <c r="BQ28" s="52">
        <v>-3</v>
      </c>
      <c r="BR28" s="52">
        <v>-6</v>
      </c>
      <c r="BS28" s="92">
        <v>204882</v>
      </c>
      <c r="BT28" s="93">
        <v>0.33012512267083499</v>
      </c>
      <c r="BU28" s="93">
        <v>0.13705372187737166</v>
      </c>
      <c r="BV28" s="53">
        <v>2</v>
      </c>
      <c r="BW28" s="53">
        <v>2</v>
      </c>
      <c r="BX28" s="53">
        <v>2.5</v>
      </c>
      <c r="BY28" s="53">
        <v>0.83333333333333337</v>
      </c>
      <c r="BZ28" s="53">
        <v>0</v>
      </c>
      <c r="CA28" s="97">
        <v>-0.1628398010656463</v>
      </c>
      <c r="CB28" s="97">
        <v>-0.32664871627690717</v>
      </c>
      <c r="CC28" s="97">
        <v>-0.46165490118238695</v>
      </c>
      <c r="CD28" s="79">
        <v>-0.31083336025423286</v>
      </c>
      <c r="CE28" s="79">
        <v>-0.28732366093321182</v>
      </c>
      <c r="CF28" s="79">
        <v>8.1187863089259821E-2</v>
      </c>
      <c r="CG28" s="79">
        <v>0.76836175804338125</v>
      </c>
      <c r="CH28" s="79">
        <v>2.0452704833921986</v>
      </c>
      <c r="CI28" s="79">
        <v>1.8473137970149007</v>
      </c>
      <c r="CJ28" s="79">
        <v>1.9195948249748955</v>
      </c>
      <c r="CK28" s="79">
        <v>0.25200210199787004</v>
      </c>
      <c r="CL28" s="79">
        <v>-0.16148563487181258</v>
      </c>
      <c r="CM28" s="79">
        <v>0.54089727398521248</v>
      </c>
      <c r="CN28" s="79">
        <v>-0.66021784319980892</v>
      </c>
      <c r="CO28" s="79">
        <v>-0.18011137419734455</v>
      </c>
      <c r="CP28" s="79">
        <v>0.12473676339116456</v>
      </c>
      <c r="CQ28" s="79">
        <v>0.30390995039113933</v>
      </c>
      <c r="CR28" s="79">
        <v>-0.46600200261916958</v>
      </c>
      <c r="CS28" s="79">
        <v>0.41585883688957209</v>
      </c>
      <c r="CT28" s="79">
        <v>0.43618152132982668</v>
      </c>
      <c r="CU28" s="79">
        <v>-0.18927983529546505</v>
      </c>
      <c r="CV28" s="81">
        <v>-0.19309104095457039</v>
      </c>
      <c r="CW28" s="52">
        <v>1</v>
      </c>
      <c r="CX28" s="53">
        <v>7.333333333333333</v>
      </c>
      <c r="CY28" s="53">
        <v>1.1823331804260115</v>
      </c>
      <c r="CZ28" s="92">
        <v>4142776</v>
      </c>
      <c r="DA28" s="52">
        <v>290171</v>
      </c>
      <c r="DB28" s="52">
        <v>365578</v>
      </c>
      <c r="DC28" s="52">
        <v>219295</v>
      </c>
      <c r="DD28" s="52">
        <v>655893</v>
      </c>
      <c r="DE28" s="98">
        <v>1.84E-2</v>
      </c>
      <c r="DF28" s="52">
        <v>167053</v>
      </c>
      <c r="DG28" s="96">
        <f>(0.88)/100</f>
        <v>8.8000000000000005E-3</v>
      </c>
      <c r="DH28" s="52">
        <v>13830</v>
      </c>
      <c r="DI28" s="93">
        <f>(4.08)/100</f>
        <v>4.0800000000000003E-2</v>
      </c>
      <c r="DJ28" s="52">
        <v>152976</v>
      </c>
      <c r="DK28" s="53">
        <v>3.7370784897391331</v>
      </c>
      <c r="DL28" s="52">
        <v>522568</v>
      </c>
      <c r="DM28" s="53">
        <v>12.765908588445241</v>
      </c>
      <c r="DN28" s="92">
        <v>522568</v>
      </c>
      <c r="DO28" s="53">
        <v>46.713666589614164</v>
      </c>
      <c r="DQ28" s="93">
        <v>0.51</v>
      </c>
    </row>
    <row r="29" spans="1:121">
      <c r="A29" t="s">
        <v>452</v>
      </c>
      <c r="B29" t="s">
        <v>453</v>
      </c>
      <c r="C29" s="52">
        <v>35</v>
      </c>
      <c r="D29" t="s">
        <v>105</v>
      </c>
      <c r="E29" s="52">
        <v>1</v>
      </c>
      <c r="F29" s="52">
        <v>1</v>
      </c>
      <c r="G29" s="53">
        <v>-0.69760233385952897</v>
      </c>
      <c r="H29" s="53">
        <v>-0.69760233385952897</v>
      </c>
      <c r="I29" s="54">
        <v>31</v>
      </c>
      <c r="J29" s="54">
        <v>33</v>
      </c>
      <c r="K29" s="53">
        <v>-0.69760233385952897</v>
      </c>
      <c r="L29" s="53">
        <v>1.302397666140471</v>
      </c>
      <c r="M29" s="54">
        <v>34</v>
      </c>
      <c r="N29" s="91">
        <v>21</v>
      </c>
      <c r="O29" s="92">
        <v>2085432</v>
      </c>
      <c r="P29" s="93">
        <v>0.94245788713680578</v>
      </c>
      <c r="Q29" s="52">
        <v>1965431.8364874832</v>
      </c>
      <c r="R29" s="52">
        <v>323090.58549457835</v>
      </c>
      <c r="S29" s="93">
        <v>0.1643865635513409</v>
      </c>
      <c r="T29" s="52">
        <v>31</v>
      </c>
      <c r="U29" s="52">
        <v>22533</v>
      </c>
      <c r="V29" s="92">
        <v>130696</v>
      </c>
      <c r="W29" s="93">
        <v>0.219</v>
      </c>
      <c r="X29" s="93">
        <v>7.4999999999999997E-2</v>
      </c>
      <c r="Y29" s="55">
        <v>2.0457263409983302</v>
      </c>
      <c r="Z29" s="55">
        <v>-2.0457263409983302</v>
      </c>
      <c r="AA29" s="93">
        <v>9.5340975437466807E-2</v>
      </c>
      <c r="AB29" s="93">
        <v>0.48528050014055601</v>
      </c>
      <c r="AC29" s="55">
        <v>1.9675806138249512</v>
      </c>
      <c r="AD29" s="55">
        <v>-1.9675806138249512</v>
      </c>
      <c r="AE29" s="93">
        <v>0.85399999999999998</v>
      </c>
      <c r="AF29" s="93">
        <v>0.27200000000000002</v>
      </c>
      <c r="AG29" s="93">
        <v>0.442</v>
      </c>
      <c r="AH29" s="93">
        <v>0.37830097332311396</v>
      </c>
      <c r="AI29" s="55">
        <v>-1.7961956038707758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1</v>
      </c>
      <c r="AQ29" s="94">
        <v>1</v>
      </c>
      <c r="AR29" s="94">
        <v>1</v>
      </c>
      <c r="AS29" s="94">
        <v>0</v>
      </c>
      <c r="AT29" s="94">
        <v>0</v>
      </c>
      <c r="AU29" s="94">
        <v>0</v>
      </c>
      <c r="AV29" s="95">
        <v>1</v>
      </c>
      <c r="AW29" s="95">
        <v>0</v>
      </c>
      <c r="AX29" s="95">
        <v>0.5</v>
      </c>
      <c r="AY29" s="93">
        <v>0.1</v>
      </c>
      <c r="AZ29" s="93">
        <v>0.24897880799514188</v>
      </c>
      <c r="BA29" s="96">
        <v>0.25291740746727009</v>
      </c>
      <c r="BB29" s="96">
        <v>0.20463975342190935</v>
      </c>
      <c r="BC29" s="96">
        <v>0.16359892099979992</v>
      </c>
      <c r="BD29" s="96">
        <v>0.20705202729632644</v>
      </c>
      <c r="BE29" s="52">
        <v>2</v>
      </c>
      <c r="BF29" s="52">
        <v>0</v>
      </c>
      <c r="BG29" s="52">
        <v>0</v>
      </c>
      <c r="BH29" s="52">
        <v>0</v>
      </c>
      <c r="BI29" s="52">
        <v>52</v>
      </c>
      <c r="BJ29" s="52">
        <v>27</v>
      </c>
      <c r="BK29" s="52">
        <v>48</v>
      </c>
      <c r="BL29" s="52">
        <v>40</v>
      </c>
      <c r="BM29" s="52">
        <v>64</v>
      </c>
      <c r="BN29" s="52">
        <v>32</v>
      </c>
      <c r="BO29" s="52">
        <v>53</v>
      </c>
      <c r="BP29" s="52">
        <v>43</v>
      </c>
      <c r="BQ29" s="52">
        <v>-4</v>
      </c>
      <c r="BR29" s="52">
        <v>-11</v>
      </c>
      <c r="BS29" s="92">
        <v>108163</v>
      </c>
      <c r="BT29" s="93">
        <v>0.33477608093849903</v>
      </c>
      <c r="BU29" s="93">
        <v>0.14865025567843976</v>
      </c>
      <c r="BV29" s="53">
        <v>0</v>
      </c>
      <c r="BW29" s="53">
        <v>0</v>
      </c>
      <c r="BX29" s="53">
        <v>2.5</v>
      </c>
      <c r="BY29" s="53">
        <v>0.5</v>
      </c>
      <c r="BZ29" s="53">
        <v>0</v>
      </c>
      <c r="CA29" s="97">
        <v>-0.29692892115039315</v>
      </c>
      <c r="CB29" s="97">
        <v>-0.59752559848570885</v>
      </c>
      <c r="CC29" s="97">
        <v>-0.16632055267647738</v>
      </c>
      <c r="CD29" s="79">
        <v>-0.54525102404476589</v>
      </c>
      <c r="CE29" s="79">
        <v>-0.6147031673584531</v>
      </c>
      <c r="CF29" s="79">
        <v>0.16718293880563759</v>
      </c>
      <c r="CG29" s="79">
        <v>-0.23359208214656094</v>
      </c>
      <c r="CH29" s="79">
        <v>-0.77028589655275526</v>
      </c>
      <c r="CI29" s="79">
        <v>-0.84746947317209465</v>
      </c>
      <c r="CJ29" s="79">
        <v>-0.75974013582964772</v>
      </c>
      <c r="CK29" s="79">
        <v>-0.18613791624842649</v>
      </c>
      <c r="CL29" s="79">
        <v>-1.6741776023444832</v>
      </c>
      <c r="CM29" s="79">
        <v>0.21919743756252022</v>
      </c>
      <c r="CN29" s="79">
        <v>-0.74376898464693109</v>
      </c>
      <c r="CO29" s="79">
        <v>0.46449775450894959</v>
      </c>
      <c r="CP29" s="79">
        <v>-0.6325935857694801</v>
      </c>
      <c r="CQ29" s="79">
        <v>0.21827786492181292</v>
      </c>
      <c r="CR29" s="79">
        <v>-0.37926440359151375</v>
      </c>
      <c r="CS29" s="79">
        <v>0.33268706951165766</v>
      </c>
      <c r="CT29" s="79">
        <v>-3.115582295213036E-2</v>
      </c>
      <c r="CU29" s="79">
        <v>-0.86670240372134377</v>
      </c>
      <c r="CV29" s="81">
        <v>-1.2730400143561889E-2</v>
      </c>
      <c r="CW29" s="52">
        <v>1</v>
      </c>
      <c r="CX29" s="53">
        <v>3</v>
      </c>
      <c r="CY29" s="53">
        <v>-0.52734380675489545</v>
      </c>
      <c r="CZ29" s="92">
        <v>2088070</v>
      </c>
      <c r="DA29" s="52">
        <v>142455</v>
      </c>
      <c r="DB29" s="52">
        <v>200362</v>
      </c>
      <c r="DC29" s="52">
        <v>119746</v>
      </c>
      <c r="DD29" s="52">
        <v>370508</v>
      </c>
      <c r="DE29" s="98">
        <v>1.8200000000000001E-2</v>
      </c>
      <c r="DF29" s="52">
        <v>30149</v>
      </c>
      <c r="DG29" s="96">
        <f>(8.56)/100</f>
        <v>8.5600000000000009E-2</v>
      </c>
      <c r="DH29" s="52">
        <v>1077</v>
      </c>
      <c r="DI29" s="93">
        <f>(1.45)/100</f>
        <v>1.4499999999999999E-2</v>
      </c>
      <c r="DJ29" s="52">
        <v>32406</v>
      </c>
      <c r="DK29" s="53">
        <v>1.5572208753901342</v>
      </c>
      <c r="DL29" s="52">
        <v>1009876</v>
      </c>
      <c r="DM29" s="53">
        <v>48.528050014055637</v>
      </c>
      <c r="DN29" s="92">
        <v>1009876</v>
      </c>
      <c r="DO29" s="53">
        <v>30.623934885616311</v>
      </c>
      <c r="DQ29" s="93">
        <v>0.39</v>
      </c>
    </row>
    <row r="30" spans="1:121">
      <c r="A30" t="s">
        <v>454</v>
      </c>
      <c r="B30" t="s">
        <v>455</v>
      </c>
      <c r="C30" s="52">
        <v>13</v>
      </c>
      <c r="D30" t="s">
        <v>84</v>
      </c>
      <c r="E30" s="52">
        <v>0</v>
      </c>
      <c r="F30" s="52">
        <v>1</v>
      </c>
      <c r="G30" s="77"/>
      <c r="H30" s="77"/>
      <c r="I30" s="77"/>
      <c r="J30" s="77"/>
      <c r="K30" s="53">
        <v>-0.21298772434737936</v>
      </c>
      <c r="L30" s="53">
        <v>0.78701227565262066</v>
      </c>
      <c r="M30" s="54">
        <v>26</v>
      </c>
      <c r="N30" s="91">
        <v>22</v>
      </c>
      <c r="O30" s="92">
        <v>10313620</v>
      </c>
      <c r="P30" s="93">
        <v>0.94071794312736179</v>
      </c>
      <c r="Q30" s="52">
        <v>9702207.3925972208</v>
      </c>
      <c r="R30" s="52">
        <v>1634324.3340822556</v>
      </c>
      <c r="S30" s="93">
        <v>0.16844871150963484</v>
      </c>
      <c r="T30" s="52">
        <v>95</v>
      </c>
      <c r="U30" s="52">
        <v>48877</v>
      </c>
      <c r="V30" s="92">
        <v>498702</v>
      </c>
      <c r="W30" s="93">
        <v>0.17499999999999999</v>
      </c>
      <c r="X30" s="93">
        <v>0.06</v>
      </c>
      <c r="Y30" s="55">
        <v>0.39147918528696979</v>
      </c>
      <c r="Z30" s="55">
        <v>-0.39147918528696979</v>
      </c>
      <c r="AA30" s="93">
        <v>0.10070559051657792</v>
      </c>
      <c r="AB30" s="93">
        <v>9.3336505543786905E-2</v>
      </c>
      <c r="AC30" s="55">
        <v>3.5598872740781953E-2</v>
      </c>
      <c r="AD30" s="55">
        <v>-3.5598872740781953E-2</v>
      </c>
      <c r="AE30" s="93">
        <v>0.86399999999999999</v>
      </c>
      <c r="AF30" s="93">
        <v>0.30499999999999999</v>
      </c>
      <c r="AG30" s="93">
        <v>0.46600000000000003</v>
      </c>
      <c r="AH30" s="93">
        <v>0.53197785026358413</v>
      </c>
      <c r="AI30" s="55">
        <v>-1.0139542805806487</v>
      </c>
      <c r="AJ30" s="94">
        <v>1</v>
      </c>
      <c r="AK30" s="94">
        <v>1</v>
      </c>
      <c r="AL30" s="94">
        <v>0</v>
      </c>
      <c r="AM30" s="94">
        <v>0.5</v>
      </c>
      <c r="AN30" s="94">
        <v>1</v>
      </c>
      <c r="AO30" s="94">
        <v>0</v>
      </c>
      <c r="AP30" s="94">
        <v>1</v>
      </c>
      <c r="AQ30" s="94">
        <v>1</v>
      </c>
      <c r="AR30" s="94">
        <v>1</v>
      </c>
      <c r="AS30" s="94">
        <v>0</v>
      </c>
      <c r="AT30" s="94">
        <v>0</v>
      </c>
      <c r="AU30" s="94">
        <v>0</v>
      </c>
      <c r="AV30" s="95">
        <v>1</v>
      </c>
      <c r="AW30" s="95">
        <v>0</v>
      </c>
      <c r="AX30" s="95">
        <v>0</v>
      </c>
      <c r="AY30" s="93">
        <v>0.18</v>
      </c>
      <c r="AZ30" s="93">
        <v>0.13845433744239019</v>
      </c>
      <c r="BA30" s="96">
        <v>0.29456900784745965</v>
      </c>
      <c r="BB30" s="96">
        <v>0.24263306822718506</v>
      </c>
      <c r="BC30" s="96">
        <v>0.26855993498519831</v>
      </c>
      <c r="BD30" s="96">
        <v>0.26858733701994769</v>
      </c>
      <c r="BE30" s="52">
        <v>1</v>
      </c>
      <c r="BF30" s="52">
        <v>-9</v>
      </c>
      <c r="BG30" s="52">
        <v>0</v>
      </c>
      <c r="BH30" s="52">
        <v>1</v>
      </c>
      <c r="BI30" s="52">
        <v>63</v>
      </c>
      <c r="BJ30" s="52">
        <v>33</v>
      </c>
      <c r="BK30" s="52">
        <v>46</v>
      </c>
      <c r="BL30" s="52">
        <v>51</v>
      </c>
      <c r="BM30" s="52">
        <v>60</v>
      </c>
      <c r="BN30" s="52">
        <v>37</v>
      </c>
      <c r="BO30" s="52">
        <v>46</v>
      </c>
      <c r="BP30" s="52">
        <v>53</v>
      </c>
      <c r="BQ30" s="52">
        <v>-17</v>
      </c>
      <c r="BR30" s="52">
        <v>-14</v>
      </c>
      <c r="BS30" s="92">
        <v>449825</v>
      </c>
      <c r="BT30" s="93">
        <v>0.27523606582814319</v>
      </c>
      <c r="BU30" s="93">
        <v>9.2111208285742541E-2</v>
      </c>
      <c r="BV30" s="53">
        <v>2</v>
      </c>
      <c r="BW30" s="53">
        <v>1.5</v>
      </c>
      <c r="BX30" s="53">
        <v>2.5</v>
      </c>
      <c r="BY30" s="53">
        <v>0.33333333333333331</v>
      </c>
      <c r="BZ30" s="53">
        <v>0</v>
      </c>
      <c r="CA30" s="97">
        <v>-0.35569451131437874</v>
      </c>
      <c r="CB30" s="97">
        <v>0.59625158627565999</v>
      </c>
      <c r="CC30" s="97">
        <v>0.14134422046513601</v>
      </c>
      <c r="CD30" s="79">
        <v>0.29614944003235366</v>
      </c>
      <c r="CE30" s="79">
        <v>0.22338836909016443</v>
      </c>
      <c r="CF30" s="79">
        <v>-0.9336973127260404</v>
      </c>
      <c r="CG30" s="79">
        <v>0.40799400860918456</v>
      </c>
      <c r="CH30" s="79">
        <v>-6.9245227801622136E-2</v>
      </c>
      <c r="CI30" s="79">
        <v>0.97457085532743781</v>
      </c>
      <c r="CJ30" s="79">
        <v>0.56677051691376823</v>
      </c>
      <c r="CK30" s="79">
        <v>1.4203754839879941</v>
      </c>
      <c r="CL30" s="79">
        <v>-0.66571629069603611</v>
      </c>
      <c r="CM30" s="79">
        <v>5.8347519351174083E-2</v>
      </c>
      <c r="CN30" s="79">
        <v>0.17529357127141287</v>
      </c>
      <c r="CO30" s="79">
        <v>-0.18011137419734455</v>
      </c>
      <c r="CP30" s="79">
        <v>0.12473676339116456</v>
      </c>
      <c r="CQ30" s="79">
        <v>-0.3811467333634721</v>
      </c>
      <c r="CR30" s="79">
        <v>0.48811158668504473</v>
      </c>
      <c r="CS30" s="79">
        <v>-0.7485459064012302</v>
      </c>
      <c r="CT30" s="79">
        <v>-0.31155822952130457</v>
      </c>
      <c r="CU30" s="79">
        <v>0.48814273313041323</v>
      </c>
      <c r="CV30" s="81">
        <v>-0.89208098830393279</v>
      </c>
      <c r="CW30" s="52">
        <v>1</v>
      </c>
      <c r="CX30" s="53">
        <v>6.333333333333333</v>
      </c>
      <c r="CY30" s="53">
        <v>0.78779233723041764</v>
      </c>
      <c r="CZ30" s="92">
        <v>10429379</v>
      </c>
      <c r="DA30" s="52">
        <v>731930</v>
      </c>
      <c r="DB30" s="52">
        <v>1005386</v>
      </c>
      <c r="DC30" s="52">
        <v>611220</v>
      </c>
      <c r="DD30" s="52">
        <v>1884080</v>
      </c>
      <c r="DE30" s="98">
        <v>0.31090000000000001</v>
      </c>
      <c r="DF30" s="52">
        <v>396429</v>
      </c>
      <c r="DG30" s="96">
        <f>(0.17)/100</f>
        <v>1.7000000000000001E-3</v>
      </c>
      <c r="DH30" s="52">
        <v>5134</v>
      </c>
      <c r="DI30" s="93">
        <f>(3.84)/100</f>
        <v>3.8399999999999997E-2</v>
      </c>
      <c r="DJ30" s="52">
        <v>206509</v>
      </c>
      <c r="DK30" s="53">
        <v>2.0029250159863303</v>
      </c>
      <c r="DL30" s="52">
        <v>962334</v>
      </c>
      <c r="DM30" s="53">
        <v>9.3336505543786927</v>
      </c>
      <c r="DN30" s="92">
        <v>962334</v>
      </c>
      <c r="DO30" s="53">
        <v>36.54988854882604</v>
      </c>
      <c r="DQ30" s="93">
        <v>0.46</v>
      </c>
    </row>
    <row r="31" spans="1:121">
      <c r="A31" t="s">
        <v>456</v>
      </c>
      <c r="B31" t="s">
        <v>457</v>
      </c>
      <c r="C31" s="52">
        <v>40</v>
      </c>
      <c r="D31" t="s">
        <v>110</v>
      </c>
      <c r="E31" s="52">
        <v>0</v>
      </c>
      <c r="F31" s="52">
        <v>1</v>
      </c>
      <c r="G31" s="77"/>
      <c r="H31" s="77"/>
      <c r="I31" s="77"/>
      <c r="J31" s="77"/>
      <c r="K31" s="53">
        <v>-0.29967431896632946</v>
      </c>
      <c r="L31" s="53">
        <v>0.70032568103367054</v>
      </c>
      <c r="M31" s="54">
        <v>28</v>
      </c>
      <c r="N31" s="91">
        <v>23</v>
      </c>
      <c r="O31" s="92">
        <v>3921207</v>
      </c>
      <c r="P31" s="93">
        <v>0.9616019733094503</v>
      </c>
      <c r="Q31" s="52">
        <v>3770640.3889548299</v>
      </c>
      <c r="R31" s="52">
        <v>634354.39776264469</v>
      </c>
      <c r="S31" s="93">
        <v>0.16823518880793589</v>
      </c>
      <c r="T31" s="52">
        <v>98</v>
      </c>
      <c r="U31" s="52">
        <v>25811</v>
      </c>
      <c r="V31" s="92">
        <v>226333</v>
      </c>
      <c r="W31" s="93">
        <v>0.193</v>
      </c>
      <c r="X31" s="93">
        <v>0.06</v>
      </c>
      <c r="Y31" s="55">
        <v>0.78333079433387964</v>
      </c>
      <c r="Z31" s="55">
        <v>-0.78333079433387964</v>
      </c>
      <c r="AA31" s="93">
        <v>5.8215993073638971E-2</v>
      </c>
      <c r="AB31" s="93">
        <v>0.102951375039154</v>
      </c>
      <c r="AC31" s="55">
        <v>-0.2877639120574001</v>
      </c>
      <c r="AD31" s="55">
        <v>0.2877639120574001</v>
      </c>
      <c r="AE31" s="93">
        <v>0.878</v>
      </c>
      <c r="AF31" s="93">
        <v>0.252</v>
      </c>
      <c r="AG31" s="93">
        <v>0.48899999999999999</v>
      </c>
      <c r="AH31" s="93">
        <v>0.66153221525038086</v>
      </c>
      <c r="AI31" s="55">
        <v>-0.60954055628640247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1</v>
      </c>
      <c r="AQ31" s="94">
        <v>0</v>
      </c>
      <c r="AR31" s="94">
        <v>-9</v>
      </c>
      <c r="AS31" s="94">
        <v>-9</v>
      </c>
      <c r="AT31" s="94">
        <v>0</v>
      </c>
      <c r="AU31" s="94">
        <v>0</v>
      </c>
      <c r="AV31" s="95">
        <v>1</v>
      </c>
      <c r="AW31" s="95">
        <v>0</v>
      </c>
      <c r="AX31" s="95">
        <v>1</v>
      </c>
      <c r="AY31" s="93">
        <v>0.2</v>
      </c>
      <c r="AZ31" s="93">
        <v>0.21041067245255726</v>
      </c>
      <c r="BA31" s="96">
        <v>0.24831049578005421</v>
      </c>
      <c r="BB31" s="96">
        <v>0.19255213433167229</v>
      </c>
      <c r="BC31" s="96">
        <v>0.15169209088601845</v>
      </c>
      <c r="BD31" s="96">
        <v>0.19751824033258167</v>
      </c>
      <c r="BE31" s="52">
        <v>1</v>
      </c>
      <c r="BF31" s="52">
        <v>-9</v>
      </c>
      <c r="BG31" s="52">
        <v>1</v>
      </c>
      <c r="BH31" s="52">
        <v>1</v>
      </c>
      <c r="BI31" s="52">
        <v>55</v>
      </c>
      <c r="BJ31" s="52">
        <v>36</v>
      </c>
      <c r="BK31" s="52">
        <v>29</v>
      </c>
      <c r="BL31" s="52">
        <v>65</v>
      </c>
      <c r="BM31" s="52">
        <v>60</v>
      </c>
      <c r="BN31" s="52">
        <v>37</v>
      </c>
      <c r="BO31" s="52">
        <v>67</v>
      </c>
      <c r="BP31" s="52">
        <v>33</v>
      </c>
      <c r="BQ31" s="52">
        <v>-26</v>
      </c>
      <c r="BR31" s="52">
        <v>7</v>
      </c>
      <c r="BS31" s="92">
        <v>200522</v>
      </c>
      <c r="BT31" s="93">
        <v>0.31610405903582778</v>
      </c>
      <c r="BU31" s="93">
        <v>0.24992304665374718</v>
      </c>
      <c r="BV31" s="53">
        <v>0</v>
      </c>
      <c r="BW31" s="53">
        <v>0</v>
      </c>
      <c r="BX31" s="53">
        <v>-5.75</v>
      </c>
      <c r="BY31" s="53">
        <v>0.66666666666666663</v>
      </c>
      <c r="BZ31" s="53">
        <v>0</v>
      </c>
      <c r="CA31" s="97">
        <v>0.34965138027272707</v>
      </c>
      <c r="CB31" s="97">
        <v>-0.31414390706136147</v>
      </c>
      <c r="CC31" s="97">
        <v>0.12517213263050669</v>
      </c>
      <c r="CD31" s="79">
        <v>-0.32658878434502331</v>
      </c>
      <c r="CE31" s="79">
        <v>0.26267390986119338</v>
      </c>
      <c r="CF31" s="79">
        <v>-0.1780581588111225</v>
      </c>
      <c r="CG31" s="79">
        <v>-0.30455527282539041</v>
      </c>
      <c r="CH31" s="79">
        <v>-0.99332283381552011</v>
      </c>
      <c r="CI31" s="79">
        <v>-1.0541626426466251</v>
      </c>
      <c r="CJ31" s="79">
        <v>-0.96525904887639769</v>
      </c>
      <c r="CK31" s="79">
        <v>0.25200210199787004</v>
      </c>
      <c r="CL31" s="79">
        <v>-0.16148563487181258</v>
      </c>
      <c r="CM31" s="79">
        <v>-1.3088767854452681</v>
      </c>
      <c r="CN31" s="79">
        <v>1.3450095515311233</v>
      </c>
      <c r="CO31" s="79">
        <v>-0.18011137419734455</v>
      </c>
      <c r="CP31" s="79">
        <v>0.12473676339116456</v>
      </c>
      <c r="CQ31" s="79">
        <v>1.417127061492383</v>
      </c>
      <c r="CR31" s="79">
        <v>-1.2466403938680723</v>
      </c>
      <c r="CS31" s="79">
        <v>-1.4970918128024602</v>
      </c>
      <c r="CT31" s="79">
        <v>1.6512586164629151</v>
      </c>
      <c r="CU31" s="79">
        <v>0.82685401734335284</v>
      </c>
      <c r="CV31" s="81">
        <v>1.5623631399057429</v>
      </c>
      <c r="CW31" s="52">
        <v>1</v>
      </c>
      <c r="CX31" s="53">
        <v>-5.083333333333333</v>
      </c>
      <c r="CY31" s="53">
        <v>-3.7165489559192793</v>
      </c>
      <c r="CZ31" s="92">
        <v>3930864</v>
      </c>
      <c r="DA31" s="52">
        <v>276604</v>
      </c>
      <c r="DB31" s="52">
        <v>383081</v>
      </c>
      <c r="DC31" s="52">
        <v>150657</v>
      </c>
      <c r="DD31" s="52">
        <v>802529</v>
      </c>
      <c r="DE31" s="98">
        <v>7.1900000000000006E-2</v>
      </c>
      <c r="DF31" s="52">
        <v>78185</v>
      </c>
      <c r="DG31" s="96">
        <f>(7.23)/100</f>
        <v>7.2300000000000003E-2</v>
      </c>
      <c r="DH31" s="52">
        <v>5717</v>
      </c>
      <c r="DI31" s="93">
        <f>(1.99)/100</f>
        <v>1.9900000000000001E-2</v>
      </c>
      <c r="DJ31" s="52">
        <v>270626</v>
      </c>
      <c r="DK31" s="53">
        <v>6.8974587116142709</v>
      </c>
      <c r="DL31" s="52">
        <v>403936</v>
      </c>
      <c r="DM31" s="53">
        <v>10.295137503915448</v>
      </c>
      <c r="DN31" s="92">
        <v>403936</v>
      </c>
      <c r="DO31" s="53">
        <v>29.614502582631275</v>
      </c>
      <c r="DQ31" s="93">
        <v>0.38</v>
      </c>
    </row>
    <row r="32" spans="1:121">
      <c r="A32" t="s">
        <v>458</v>
      </c>
      <c r="B32" t="s">
        <v>459</v>
      </c>
      <c r="C32" s="52">
        <v>47</v>
      </c>
      <c r="D32" t="s">
        <v>116</v>
      </c>
      <c r="E32" s="52">
        <v>1</v>
      </c>
      <c r="F32" s="52">
        <v>1</v>
      </c>
      <c r="G32" s="53">
        <v>-0.38728938381195327</v>
      </c>
      <c r="H32" s="53">
        <v>2.6127106161880467</v>
      </c>
      <c r="I32" s="54">
        <v>27</v>
      </c>
      <c r="J32" s="54">
        <v>8</v>
      </c>
      <c r="K32" s="53">
        <v>-0.38728938381195327</v>
      </c>
      <c r="L32" s="53">
        <v>0.61271061618804668</v>
      </c>
      <c r="M32" s="54">
        <v>30</v>
      </c>
      <c r="N32" s="91">
        <v>24</v>
      </c>
      <c r="O32" s="92">
        <v>6649404</v>
      </c>
      <c r="P32" s="93">
        <v>0.96961492928938786</v>
      </c>
      <c r="Q32" s="52">
        <v>6447361.3892765725</v>
      </c>
      <c r="R32" s="52">
        <v>1049864.1392970947</v>
      </c>
      <c r="S32" s="93">
        <v>0.16283624818103998</v>
      </c>
      <c r="T32" s="52">
        <v>100</v>
      </c>
      <c r="U32" s="52">
        <v>28562</v>
      </c>
      <c r="V32" s="92">
        <v>318333</v>
      </c>
      <c r="W32" s="93">
        <v>0.189</v>
      </c>
      <c r="X32" s="93">
        <v>5.5E-2</v>
      </c>
      <c r="Y32" s="55">
        <v>0.47436998354174797</v>
      </c>
      <c r="Z32" s="55">
        <v>-0.47436998354174797</v>
      </c>
      <c r="AA32" s="93">
        <v>4.8114819685006929E-2</v>
      </c>
      <c r="AB32" s="93">
        <v>5.2237538102181402E-2</v>
      </c>
      <c r="AC32" s="55">
        <v>-0.67737535943929306</v>
      </c>
      <c r="AD32" s="55">
        <v>0.67737535943929306</v>
      </c>
      <c r="AE32" s="93">
        <v>0.87</v>
      </c>
      <c r="AF32" s="93">
        <v>0.26100000000000001</v>
      </c>
      <c r="AG32" s="93">
        <v>0.48399999999999999</v>
      </c>
      <c r="AH32" s="93">
        <v>0.74113760627039293</v>
      </c>
      <c r="AI32" s="55">
        <v>-0.52508291897544146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1</v>
      </c>
      <c r="AQ32" s="94">
        <v>1</v>
      </c>
      <c r="AR32" s="94">
        <v>1</v>
      </c>
      <c r="AS32" s="94">
        <v>0</v>
      </c>
      <c r="AT32" s="94">
        <v>0</v>
      </c>
      <c r="AU32" s="94">
        <v>0</v>
      </c>
      <c r="AV32" s="95">
        <v>1</v>
      </c>
      <c r="AW32" s="95">
        <v>1</v>
      </c>
      <c r="AX32" s="95">
        <v>1</v>
      </c>
      <c r="AY32" s="93">
        <v>0.21</v>
      </c>
      <c r="AZ32" s="93">
        <v>0.13457939505313724</v>
      </c>
      <c r="BA32" s="96">
        <v>0.23205715274827299</v>
      </c>
      <c r="BB32" s="96">
        <v>0.16397707691964353</v>
      </c>
      <c r="BC32" s="96">
        <v>0.12885121102096314</v>
      </c>
      <c r="BD32" s="96">
        <v>0.17496181356295989</v>
      </c>
      <c r="BE32" s="52">
        <v>1</v>
      </c>
      <c r="BF32" s="52">
        <v>3</v>
      </c>
      <c r="BG32" s="52">
        <v>1</v>
      </c>
      <c r="BH32" s="52">
        <v>1</v>
      </c>
      <c r="BI32" s="52">
        <v>55</v>
      </c>
      <c r="BJ32" s="52">
        <v>36</v>
      </c>
      <c r="BK32" s="52">
        <v>35</v>
      </c>
      <c r="BL32" s="52">
        <v>61</v>
      </c>
      <c r="BM32" s="52">
        <v>60</v>
      </c>
      <c r="BN32" s="52">
        <v>37</v>
      </c>
      <c r="BO32" s="52">
        <v>39</v>
      </c>
      <c r="BP32" s="52">
        <v>59</v>
      </c>
      <c r="BQ32" s="52">
        <v>-20</v>
      </c>
      <c r="BR32" s="52">
        <v>-21</v>
      </c>
      <c r="BS32" s="92">
        <v>289771</v>
      </c>
      <c r="BT32" s="93">
        <v>0.27600809395585946</v>
      </c>
      <c r="BU32" s="93">
        <v>0.15038941835990113</v>
      </c>
      <c r="BV32" s="53">
        <v>0</v>
      </c>
      <c r="BW32" s="53">
        <v>0</v>
      </c>
      <c r="BX32" s="53">
        <v>2.5</v>
      </c>
      <c r="BY32" s="53">
        <v>1</v>
      </c>
      <c r="BZ32" s="53">
        <v>0</v>
      </c>
      <c r="CA32" s="97">
        <v>0.62028427682756593</v>
      </c>
      <c r="CB32" s="97">
        <v>6.4145661845926558E-2</v>
      </c>
      <c r="CC32" s="97">
        <v>-0.28374055598475595</v>
      </c>
      <c r="CD32" s="79">
        <v>-0.11624209789128341</v>
      </c>
      <c r="CE32" s="79">
        <v>0.28886427037521267</v>
      </c>
      <c r="CF32" s="79">
        <v>-0.91942270231731738</v>
      </c>
      <c r="CG32" s="79">
        <v>-0.55491585254593345</v>
      </c>
      <c r="CH32" s="79">
        <v>-1.5205807859157934</v>
      </c>
      <c r="CI32" s="79">
        <v>-1.4506622825827757</v>
      </c>
      <c r="CJ32" s="79">
        <v>-1.4515057344317039</v>
      </c>
      <c r="CK32" s="79">
        <v>0.25200210199787004</v>
      </c>
      <c r="CL32" s="79">
        <v>-0.16148563487181258</v>
      </c>
      <c r="CM32" s="79">
        <v>-0.82632703081122971</v>
      </c>
      <c r="CN32" s="79">
        <v>1.0108049857426347</v>
      </c>
      <c r="CO32" s="79">
        <v>-0.18011137419734455</v>
      </c>
      <c r="CP32" s="79">
        <v>0.12473676339116456</v>
      </c>
      <c r="CQ32" s="79">
        <v>-0.98057133164875709</v>
      </c>
      <c r="CR32" s="79">
        <v>1.0085371808509798</v>
      </c>
      <c r="CS32" s="79">
        <v>-0.9980612085349736</v>
      </c>
      <c r="CT32" s="79">
        <v>-0.96583051151604449</v>
      </c>
      <c r="CU32" s="79">
        <v>0.9962096594498222</v>
      </c>
      <c r="CV32" s="81">
        <v>1.431875963848217E-2</v>
      </c>
      <c r="CW32" s="52">
        <v>1</v>
      </c>
      <c r="CX32" s="53">
        <v>3.5</v>
      </c>
      <c r="CY32" s="53">
        <v>-0.33007338515709844</v>
      </c>
      <c r="CZ32" s="92">
        <v>6715984</v>
      </c>
      <c r="DA32" s="52">
        <v>464897</v>
      </c>
      <c r="DB32" s="52">
        <v>617867</v>
      </c>
      <c r="DC32" s="52">
        <v>202097</v>
      </c>
      <c r="DD32" s="52">
        <v>1465937</v>
      </c>
      <c r="DE32" s="98">
        <v>0.1663</v>
      </c>
      <c r="DF32" s="52">
        <v>115106</v>
      </c>
      <c r="DG32" s="96">
        <f>(0.23)/100</f>
        <v>2.3E-3</v>
      </c>
      <c r="DH32" s="52">
        <v>4732</v>
      </c>
      <c r="DI32" s="93">
        <f>(1.73)/100</f>
        <v>1.7299999999999999E-2</v>
      </c>
      <c r="DJ32" s="52">
        <v>124697</v>
      </c>
      <c r="DK32" s="53">
        <v>1.8748062377973038</v>
      </c>
      <c r="DL32" s="52">
        <v>347442</v>
      </c>
      <c r="DM32" s="53">
        <v>5.2237538102181356</v>
      </c>
      <c r="DN32" s="92">
        <v>347442</v>
      </c>
      <c r="DO32" s="53">
        <v>29.467327781964965</v>
      </c>
      <c r="DQ32" s="93">
        <v>0.34</v>
      </c>
    </row>
    <row r="33" spans="1:121">
      <c r="A33" t="s">
        <v>460</v>
      </c>
      <c r="B33" t="s">
        <v>461</v>
      </c>
      <c r="C33" s="52">
        <v>4</v>
      </c>
      <c r="D33" t="s">
        <v>76</v>
      </c>
      <c r="E33" s="52">
        <v>1</v>
      </c>
      <c r="F33" s="52">
        <v>1</v>
      </c>
      <c r="G33" s="53">
        <v>-0.59425131694597766</v>
      </c>
      <c r="H33" s="53">
        <v>2.4057486830540222</v>
      </c>
      <c r="I33" s="54">
        <v>28</v>
      </c>
      <c r="J33" s="54">
        <v>9</v>
      </c>
      <c r="K33" s="53">
        <v>-0.59425131694597766</v>
      </c>
      <c r="L33" s="53">
        <v>0.40574868305402234</v>
      </c>
      <c r="M33" s="54">
        <v>32</v>
      </c>
      <c r="N33" s="91">
        <v>25</v>
      </c>
      <c r="O33" s="92">
        <v>6908642</v>
      </c>
      <c r="P33" s="93">
        <v>0.92268914861786877</v>
      </c>
      <c r="Q33" s="52">
        <v>6374529.0050856499</v>
      </c>
      <c r="R33" s="52">
        <v>1067251.4709775734</v>
      </c>
      <c r="S33" s="93">
        <v>0.16742436501992722</v>
      </c>
      <c r="T33" s="52">
        <v>49</v>
      </c>
      <c r="U33" s="52">
        <v>65409</v>
      </c>
      <c r="V33" s="92">
        <v>372324</v>
      </c>
      <c r="W33" s="93">
        <v>0.16800000000000001</v>
      </c>
      <c r="X33" s="93">
        <v>6.5000000000000002E-2</v>
      </c>
      <c r="Y33" s="55">
        <v>0.54531150722678134</v>
      </c>
      <c r="Z33" s="55">
        <v>-0.54531150722678134</v>
      </c>
      <c r="AA33" s="93">
        <v>0.13488290626369287</v>
      </c>
      <c r="AB33" s="93">
        <v>0.30944351890205701</v>
      </c>
      <c r="AC33" s="55">
        <v>1.4212737333510144</v>
      </c>
      <c r="AD33" s="55">
        <v>-1.4212737333510144</v>
      </c>
      <c r="AE33" s="93">
        <v>0.86699999999999999</v>
      </c>
      <c r="AF33" s="93">
        <v>0.28899999999999998</v>
      </c>
      <c r="AG33" s="93">
        <v>0.46799999999999997</v>
      </c>
      <c r="AH33" s="93">
        <v>0.553265721848759</v>
      </c>
      <c r="AI33" s="55">
        <v>-0.96627585402023053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94">
        <v>1</v>
      </c>
      <c r="AQ33" s="94">
        <v>1</v>
      </c>
      <c r="AR33" s="94">
        <v>1</v>
      </c>
      <c r="AS33" s="94">
        <v>0</v>
      </c>
      <c r="AT33" s="94">
        <v>0</v>
      </c>
      <c r="AU33" s="94">
        <v>0</v>
      </c>
      <c r="AV33" s="95">
        <v>1</v>
      </c>
      <c r="AW33" s="95">
        <v>0</v>
      </c>
      <c r="AX33" s="95">
        <v>1</v>
      </c>
      <c r="AY33" s="93">
        <v>0.13</v>
      </c>
      <c r="AZ33" s="93">
        <v>0.19668030020251756</v>
      </c>
      <c r="BA33" s="96">
        <v>0.22619073734033068</v>
      </c>
      <c r="BB33" s="96">
        <v>0.30527156283095808</v>
      </c>
      <c r="BC33" s="96">
        <v>0.16416908657775306</v>
      </c>
      <c r="BD33" s="96">
        <v>0.23187712891634729</v>
      </c>
      <c r="BE33" s="52">
        <v>1</v>
      </c>
      <c r="BF33" s="52">
        <v>3</v>
      </c>
      <c r="BG33" s="52">
        <v>0</v>
      </c>
      <c r="BH33" s="52">
        <v>0</v>
      </c>
      <c r="BI33" s="52">
        <v>53</v>
      </c>
      <c r="BJ33" s="52">
        <v>35</v>
      </c>
      <c r="BK33" s="52">
        <v>46</v>
      </c>
      <c r="BL33" s="52">
        <v>49</v>
      </c>
      <c r="BM33" s="52">
        <v>63</v>
      </c>
      <c r="BN33" s="52">
        <v>36</v>
      </c>
      <c r="BO33" s="52">
        <v>44</v>
      </c>
      <c r="BP33" s="52">
        <v>54</v>
      </c>
      <c r="BQ33" s="52">
        <v>-7</v>
      </c>
      <c r="BR33" s="52">
        <v>-19</v>
      </c>
      <c r="BS33" s="92">
        <v>306915</v>
      </c>
      <c r="BT33" s="93">
        <v>0.28757514826273717</v>
      </c>
      <c r="BU33" s="93">
        <v>7.0925660933074841E-2</v>
      </c>
      <c r="BV33" s="53">
        <v>0</v>
      </c>
      <c r="BW33" s="53">
        <v>0</v>
      </c>
      <c r="BX33" s="53">
        <v>2.5</v>
      </c>
      <c r="BY33" s="53">
        <v>0.66666666666666663</v>
      </c>
      <c r="BZ33" s="53">
        <v>0</v>
      </c>
      <c r="CA33" s="97">
        <v>-0.96460648982921504</v>
      </c>
      <c r="CB33" s="97">
        <v>7.9975486151768985E-2</v>
      </c>
      <c r="CC33" s="97">
        <v>6.3760800656206984E-2</v>
      </c>
      <c r="CD33" s="79">
        <v>7.2016841557151897E-3</v>
      </c>
      <c r="CE33" s="79">
        <v>-0.37898992273227938</v>
      </c>
      <c r="CF33" s="79">
        <v>-0.70555070999023972</v>
      </c>
      <c r="CG33" s="79">
        <v>-0.64527998006985754</v>
      </c>
      <c r="CH33" s="79">
        <v>1.0865405300784903</v>
      </c>
      <c r="CI33" s="79">
        <v>-0.83757184892565406</v>
      </c>
      <c r="CJ33" s="79">
        <v>-0.2245878484307508</v>
      </c>
      <c r="CK33" s="79">
        <v>-4.0091243499660978E-2</v>
      </c>
      <c r="CL33" s="79">
        <v>-0.32956252014655379</v>
      </c>
      <c r="CM33" s="79">
        <v>5.8347519351174083E-2</v>
      </c>
      <c r="CN33" s="79">
        <v>8.1912883771685097E-3</v>
      </c>
      <c r="CO33" s="79">
        <v>0.30334547233237608</v>
      </c>
      <c r="CP33" s="79">
        <v>-2.672930644096437E-2</v>
      </c>
      <c r="CQ33" s="79">
        <v>-0.55241090430212503</v>
      </c>
      <c r="CR33" s="79">
        <v>0.57484918571270061</v>
      </c>
      <c r="CS33" s="79">
        <v>8.3171767377914305E-2</v>
      </c>
      <c r="CT33" s="79">
        <v>-0.77889557380326169</v>
      </c>
      <c r="CU33" s="79">
        <v>-0.35863547740193485</v>
      </c>
      <c r="CV33" s="81">
        <v>-1.2215793506600341</v>
      </c>
      <c r="CW33" s="52">
        <v>1</v>
      </c>
      <c r="CX33" s="53">
        <v>3.1666666666666665</v>
      </c>
      <c r="CY33" s="53">
        <v>-0.46158699955562982</v>
      </c>
      <c r="CZ33" s="92">
        <v>7016270</v>
      </c>
      <c r="DA33" s="52">
        <v>484407</v>
      </c>
      <c r="DB33" s="52">
        <v>672268</v>
      </c>
      <c r="DC33" s="52">
        <v>535847</v>
      </c>
      <c r="DD33" s="52">
        <v>1105497</v>
      </c>
      <c r="DE33" s="98">
        <v>4.0999999999999995E-2</v>
      </c>
      <c r="DF33" s="52">
        <v>214132</v>
      </c>
      <c r="DG33" s="96">
        <f>(3.96)/100</f>
        <v>3.9599999999999996E-2</v>
      </c>
      <c r="DH33" s="52">
        <v>12834</v>
      </c>
      <c r="DI33" s="93">
        <f>(3.09)/100</f>
        <v>3.0899999999999997E-2</v>
      </c>
      <c r="DJ33" s="52">
        <v>155584</v>
      </c>
      <c r="DK33" s="53">
        <v>2.244732451882256</v>
      </c>
      <c r="DL33" s="52">
        <v>2144775</v>
      </c>
      <c r="DM33" s="53">
        <v>30.944351890205713</v>
      </c>
      <c r="DN33" s="92">
        <v>2144775</v>
      </c>
      <c r="DO33" s="53">
        <v>33.923249181078127</v>
      </c>
      <c r="DQ33" s="93">
        <v>0.45</v>
      </c>
    </row>
    <row r="34" spans="1:121">
      <c r="A34" t="s">
        <v>462</v>
      </c>
      <c r="B34" t="s">
        <v>463</v>
      </c>
      <c r="C34" s="52">
        <v>46</v>
      </c>
      <c r="D34" t="s">
        <v>115</v>
      </c>
      <c r="E34" s="52">
        <v>0</v>
      </c>
      <c r="F34" s="52">
        <v>1</v>
      </c>
      <c r="G34" s="77"/>
      <c r="H34" s="77"/>
      <c r="I34" s="77"/>
      <c r="J34" s="77"/>
      <c r="K34" s="53">
        <v>0.12471399683402304</v>
      </c>
      <c r="L34" s="53">
        <v>0.12471399683402304</v>
      </c>
      <c r="M34" s="54">
        <v>14</v>
      </c>
      <c r="N34" s="91">
        <v>26</v>
      </c>
      <c r="O34" s="92">
        <v>861542</v>
      </c>
      <c r="P34" s="93">
        <v>0.9769554476609964</v>
      </c>
      <c r="Q34" s="52">
        <v>841688.15028875018</v>
      </c>
      <c r="R34" s="52">
        <v>137220.23131212057</v>
      </c>
      <c r="S34" s="93">
        <v>0.16302977684198797</v>
      </c>
      <c r="T34" s="52">
        <v>23</v>
      </c>
      <c r="U34" s="52">
        <v>10404</v>
      </c>
      <c r="V34" s="92">
        <v>51590</v>
      </c>
      <c r="W34" s="93">
        <v>0.158</v>
      </c>
      <c r="X34" s="93">
        <v>3.9E-2</v>
      </c>
      <c r="Y34" s="55">
        <v>-0.72686949107935206</v>
      </c>
      <c r="Z34" s="55">
        <v>0.72686949107935206</v>
      </c>
      <c r="AA34" s="93">
        <v>0</v>
      </c>
      <c r="AB34" s="93">
        <v>3.72371033006954E-2</v>
      </c>
      <c r="AC34" s="55">
        <v>-1.2690282062832545</v>
      </c>
      <c r="AD34" s="55">
        <v>1.2690282062832545</v>
      </c>
      <c r="AE34" s="93">
        <v>0.91200000000000003</v>
      </c>
      <c r="AF34" s="93">
        <v>0.28899999999999998</v>
      </c>
      <c r="AG34" s="93">
        <v>0.505</v>
      </c>
      <c r="AH34" s="93">
        <v>0.82420902786283268</v>
      </c>
      <c r="AI34" s="55">
        <v>0.73123514903164599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94">
        <v>0</v>
      </c>
      <c r="AQ34" s="94">
        <v>0</v>
      </c>
      <c r="AR34" s="94">
        <v>0</v>
      </c>
      <c r="AS34" s="94">
        <v>0</v>
      </c>
      <c r="AT34" s="94">
        <v>0</v>
      </c>
      <c r="AU34" s="94">
        <v>0</v>
      </c>
      <c r="AV34" s="95">
        <v>1</v>
      </c>
      <c r="AW34" s="95">
        <v>1</v>
      </c>
      <c r="AX34" s="95">
        <v>1</v>
      </c>
      <c r="AY34" s="93">
        <v>0.15</v>
      </c>
      <c r="AZ34" s="93">
        <v>0.25347245386739964</v>
      </c>
      <c r="BA34" s="96">
        <v>0.38821272607049695</v>
      </c>
      <c r="BB34" s="96">
        <v>0.32707024051885769</v>
      </c>
      <c r="BC34" s="96">
        <v>0.15297418880698394</v>
      </c>
      <c r="BD34" s="96">
        <v>0.28941905179877953</v>
      </c>
      <c r="BE34" s="52">
        <v>0</v>
      </c>
      <c r="BF34" s="52">
        <v>-9</v>
      </c>
      <c r="BG34" s="52">
        <v>1</v>
      </c>
      <c r="BH34" s="52">
        <v>1</v>
      </c>
      <c r="BI34" s="52">
        <v>55</v>
      </c>
      <c r="BJ34" s="52">
        <v>36</v>
      </c>
      <c r="BK34" s="52">
        <v>32</v>
      </c>
      <c r="BL34" s="52">
        <v>62</v>
      </c>
      <c r="BM34" s="52">
        <v>60</v>
      </c>
      <c r="BN34" s="52">
        <v>37</v>
      </c>
      <c r="BO34" s="52">
        <v>40</v>
      </c>
      <c r="BP34" s="52">
        <v>50</v>
      </c>
      <c r="BQ34" s="52">
        <v>-23</v>
      </c>
      <c r="BR34" s="52">
        <v>-20</v>
      </c>
      <c r="BS34" s="92">
        <v>41186</v>
      </c>
      <c r="BT34" s="93">
        <v>0.30014524539255799</v>
      </c>
      <c r="BU34" s="93">
        <v>0.26696318925832985</v>
      </c>
      <c r="BV34" s="53">
        <v>0</v>
      </c>
      <c r="BW34" s="53">
        <v>0</v>
      </c>
      <c r="BX34" s="53">
        <v>0</v>
      </c>
      <c r="BY34" s="53">
        <v>1</v>
      </c>
      <c r="BZ34" s="53">
        <v>0</v>
      </c>
      <c r="CA34" s="97">
        <v>0.86820598688017847</v>
      </c>
      <c r="CB34" s="97">
        <v>-0.76674621867301496</v>
      </c>
      <c r="CC34" s="97">
        <v>-0.26908280541085261</v>
      </c>
      <c r="CD34" s="79">
        <v>-0.72611716511660884</v>
      </c>
      <c r="CE34" s="79">
        <v>-0.71946460941453028</v>
      </c>
      <c r="CF34" s="79">
        <v>-0.4731327022956483</v>
      </c>
      <c r="CG34" s="79">
        <v>1.8504477570881197</v>
      </c>
      <c r="CH34" s="79">
        <v>1.4887628595208675</v>
      </c>
      <c r="CI34" s="79">
        <v>-1.031906435047397</v>
      </c>
      <c r="CJ34" s="79">
        <v>1.0158377547833024</v>
      </c>
      <c r="CK34" s="79">
        <v>0.25200210199787004</v>
      </c>
      <c r="CL34" s="79">
        <v>-0.16148563487181258</v>
      </c>
      <c r="CM34" s="79">
        <v>-1.0676019081282488</v>
      </c>
      <c r="CN34" s="79">
        <v>1.0943561271897568</v>
      </c>
      <c r="CO34" s="79">
        <v>-0.18011137419734455</v>
      </c>
      <c r="CP34" s="79">
        <v>0.12473676339116456</v>
      </c>
      <c r="CQ34" s="79">
        <v>-0.89493924617943066</v>
      </c>
      <c r="CR34" s="79">
        <v>0.22789878960207718</v>
      </c>
      <c r="CS34" s="79">
        <v>-1.2475765106687169</v>
      </c>
      <c r="CT34" s="79">
        <v>-0.87236304265965303</v>
      </c>
      <c r="CU34" s="79">
        <v>-1.9924193188995701E-2</v>
      </c>
      <c r="CV34" s="81">
        <v>1.8273881113666484</v>
      </c>
      <c r="CW34" s="52">
        <v>1</v>
      </c>
      <c r="CX34" s="53">
        <v>1</v>
      </c>
      <c r="CY34" s="53">
        <v>-1.3164254931460833</v>
      </c>
      <c r="CZ34" s="92">
        <v>869666</v>
      </c>
      <c r="DA34" s="52">
        <v>55852</v>
      </c>
      <c r="DB34" s="52">
        <v>84605</v>
      </c>
      <c r="DC34" s="52">
        <v>19944</v>
      </c>
      <c r="DD34" s="52">
        <v>163910</v>
      </c>
      <c r="DE34" s="98">
        <v>1.66E-2</v>
      </c>
      <c r="DF34" s="52">
        <v>12901</v>
      </c>
      <c r="DG34" s="96">
        <f>(8.5)/100</f>
        <v>8.5000000000000006E-2</v>
      </c>
      <c r="DH34" s="52">
        <v>151</v>
      </c>
      <c r="DI34" s="93">
        <f>(1.49)/100</f>
        <v>1.49E-2</v>
      </c>
      <c r="DJ34" s="52">
        <v>18678</v>
      </c>
      <c r="DK34" s="53">
        <v>2.1581736291010269</v>
      </c>
      <c r="DL34" s="52">
        <v>32227</v>
      </c>
      <c r="DM34" s="53">
        <v>3.7237103300695358</v>
      </c>
      <c r="DN34" s="92">
        <v>32227</v>
      </c>
      <c r="DO34" s="53">
        <v>30.178365319963333</v>
      </c>
      <c r="DQ34" s="93">
        <v>0.37</v>
      </c>
    </row>
    <row r="35" spans="1:121">
      <c r="A35" t="s">
        <v>464</v>
      </c>
      <c r="B35" t="s">
        <v>465</v>
      </c>
      <c r="C35" s="52">
        <v>15</v>
      </c>
      <c r="D35" t="s">
        <v>85</v>
      </c>
      <c r="E35" s="52">
        <v>1</v>
      </c>
      <c r="F35" s="52">
        <v>1</v>
      </c>
      <c r="G35" s="53">
        <v>0.1062639213645168</v>
      </c>
      <c r="H35" s="53">
        <v>0.1062639213645168</v>
      </c>
      <c r="I35" s="54">
        <v>12</v>
      </c>
      <c r="J35" s="54">
        <v>23</v>
      </c>
      <c r="K35" s="53">
        <v>0.1062639213645168</v>
      </c>
      <c r="L35" s="53">
        <v>0.1062639213645168</v>
      </c>
      <c r="M35" s="54">
        <v>15</v>
      </c>
      <c r="N35" s="91">
        <v>27</v>
      </c>
      <c r="O35" s="92">
        <v>1428683</v>
      </c>
      <c r="P35" s="93">
        <v>0.92083760045976459</v>
      </c>
      <c r="Q35" s="52">
        <v>1315585.0255376578</v>
      </c>
      <c r="R35" s="52">
        <v>216081.90964868743</v>
      </c>
      <c r="S35" s="93">
        <v>0.16424777224898734</v>
      </c>
      <c r="T35" s="52">
        <v>17</v>
      </c>
      <c r="U35" s="52">
        <v>8069</v>
      </c>
      <c r="V35" s="92">
        <v>63232</v>
      </c>
      <c r="W35" s="93">
        <v>0.11799999999999999</v>
      </c>
      <c r="X35" s="93">
        <v>4.3999999999999997E-2</v>
      </c>
      <c r="Y35" s="55">
        <v>-1.4873593073282423</v>
      </c>
      <c r="Z35" s="55">
        <v>1.4873593073282423</v>
      </c>
      <c r="AA35" s="93">
        <v>0.18374135578769349</v>
      </c>
      <c r="AB35" s="93">
        <v>0.103706047431079</v>
      </c>
      <c r="AC35" s="55">
        <v>0.5912609191344651</v>
      </c>
      <c r="AD35" s="55">
        <v>-0.5912609191344651</v>
      </c>
      <c r="AE35" s="93">
        <v>0.92</v>
      </c>
      <c r="AF35" s="93">
        <v>0.31900000000000001</v>
      </c>
      <c r="AG35" s="93">
        <v>0.49299999999999999</v>
      </c>
      <c r="AH35" s="93">
        <v>0.2206716287834507</v>
      </c>
      <c r="AI35" s="55">
        <v>-0.58505178190398965</v>
      </c>
      <c r="AJ35" s="94">
        <v>0</v>
      </c>
      <c r="AK35" s="94">
        <v>0</v>
      </c>
      <c r="AL35" s="94">
        <v>0</v>
      </c>
      <c r="AM35" s="94">
        <v>1</v>
      </c>
      <c r="AN35" s="94">
        <v>1</v>
      </c>
      <c r="AO35" s="94">
        <v>1</v>
      </c>
      <c r="AP35" s="94">
        <v>1</v>
      </c>
      <c r="AQ35" s="94">
        <v>1</v>
      </c>
      <c r="AR35" s="94">
        <v>1</v>
      </c>
      <c r="AS35" s="94">
        <v>0</v>
      </c>
      <c r="AT35" s="94">
        <v>1</v>
      </c>
      <c r="AU35" s="94">
        <v>1</v>
      </c>
      <c r="AV35" s="95">
        <v>1</v>
      </c>
      <c r="AW35" s="95">
        <v>1</v>
      </c>
      <c r="AX35" s="95">
        <v>1</v>
      </c>
      <c r="AY35" s="93">
        <v>0.1</v>
      </c>
      <c r="AZ35" s="93">
        <v>0.14567800559179869</v>
      </c>
      <c r="BA35" s="96">
        <v>0.20509697870587604</v>
      </c>
      <c r="BB35" s="96">
        <v>0.25626884877753103</v>
      </c>
      <c r="BC35" s="96">
        <v>0.16123356372218475</v>
      </c>
      <c r="BD35" s="96">
        <v>0.20753313040186394</v>
      </c>
      <c r="BE35" s="52">
        <v>0</v>
      </c>
      <c r="BF35" s="52">
        <v>0</v>
      </c>
      <c r="BG35" s="52">
        <v>1</v>
      </c>
      <c r="BH35" s="52">
        <v>1</v>
      </c>
      <c r="BI35" s="52">
        <v>55</v>
      </c>
      <c r="BJ35" s="52">
        <v>36</v>
      </c>
      <c r="BK35" s="52">
        <v>62</v>
      </c>
      <c r="BL35" s="52">
        <v>30</v>
      </c>
      <c r="BM35" s="52">
        <v>60</v>
      </c>
      <c r="BN35" s="52">
        <v>37</v>
      </c>
      <c r="BO35" s="52">
        <v>70</v>
      </c>
      <c r="BP35" s="52">
        <v>28</v>
      </c>
      <c r="BQ35" s="52">
        <v>7</v>
      </c>
      <c r="BR35" s="52">
        <v>10</v>
      </c>
      <c r="BS35" s="92">
        <v>55163</v>
      </c>
      <c r="BT35" s="93">
        <v>0.2552874513636319</v>
      </c>
      <c r="BU35" s="93">
        <v>0.1189907068257969</v>
      </c>
      <c r="BV35" s="53">
        <v>0</v>
      </c>
      <c r="BW35" s="53">
        <v>2</v>
      </c>
      <c r="BX35" s="53">
        <v>2.5</v>
      </c>
      <c r="BY35" s="53">
        <v>1</v>
      </c>
      <c r="BZ35" s="53">
        <v>2</v>
      </c>
      <c r="CA35" s="97">
        <v>-1.0271414447688294</v>
      </c>
      <c r="CB35" s="97">
        <v>-0.69494874362206804</v>
      </c>
      <c r="CC35" s="97">
        <v>-0.17683252688102377</v>
      </c>
      <c r="CD35" s="79">
        <v>-0.69949916377210408</v>
      </c>
      <c r="CE35" s="79">
        <v>-0.79803569095658811</v>
      </c>
      <c r="CF35" s="79">
        <v>-1.3025422931765065</v>
      </c>
      <c r="CG35" s="79">
        <v>-0.97020055978572917</v>
      </c>
      <c r="CH35" s="79">
        <v>0.18235789672045438</v>
      </c>
      <c r="CI35" s="79">
        <v>-0.88853020789140913</v>
      </c>
      <c r="CJ35" s="79">
        <v>-0.74936904324183451</v>
      </c>
      <c r="CK35" s="79">
        <v>0.25200210199787004</v>
      </c>
      <c r="CL35" s="79">
        <v>-0.16148563487181258</v>
      </c>
      <c r="CM35" s="79">
        <v>1.3451468650419431</v>
      </c>
      <c r="CN35" s="79">
        <v>-1.5792803991181528</v>
      </c>
      <c r="CO35" s="79">
        <v>-0.18011137419734455</v>
      </c>
      <c r="CP35" s="79">
        <v>0.12473676339116456</v>
      </c>
      <c r="CQ35" s="79">
        <v>1.6740233179003623</v>
      </c>
      <c r="CR35" s="79">
        <v>-1.6803283890063514</v>
      </c>
      <c r="CS35" s="79">
        <v>1.2475765106687167</v>
      </c>
      <c r="CT35" s="79">
        <v>1.9316610230320894</v>
      </c>
      <c r="CU35" s="79">
        <v>-0.86670240372134377</v>
      </c>
      <c r="CV35" s="81">
        <v>-0.47402472558547726</v>
      </c>
      <c r="CW35" s="52">
        <v>1</v>
      </c>
      <c r="CX35" s="53">
        <v>7.5</v>
      </c>
      <c r="CY35" s="53">
        <v>1.2480899876252773</v>
      </c>
      <c r="CZ35" s="92">
        <v>1427538</v>
      </c>
      <c r="DA35" s="52">
        <v>105887</v>
      </c>
      <c r="DB35" s="52">
        <v>128771</v>
      </c>
      <c r="DC35" s="52">
        <v>113088</v>
      </c>
      <c r="DD35" s="52">
        <v>277743</v>
      </c>
      <c r="DE35" s="98">
        <v>1.7100000000000001E-2</v>
      </c>
      <c r="DF35" s="52">
        <v>527847</v>
      </c>
      <c r="DG35" s="96">
        <f>(0.12)/100</f>
        <v>1.1999999999999999E-3</v>
      </c>
      <c r="DH35" s="52">
        <v>131672</v>
      </c>
      <c r="DI35" s="93">
        <f>(36.95)/100</f>
        <v>0.36950000000000005</v>
      </c>
      <c r="DJ35" s="52">
        <v>277687</v>
      </c>
      <c r="DK35" s="53">
        <v>19.438286326691902</v>
      </c>
      <c r="DL35" s="52">
        <v>148150</v>
      </c>
      <c r="DM35" s="53">
        <v>10.370604743107906</v>
      </c>
      <c r="DN35" s="92">
        <v>148150</v>
      </c>
      <c r="DO35" s="77" t="e">
        <v>#NULL!</v>
      </c>
      <c r="DQ35" s="93">
        <v>0.27</v>
      </c>
    </row>
    <row r="36" spans="1:121">
      <c r="A36" t="s">
        <v>466</v>
      </c>
      <c r="B36" t="s">
        <v>467</v>
      </c>
      <c r="C36" s="52">
        <v>56</v>
      </c>
      <c r="D36" t="s">
        <v>124</v>
      </c>
      <c r="E36" s="52">
        <v>1</v>
      </c>
      <c r="F36" s="52">
        <v>1</v>
      </c>
      <c r="G36" s="53">
        <v>-5.6892032270568847E-2</v>
      </c>
      <c r="H36" s="53">
        <v>-5.6892032270568847E-2</v>
      </c>
      <c r="I36" s="54">
        <v>21</v>
      </c>
      <c r="J36" s="54">
        <v>28</v>
      </c>
      <c r="K36" s="53">
        <v>-5.6892032270568847E-2</v>
      </c>
      <c r="L36" s="53">
        <v>-5.6892032270568847E-2</v>
      </c>
      <c r="M36" s="54">
        <v>19</v>
      </c>
      <c r="N36" s="91">
        <v>28</v>
      </c>
      <c r="O36" s="92">
        <v>584910</v>
      </c>
      <c r="P36" s="93">
        <v>0.98042701891200867</v>
      </c>
      <c r="Q36" s="52">
        <v>573461.56763182301</v>
      </c>
      <c r="R36" s="52">
        <v>94232.762495708797</v>
      </c>
      <c r="S36" s="93">
        <v>0.16432271631533055</v>
      </c>
      <c r="T36" s="52">
        <v>10</v>
      </c>
      <c r="U36" s="52">
        <v>4355</v>
      </c>
      <c r="V36" s="92">
        <v>33365</v>
      </c>
      <c r="W36" s="93">
        <v>0.14599999999999999</v>
      </c>
      <c r="X36" s="93">
        <v>5.5999999999999987E-2</v>
      </c>
      <c r="Y36" s="55">
        <v>-0.10410998073459149</v>
      </c>
      <c r="Z36" s="55">
        <v>0.10410998073459149</v>
      </c>
      <c r="AA36" s="93">
        <v>0</v>
      </c>
      <c r="AB36" s="93">
        <v>9.6095480622577903E-2</v>
      </c>
      <c r="AC36" s="55">
        <v>-0.62913715451824737</v>
      </c>
      <c r="AD36" s="55">
        <v>0.62913715451824737</v>
      </c>
      <c r="AE36" s="93">
        <v>0.93200000000000005</v>
      </c>
      <c r="AF36" s="93">
        <v>0.27100000000000002</v>
      </c>
      <c r="AG36" s="93">
        <v>0.53</v>
      </c>
      <c r="AH36" s="93">
        <v>0.84385509162238836</v>
      </c>
      <c r="AI36" s="55">
        <v>1.1305170149844348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1</v>
      </c>
      <c r="AU36" s="94">
        <v>1</v>
      </c>
      <c r="AV36" s="95">
        <v>1</v>
      </c>
      <c r="AW36" s="95">
        <v>0.5</v>
      </c>
      <c r="AX36" s="95">
        <v>1</v>
      </c>
      <c r="AY36" s="93">
        <v>7.0000000000000007E-2</v>
      </c>
      <c r="AZ36" s="93">
        <v>0.53300536672629695</v>
      </c>
      <c r="BA36" s="96">
        <v>0.26414940940080606</v>
      </c>
      <c r="BB36" s="96">
        <v>0.24171898797979466</v>
      </c>
      <c r="BC36" s="96">
        <v>0.1936874518860662</v>
      </c>
      <c r="BD36" s="96">
        <v>0.23318528308888897</v>
      </c>
      <c r="BE36" s="52">
        <v>0</v>
      </c>
      <c r="BF36" s="52">
        <v>0</v>
      </c>
      <c r="BG36" s="52">
        <v>1</v>
      </c>
      <c r="BH36" s="52">
        <v>1</v>
      </c>
      <c r="BI36" s="52">
        <v>55</v>
      </c>
      <c r="BJ36" s="52">
        <v>36</v>
      </c>
      <c r="BK36" s="52">
        <v>23</v>
      </c>
      <c r="BL36" s="52">
        <v>70</v>
      </c>
      <c r="BM36" s="52">
        <v>60</v>
      </c>
      <c r="BN36" s="52">
        <v>37</v>
      </c>
      <c r="BO36" s="52">
        <v>69</v>
      </c>
      <c r="BP36" s="52">
        <v>28</v>
      </c>
      <c r="BQ36" s="52">
        <v>-32</v>
      </c>
      <c r="BR36" s="52">
        <v>9</v>
      </c>
      <c r="BS36" s="92">
        <v>29010</v>
      </c>
      <c r="BT36" s="93">
        <v>0.30785471243423501</v>
      </c>
      <c r="BU36" s="93">
        <v>0.17096647347455163</v>
      </c>
      <c r="BV36" s="53">
        <v>0</v>
      </c>
      <c r="BW36" s="53">
        <v>0</v>
      </c>
      <c r="BX36" s="53">
        <v>0</v>
      </c>
      <c r="BY36" s="53">
        <v>0.83333333333333337</v>
      </c>
      <c r="BZ36" s="53">
        <v>2</v>
      </c>
      <c r="CA36" s="97">
        <v>0.9854562732426998</v>
      </c>
      <c r="CB36" s="97">
        <v>-0.80588299314892131</v>
      </c>
      <c r="CC36" s="97">
        <v>-0.17115630597363088</v>
      </c>
      <c r="CD36" s="79">
        <v>-0.76778638642768937</v>
      </c>
      <c r="CE36" s="79">
        <v>-0.88970195275565567</v>
      </c>
      <c r="CF36" s="79">
        <v>-0.33058655076569354</v>
      </c>
      <c r="CG36" s="79">
        <v>-6.0578412896872519E-2</v>
      </c>
      <c r="CH36" s="79">
        <v>-8.6111548395312057E-2</v>
      </c>
      <c r="CI36" s="79">
        <v>-0.32515633405067229</v>
      </c>
      <c r="CJ36" s="79">
        <v>-0.19638809688808204</v>
      </c>
      <c r="CK36" s="79">
        <v>0.25200210199787004</v>
      </c>
      <c r="CL36" s="79">
        <v>-0.16148563487181258</v>
      </c>
      <c r="CM36" s="79">
        <v>-1.7914265400793066</v>
      </c>
      <c r="CN36" s="79">
        <v>1.7627652587667342</v>
      </c>
      <c r="CO36" s="79">
        <v>-0.18011137419734455</v>
      </c>
      <c r="CP36" s="79">
        <v>0.12473676339116456</v>
      </c>
      <c r="CQ36" s="79">
        <v>1.5883912324310359</v>
      </c>
      <c r="CR36" s="79">
        <v>-1.6803283890063514</v>
      </c>
      <c r="CS36" s="79">
        <v>-1.996122417069947</v>
      </c>
      <c r="CT36" s="79">
        <v>1.838193554175698</v>
      </c>
      <c r="CU36" s="79">
        <v>-1.3747693300407526</v>
      </c>
      <c r="CV36" s="81">
        <v>0.33435325530303811</v>
      </c>
      <c r="CW36" s="52">
        <v>1</v>
      </c>
      <c r="CX36" s="53">
        <v>2.8333333333333335</v>
      </c>
      <c r="CY36" s="53">
        <v>-0.59310061395416103</v>
      </c>
      <c r="CZ36" s="92">
        <v>579315</v>
      </c>
      <c r="DA36" s="52">
        <v>40926</v>
      </c>
      <c r="DB36" s="52">
        <v>55188</v>
      </c>
      <c r="DC36" s="52">
        <v>11460</v>
      </c>
      <c r="DD36" s="52">
        <v>114624</v>
      </c>
      <c r="DE36" s="98">
        <v>9.1999999999999998E-3</v>
      </c>
      <c r="DF36" s="52">
        <v>5815</v>
      </c>
      <c r="DG36" s="96">
        <f>(2.11)/100</f>
        <v>2.1099999999999997E-2</v>
      </c>
      <c r="DH36" s="52">
        <v>173</v>
      </c>
      <c r="DI36" s="93">
        <f>(0.99)/100</f>
        <v>9.8999999999999991E-3</v>
      </c>
      <c r="DJ36" s="52">
        <v>11232</v>
      </c>
      <c r="DK36" s="53">
        <v>1.9183570993046981</v>
      </c>
      <c r="DL36" s="52">
        <v>56264</v>
      </c>
      <c r="DM36" s="53">
        <v>9.6095480622577938</v>
      </c>
      <c r="DN36" s="92">
        <v>56264</v>
      </c>
      <c r="DO36" s="77" t="e">
        <v>#NULL!</v>
      </c>
      <c r="DQ36" s="93">
        <v>0.55000000000000004</v>
      </c>
    </row>
    <row r="37" spans="1:121">
      <c r="A37" t="s">
        <v>468</v>
      </c>
      <c r="B37" t="s">
        <v>469</v>
      </c>
      <c r="C37" s="52">
        <v>36</v>
      </c>
      <c r="D37" t="s">
        <v>106</v>
      </c>
      <c r="E37" s="52">
        <v>1</v>
      </c>
      <c r="F37" s="52">
        <v>1</v>
      </c>
      <c r="G37" s="53">
        <v>-6.5723256081598139E-2</v>
      </c>
      <c r="H37" s="53">
        <v>-6.5723256081598139E-2</v>
      </c>
      <c r="I37" s="54">
        <v>22</v>
      </c>
      <c r="J37" s="54">
        <v>29</v>
      </c>
      <c r="K37" s="53">
        <v>-6.5723256081598139E-2</v>
      </c>
      <c r="L37" s="53">
        <v>-6.5723256081598139E-2</v>
      </c>
      <c r="M37" s="54">
        <v>20</v>
      </c>
      <c r="N37" s="91">
        <v>29</v>
      </c>
      <c r="O37" s="92">
        <v>19836286</v>
      </c>
      <c r="P37" s="93">
        <v>0.89757880981129223</v>
      </c>
      <c r="Q37" s="52">
        <v>17804629.978956398</v>
      </c>
      <c r="R37" s="52">
        <v>3059618.1776290028</v>
      </c>
      <c r="S37" s="93">
        <v>0.17184396312898492</v>
      </c>
      <c r="T37" s="52">
        <v>328</v>
      </c>
      <c r="U37" s="52">
        <v>86377</v>
      </c>
      <c r="V37" s="92">
        <v>1245152</v>
      </c>
      <c r="W37" s="93">
        <v>0.16900000000000001</v>
      </c>
      <c r="X37" s="93">
        <v>5.8999999999999997E-2</v>
      </c>
      <c r="Y37" s="55">
        <v>4.6619939715111011E-2</v>
      </c>
      <c r="Z37" s="55">
        <v>-4.6619939715111011E-2</v>
      </c>
      <c r="AA37" s="93">
        <v>0.22973150709518608</v>
      </c>
      <c r="AB37" s="93">
        <v>0.189797880395673</v>
      </c>
      <c r="AC37" s="55">
        <v>1.4106943761663271</v>
      </c>
      <c r="AD37" s="55">
        <v>-1.4106943761663271</v>
      </c>
      <c r="AE37" s="93">
        <v>0.86299999999999999</v>
      </c>
      <c r="AF37" s="93">
        <v>0.35699999999999998</v>
      </c>
      <c r="AG37" s="93">
        <v>0.441</v>
      </c>
      <c r="AH37" s="93">
        <v>0.55518625227516294</v>
      </c>
      <c r="AI37" s="55">
        <v>-0.73176782529074158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1</v>
      </c>
      <c r="AQ37" s="94">
        <v>1</v>
      </c>
      <c r="AR37" s="94">
        <v>0</v>
      </c>
      <c r="AS37" s="94">
        <v>0</v>
      </c>
      <c r="AT37" s="94">
        <v>0</v>
      </c>
      <c r="AU37" s="94">
        <v>0</v>
      </c>
      <c r="AV37" s="95">
        <v>1</v>
      </c>
      <c r="AW37" s="95">
        <v>0</v>
      </c>
      <c r="AX37" s="95">
        <v>1</v>
      </c>
      <c r="AY37" s="93">
        <v>0.25</v>
      </c>
      <c r="AZ37" s="93">
        <v>0.25014938039609619</v>
      </c>
      <c r="BA37" s="96">
        <v>0.19156405425930831</v>
      </c>
      <c r="BB37" s="96">
        <v>0.24242566817225658</v>
      </c>
      <c r="BC37" s="96">
        <v>0.15555135264606601</v>
      </c>
      <c r="BD37" s="96">
        <v>0.19651369169254362</v>
      </c>
      <c r="BE37" s="52">
        <v>0</v>
      </c>
      <c r="BF37" s="52">
        <v>0</v>
      </c>
      <c r="BG37" s="52">
        <v>0</v>
      </c>
      <c r="BH37" s="52">
        <v>0</v>
      </c>
      <c r="BI37" s="52">
        <v>71</v>
      </c>
      <c r="BJ37" s="52">
        <v>24</v>
      </c>
      <c r="BK37" s="52">
        <v>60</v>
      </c>
      <c r="BL37" s="52">
        <v>37</v>
      </c>
      <c r="BM37" s="52">
        <v>72</v>
      </c>
      <c r="BN37" s="52">
        <v>25</v>
      </c>
      <c r="BO37" s="52">
        <v>62</v>
      </c>
      <c r="BP37" s="52">
        <v>36</v>
      </c>
      <c r="BQ37" s="52">
        <v>-11</v>
      </c>
      <c r="BR37" s="52">
        <v>-10</v>
      </c>
      <c r="BS37" s="92">
        <v>1158775</v>
      </c>
      <c r="BT37" s="93">
        <v>0.37873189814095437</v>
      </c>
      <c r="BU37" s="93">
        <v>0.1653535344267571</v>
      </c>
      <c r="BV37" s="53">
        <v>0</v>
      </c>
      <c r="BW37" s="53">
        <v>0</v>
      </c>
      <c r="BX37" s="53">
        <v>2</v>
      </c>
      <c r="BY37" s="53">
        <v>0.66666666666666663</v>
      </c>
      <c r="BZ37" s="53">
        <v>0</v>
      </c>
      <c r="CA37" s="97">
        <v>-1.8126934806615465</v>
      </c>
      <c r="CB37" s="97">
        <v>1.8938716893576659</v>
      </c>
      <c r="CC37" s="97">
        <v>0.39849864466409179</v>
      </c>
      <c r="CD37" s="79">
        <v>2.0028155715909857</v>
      </c>
      <c r="CE37" s="79">
        <v>3.2745653689734127</v>
      </c>
      <c r="CF37" s="79">
        <v>0.97991519976374686</v>
      </c>
      <c r="CG37" s="79">
        <v>-1.1786568018727885</v>
      </c>
      <c r="CH37" s="79">
        <v>-7.307210823970095E-2</v>
      </c>
      <c r="CI37" s="79">
        <v>-0.98716890565756599</v>
      </c>
      <c r="CJ37" s="79">
        <v>-0.98691400565152965</v>
      </c>
      <c r="CK37" s="79">
        <v>2.5887488659781179</v>
      </c>
      <c r="CL37" s="79">
        <v>-2.178408258168707</v>
      </c>
      <c r="CM37" s="79">
        <v>1.1842969468305971</v>
      </c>
      <c r="CN37" s="79">
        <v>-0.99442240898829759</v>
      </c>
      <c r="CO37" s="79">
        <v>1.7537160119215378</v>
      </c>
      <c r="CP37" s="79">
        <v>-1.6928560745943826</v>
      </c>
      <c r="CQ37" s="79">
        <v>0.98896663414575081</v>
      </c>
      <c r="CR37" s="79">
        <v>-0.98642759678510472</v>
      </c>
      <c r="CS37" s="79">
        <v>-0.24951530213374351</v>
      </c>
      <c r="CT37" s="79">
        <v>6.2311645904261047E-2</v>
      </c>
      <c r="CU37" s="79">
        <v>1.673632227875701</v>
      </c>
      <c r="CV37" s="81">
        <v>0.24705533500549964</v>
      </c>
      <c r="CW37" s="52">
        <v>1</v>
      </c>
      <c r="CX37" s="53">
        <v>2.6666666666666665</v>
      </c>
      <c r="CY37" s="53">
        <v>-0.65885742115342683</v>
      </c>
      <c r="CZ37" s="92">
        <v>19849399</v>
      </c>
      <c r="DA37" s="52">
        <v>1503695</v>
      </c>
      <c r="DB37" s="52">
        <v>1905051</v>
      </c>
      <c r="DC37" s="52">
        <v>2022336</v>
      </c>
      <c r="DD37" s="52">
        <v>3574814</v>
      </c>
      <c r="DE37" s="98">
        <v>0.14330000000000001</v>
      </c>
      <c r="DF37" s="52">
        <v>1654883</v>
      </c>
      <c r="DG37" s="96">
        <f>(0.23)/100</f>
        <v>2.3E-3</v>
      </c>
      <c r="DH37" s="52">
        <v>6491</v>
      </c>
      <c r="DI37" s="93">
        <f>(8.38)/100</f>
        <v>8.3800000000000013E-2</v>
      </c>
      <c r="DJ37" s="52">
        <v>393148</v>
      </c>
      <c r="DK37" s="53">
        <v>1.9910977246268717</v>
      </c>
      <c r="DL37" s="52">
        <v>3747614</v>
      </c>
      <c r="DM37" s="53">
        <v>18.97978803956731</v>
      </c>
      <c r="DN37" s="92">
        <v>3747614</v>
      </c>
      <c r="DO37" s="53">
        <v>36.205515962192479</v>
      </c>
      <c r="DQ37" s="93">
        <v>0.43</v>
      </c>
    </row>
    <row r="38" spans="1:121">
      <c r="A38" t="s">
        <v>470</v>
      </c>
      <c r="B38" t="s">
        <v>471</v>
      </c>
      <c r="C38" s="52">
        <v>6</v>
      </c>
      <c r="D38" t="s">
        <v>78</v>
      </c>
      <c r="E38" s="52">
        <v>1</v>
      </c>
      <c r="F38" s="52">
        <v>1</v>
      </c>
      <c r="G38" s="53">
        <v>-0.15040974677719163</v>
      </c>
      <c r="H38" s="53">
        <v>-0.15040974677719163</v>
      </c>
      <c r="I38" s="54">
        <v>23</v>
      </c>
      <c r="J38" s="54">
        <v>30</v>
      </c>
      <c r="K38" s="53">
        <v>-0.15040974677719163</v>
      </c>
      <c r="L38" s="53">
        <v>-0.15040974677719163</v>
      </c>
      <c r="M38" s="54">
        <v>23</v>
      </c>
      <c r="N38" s="91">
        <v>30</v>
      </c>
      <c r="O38" s="92">
        <v>39296476</v>
      </c>
      <c r="P38" s="93">
        <v>0.8647604407407008</v>
      </c>
      <c r="Q38" s="52">
        <v>33982037.905316368</v>
      </c>
      <c r="R38" s="52">
        <v>5982987.7947372608</v>
      </c>
      <c r="S38" s="93">
        <v>0.17606324292285142</v>
      </c>
      <c r="T38" s="52">
        <v>367</v>
      </c>
      <c r="U38" s="52">
        <v>205521</v>
      </c>
      <c r="V38" s="92">
        <v>2547486</v>
      </c>
      <c r="W38" s="93">
        <v>0.14000000000000001</v>
      </c>
      <c r="X38" s="93">
        <v>6.5000000000000002E-2</v>
      </c>
      <c r="Y38" s="55">
        <v>-0.15200551481337871</v>
      </c>
      <c r="Z38" s="55">
        <v>0.15200551481337871</v>
      </c>
      <c r="AA38" s="93">
        <v>0.27204225159953432</v>
      </c>
      <c r="AB38" s="93">
        <v>0.389318965135735</v>
      </c>
      <c r="AC38" s="55">
        <v>2.8770635622588365</v>
      </c>
      <c r="AD38" s="55">
        <v>-2.8770635622588365</v>
      </c>
      <c r="AE38" s="93">
        <v>0.82399999999999995</v>
      </c>
      <c r="AF38" s="93">
        <v>0.32900000000000001</v>
      </c>
      <c r="AG38" s="93">
        <v>0.46500000000000002</v>
      </c>
      <c r="AH38" s="93">
        <v>0.37517764641987289</v>
      </c>
      <c r="AI38" s="55">
        <v>-2.1849878679763219</v>
      </c>
      <c r="AJ38" s="94">
        <v>1</v>
      </c>
      <c r="AK38" s="94">
        <v>1</v>
      </c>
      <c r="AL38" s="94">
        <v>0</v>
      </c>
      <c r="AM38" s="94">
        <v>1</v>
      </c>
      <c r="AN38" s="94">
        <v>1</v>
      </c>
      <c r="AO38" s="94">
        <v>1</v>
      </c>
      <c r="AP38" s="94">
        <v>1</v>
      </c>
      <c r="AQ38" s="94">
        <v>1</v>
      </c>
      <c r="AR38" s="94">
        <v>1</v>
      </c>
      <c r="AS38" s="94">
        <v>0</v>
      </c>
      <c r="AT38" s="94">
        <v>0.5</v>
      </c>
      <c r="AU38" s="94">
        <v>1</v>
      </c>
      <c r="AV38" s="95">
        <v>1</v>
      </c>
      <c r="AW38" s="95">
        <v>1</v>
      </c>
      <c r="AX38" s="95">
        <v>1</v>
      </c>
      <c r="AY38" s="93">
        <v>0.17</v>
      </c>
      <c r="AZ38" s="93">
        <v>0.21390838212842425</v>
      </c>
      <c r="BA38" s="96">
        <v>0.24638611218211634</v>
      </c>
      <c r="BB38" s="96">
        <v>0.27785481104346521</v>
      </c>
      <c r="BC38" s="96">
        <v>0.16570659362342194</v>
      </c>
      <c r="BD38" s="96">
        <v>0.22998250561633449</v>
      </c>
      <c r="BE38" s="52">
        <v>0</v>
      </c>
      <c r="BF38" s="52">
        <v>0</v>
      </c>
      <c r="BG38" s="52">
        <v>0</v>
      </c>
      <c r="BH38" s="52">
        <v>0</v>
      </c>
      <c r="BI38" s="52">
        <v>66</v>
      </c>
      <c r="BJ38" s="52">
        <v>23</v>
      </c>
      <c r="BK38" s="52">
        <v>62</v>
      </c>
      <c r="BL38" s="52">
        <v>32</v>
      </c>
      <c r="BM38" s="52">
        <v>71</v>
      </c>
      <c r="BN38" s="52">
        <v>27</v>
      </c>
      <c r="BO38" s="52">
        <v>60</v>
      </c>
      <c r="BP38" s="52">
        <v>37</v>
      </c>
      <c r="BQ38" s="52">
        <v>-4</v>
      </c>
      <c r="BR38" s="52">
        <v>-11</v>
      </c>
      <c r="BS38" s="92">
        <v>2341965</v>
      </c>
      <c r="BT38" s="93">
        <v>0.39143736881095309</v>
      </c>
      <c r="BU38" s="93">
        <v>9.3392598359201481E-2</v>
      </c>
      <c r="BV38" s="53">
        <v>2</v>
      </c>
      <c r="BW38" s="53">
        <v>2</v>
      </c>
      <c r="BX38" s="53">
        <v>2.5</v>
      </c>
      <c r="BY38" s="53">
        <v>1</v>
      </c>
      <c r="BZ38" s="53">
        <v>1.5</v>
      </c>
      <c r="CA38" s="97">
        <v>-2.921114680530549</v>
      </c>
      <c r="CB38" s="97">
        <v>4.5553742286930961</v>
      </c>
      <c r="CC38" s="97">
        <v>0.71806449355210933</v>
      </c>
      <c r="CD38" s="79">
        <v>4.980442110243648</v>
      </c>
      <c r="CE38" s="79">
        <v>3.7852773989967892</v>
      </c>
      <c r="CF38" s="79">
        <v>1.2148362309575018</v>
      </c>
      <c r="CG38" s="79">
        <v>-0.33419777727769623</v>
      </c>
      <c r="CH38" s="79">
        <v>0.58065526824766633</v>
      </c>
      <c r="CI38" s="79">
        <v>-0.8108819405854909</v>
      </c>
      <c r="CJ38" s="79">
        <v>-0.26543005758986266</v>
      </c>
      <c r="CK38" s="79">
        <v>1.8585155022342905</v>
      </c>
      <c r="CL38" s="79">
        <v>-2.3464851434434482</v>
      </c>
      <c r="CM38" s="79">
        <v>1.3451468650419431</v>
      </c>
      <c r="CN38" s="79">
        <v>-1.4121781162239084</v>
      </c>
      <c r="CO38" s="79">
        <v>1.5925637297449644</v>
      </c>
      <c r="CP38" s="79">
        <v>-1.3899239349301249</v>
      </c>
      <c r="CQ38" s="79">
        <v>0.81770246320709794</v>
      </c>
      <c r="CR38" s="79">
        <v>-0.89968999775744884</v>
      </c>
      <c r="CS38" s="79">
        <v>0.33268706951165766</v>
      </c>
      <c r="CT38" s="79">
        <v>-3.115582295213036E-2</v>
      </c>
      <c r="CU38" s="79">
        <v>0.31878709102394392</v>
      </c>
      <c r="CV38" s="81">
        <v>-0.87215155604921601</v>
      </c>
      <c r="CW38" s="52">
        <v>1</v>
      </c>
      <c r="CX38" s="53">
        <v>9</v>
      </c>
      <c r="CY38" s="53">
        <v>1.8399012524186682</v>
      </c>
      <c r="CZ38" s="92">
        <v>39536653</v>
      </c>
      <c r="DA38" s="52">
        <v>3069878</v>
      </c>
      <c r="DB38" s="52">
        <v>3848787</v>
      </c>
      <c r="DC38" s="52">
        <v>5308155</v>
      </c>
      <c r="DD38" s="52">
        <v>5390935</v>
      </c>
      <c r="DE38" s="98">
        <v>5.5099999999999996E-2</v>
      </c>
      <c r="DF38" s="52">
        <v>5518226</v>
      </c>
      <c r="DG38" s="96">
        <f>(0.34)/100</f>
        <v>3.4000000000000002E-3</v>
      </c>
      <c r="DH38" s="52">
        <v>137019</v>
      </c>
      <c r="DI38" s="93">
        <f>(14.06)/100</f>
        <v>0.1406</v>
      </c>
      <c r="DJ38" s="52">
        <v>1189767</v>
      </c>
      <c r="DK38" s="53">
        <v>3.0312521902856755</v>
      </c>
      <c r="DL38" s="52">
        <v>15280776</v>
      </c>
      <c r="DM38" s="53">
        <v>38.931896513573484</v>
      </c>
      <c r="DN38" s="92">
        <v>15280776</v>
      </c>
      <c r="DO38" s="53">
        <v>37.036811805449474</v>
      </c>
      <c r="DQ38" s="93">
        <v>0.46</v>
      </c>
    </row>
    <row r="39" spans="1:121">
      <c r="A39" t="s">
        <v>472</v>
      </c>
      <c r="B39" t="s">
        <v>473</v>
      </c>
      <c r="C39" s="52">
        <v>31</v>
      </c>
      <c r="D39" t="s">
        <v>101</v>
      </c>
      <c r="E39" s="52">
        <v>1</v>
      </c>
      <c r="F39" s="52">
        <v>1</v>
      </c>
      <c r="G39" s="53">
        <v>-0.16391595568036807</v>
      </c>
      <c r="H39" s="53">
        <v>-0.16391595568036807</v>
      </c>
      <c r="I39" s="54">
        <v>24</v>
      </c>
      <c r="J39" s="54">
        <v>31</v>
      </c>
      <c r="K39" s="53">
        <v>-0.16391595568036807</v>
      </c>
      <c r="L39" s="53">
        <v>-0.16391595568036807</v>
      </c>
      <c r="M39" s="54">
        <v>24</v>
      </c>
      <c r="N39" s="91">
        <v>31</v>
      </c>
      <c r="O39" s="92">
        <v>1907603</v>
      </c>
      <c r="P39" s="93">
        <v>0.95324825548105097</v>
      </c>
      <c r="Q39" s="52">
        <v>1818419.2319004193</v>
      </c>
      <c r="R39" s="52">
        <v>301060.58353555837</v>
      </c>
      <c r="S39" s="93">
        <v>0.16556170230388606</v>
      </c>
      <c r="T39" s="52">
        <v>36</v>
      </c>
      <c r="U39" s="52">
        <v>25899</v>
      </c>
      <c r="V39" s="92">
        <v>134783</v>
      </c>
      <c r="W39" s="93">
        <v>0.14699999999999999</v>
      </c>
      <c r="X39" s="93">
        <v>3.7000000000000012E-2</v>
      </c>
      <c r="Y39" s="55">
        <v>-1.1079419724971975</v>
      </c>
      <c r="Z39" s="55">
        <v>1.1079419724971975</v>
      </c>
      <c r="AA39" s="93">
        <v>7.0334997976001457E-2</v>
      </c>
      <c r="AB39" s="93">
        <v>0.106154528618081</v>
      </c>
      <c r="AC39" s="55">
        <v>-0.43979634349315411</v>
      </c>
      <c r="AD39" s="55">
        <v>0.43979634349315411</v>
      </c>
      <c r="AE39" s="93">
        <v>0.90900000000000003</v>
      </c>
      <c r="AF39" s="93">
        <v>0.314</v>
      </c>
      <c r="AG39" s="93">
        <v>0.51700000000000002</v>
      </c>
      <c r="AH39" s="93">
        <v>0.79698612984212813</v>
      </c>
      <c r="AI39" s="55">
        <v>0.70928308215250258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1</v>
      </c>
      <c r="AR39" s="94">
        <v>1</v>
      </c>
      <c r="AS39" s="94">
        <v>0</v>
      </c>
      <c r="AT39" s="94">
        <v>0</v>
      </c>
      <c r="AU39" s="94">
        <v>0</v>
      </c>
      <c r="AV39" s="95">
        <v>0</v>
      </c>
      <c r="AW39" s="95">
        <v>0</v>
      </c>
      <c r="AX39" s="95">
        <v>1</v>
      </c>
      <c r="AY39" s="93">
        <v>0.06</v>
      </c>
      <c r="AZ39" s="93">
        <v>0.28537788315979662</v>
      </c>
      <c r="BA39" s="96">
        <v>0.2698521840116595</v>
      </c>
      <c r="BB39" s="96">
        <v>0.13620512665680384</v>
      </c>
      <c r="BC39" s="96">
        <v>0.18446215004880487</v>
      </c>
      <c r="BD39" s="96">
        <v>0.19683982023908941</v>
      </c>
      <c r="BE39" s="52">
        <v>0</v>
      </c>
      <c r="BF39" s="52">
        <v>0</v>
      </c>
      <c r="BG39" s="52">
        <v>1</v>
      </c>
      <c r="BH39" s="52">
        <v>1</v>
      </c>
      <c r="BI39" s="52">
        <v>55</v>
      </c>
      <c r="BJ39" s="52">
        <v>36</v>
      </c>
      <c r="BK39" s="52">
        <v>34</v>
      </c>
      <c r="BL39" s="52">
        <v>60</v>
      </c>
      <c r="BM39" s="52">
        <v>60</v>
      </c>
      <c r="BN39" s="52">
        <v>37</v>
      </c>
      <c r="BO39" s="52">
        <v>38</v>
      </c>
      <c r="BP39" s="52">
        <v>60</v>
      </c>
      <c r="BQ39" s="52">
        <v>-21</v>
      </c>
      <c r="BR39" s="52">
        <v>-22</v>
      </c>
      <c r="BS39" s="92">
        <v>108884</v>
      </c>
      <c r="BT39" s="93">
        <v>0.36166806933442242</v>
      </c>
      <c r="BU39" s="93">
        <v>0.18871851218518737</v>
      </c>
      <c r="BV39" s="53">
        <v>0</v>
      </c>
      <c r="BW39" s="53">
        <v>0</v>
      </c>
      <c r="BX39" s="53">
        <v>2.5</v>
      </c>
      <c r="BY39" s="53">
        <v>0.33333333333333331</v>
      </c>
      <c r="BZ39" s="53">
        <v>0</v>
      </c>
      <c r="CA39" s="97">
        <v>6.7509451805634044E-2</v>
      </c>
      <c r="CB39" s="97">
        <v>-0.61758221596314389</v>
      </c>
      <c r="CC39" s="97">
        <v>-7.7316212749979046E-2</v>
      </c>
      <c r="CD39" s="79">
        <v>-0.53590660113676125</v>
      </c>
      <c r="CE39" s="79">
        <v>-0.54922726607340477</v>
      </c>
      <c r="CF39" s="79">
        <v>0.66440919739188886</v>
      </c>
      <c r="CG39" s="79">
        <v>2.726505135519491E-2</v>
      </c>
      <c r="CH39" s="79">
        <v>-2.0330200580500812</v>
      </c>
      <c r="CI39" s="79">
        <v>-0.48530028990469387</v>
      </c>
      <c r="CJ39" s="79">
        <v>-0.9798836844733354</v>
      </c>
      <c r="CK39" s="79">
        <v>0.25200210199787004</v>
      </c>
      <c r="CL39" s="79">
        <v>-0.16148563487181258</v>
      </c>
      <c r="CM39" s="79">
        <v>-0.90675198991690276</v>
      </c>
      <c r="CN39" s="79">
        <v>0.92725384429551239</v>
      </c>
      <c r="CO39" s="79">
        <v>-0.18011137419734455</v>
      </c>
      <c r="CP39" s="79">
        <v>0.12473676339116456</v>
      </c>
      <c r="CQ39" s="79">
        <v>-1.0662034171180836</v>
      </c>
      <c r="CR39" s="79">
        <v>1.0952747798786358</v>
      </c>
      <c r="CS39" s="79">
        <v>-1.081232975912888</v>
      </c>
      <c r="CT39" s="79">
        <v>-1.0592979803724358</v>
      </c>
      <c r="CU39" s="79">
        <v>-1.5441249721472226</v>
      </c>
      <c r="CV39" s="81">
        <v>0.61045033159122986</v>
      </c>
      <c r="CW39" s="52">
        <v>1</v>
      </c>
      <c r="CX39" s="53">
        <v>2.8333333333333335</v>
      </c>
      <c r="CY39" s="53">
        <v>-0.59310061395416103</v>
      </c>
      <c r="CZ39" s="92">
        <v>1920076</v>
      </c>
      <c r="DA39" s="52">
        <v>123108</v>
      </c>
      <c r="DB39" s="52">
        <v>192718</v>
      </c>
      <c r="DC39" s="52">
        <v>89161</v>
      </c>
      <c r="DD39" s="52">
        <v>328348</v>
      </c>
      <c r="DE39" s="98">
        <v>4.5700000000000005E-2</v>
      </c>
      <c r="DF39" s="52">
        <v>41133</v>
      </c>
      <c r="DG39" s="96">
        <f>(0.73)/100</f>
        <v>7.3000000000000001E-3</v>
      </c>
      <c r="DH39" s="52">
        <v>1200</v>
      </c>
      <c r="DI39" s="93">
        <f>(2.16)/100</f>
        <v>2.1600000000000001E-2</v>
      </c>
      <c r="DJ39" s="52">
        <v>39597</v>
      </c>
      <c r="DK39" s="53">
        <v>2.0762764299602119</v>
      </c>
      <c r="DL39" s="52">
        <v>202449</v>
      </c>
      <c r="DM39" s="53">
        <v>10.615452861808091</v>
      </c>
      <c r="DN39" s="92">
        <v>202449</v>
      </c>
      <c r="DO39" s="53">
        <v>40.077322419009647</v>
      </c>
      <c r="DQ39" s="93">
        <v>0.54</v>
      </c>
    </row>
    <row r="40" spans="1:121">
      <c r="A40" t="s">
        <v>474</v>
      </c>
      <c r="B40" t="s">
        <v>475</v>
      </c>
      <c r="C40" s="52">
        <v>45</v>
      </c>
      <c r="D40" t="s">
        <v>114</v>
      </c>
      <c r="E40" s="52">
        <v>0</v>
      </c>
      <c r="F40" s="52">
        <v>1</v>
      </c>
      <c r="G40" s="77"/>
      <c r="H40" s="77"/>
      <c r="I40" s="77"/>
      <c r="J40" s="77"/>
      <c r="K40" s="53">
        <v>-0.20138384972918086</v>
      </c>
      <c r="L40" s="53">
        <v>-0.20138384972918086</v>
      </c>
      <c r="M40" s="54">
        <v>25</v>
      </c>
      <c r="N40" s="91">
        <v>32</v>
      </c>
      <c r="O40" s="92">
        <v>4959822</v>
      </c>
      <c r="P40" s="93">
        <v>0.97113453638181224</v>
      </c>
      <c r="Q40" s="52">
        <v>4816654.4385063127</v>
      </c>
      <c r="R40" s="52">
        <v>788557.359003886</v>
      </c>
      <c r="S40" s="93">
        <v>0.16371474621468271</v>
      </c>
      <c r="T40" s="52">
        <v>59</v>
      </c>
      <c r="U40" s="52">
        <v>23215</v>
      </c>
      <c r="V40" s="92">
        <v>235485</v>
      </c>
      <c r="W40" s="93">
        <v>0.191</v>
      </c>
      <c r="X40" s="93">
        <v>6.3E-2</v>
      </c>
      <c r="Y40" s="55">
        <v>0.88682370138908662</v>
      </c>
      <c r="Z40" s="55">
        <v>-0.88682370138908662</v>
      </c>
      <c r="AA40" s="93">
        <v>4.7965791588550882E-2</v>
      </c>
      <c r="AB40" s="93">
        <v>5.49857804257467E-2</v>
      </c>
      <c r="AC40" s="55">
        <v>-0.52447414385734281</v>
      </c>
      <c r="AD40" s="55">
        <v>0.52447414385734281</v>
      </c>
      <c r="AE40" s="93">
        <v>0.86599999999999999</v>
      </c>
      <c r="AF40" s="93">
        <v>0.27200000000000002</v>
      </c>
      <c r="AG40" s="93">
        <v>0.46200000000000002</v>
      </c>
      <c r="AH40" s="93">
        <v>0.63724917705058071</v>
      </c>
      <c r="AI40" s="55">
        <v>-0.84014444354666518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1</v>
      </c>
      <c r="AQ40" s="94">
        <v>1</v>
      </c>
      <c r="AR40" s="94">
        <v>1</v>
      </c>
      <c r="AS40" s="94">
        <v>0</v>
      </c>
      <c r="AT40" s="94">
        <v>0</v>
      </c>
      <c r="AU40" s="94">
        <v>0</v>
      </c>
      <c r="AV40" s="95">
        <v>1</v>
      </c>
      <c r="AW40" s="95">
        <v>1</v>
      </c>
      <c r="AX40" s="95">
        <v>1</v>
      </c>
      <c r="AY40" s="93">
        <v>0.18</v>
      </c>
      <c r="AZ40" s="93">
        <v>0.1602869142560521</v>
      </c>
      <c r="BA40" s="96">
        <v>0.24292194162072847</v>
      </c>
      <c r="BB40" s="96">
        <v>0.34938643908713263</v>
      </c>
      <c r="BC40" s="96">
        <v>0.21334133274169217</v>
      </c>
      <c r="BD40" s="96">
        <v>0.26854990448318444</v>
      </c>
      <c r="BE40" s="52">
        <v>0</v>
      </c>
      <c r="BF40" s="52">
        <v>-9</v>
      </c>
      <c r="BG40" s="52">
        <v>0</v>
      </c>
      <c r="BH40" s="52">
        <v>1</v>
      </c>
      <c r="BI40" s="52">
        <v>43</v>
      </c>
      <c r="BJ40" s="52">
        <v>43</v>
      </c>
      <c r="BK40" s="52">
        <v>41</v>
      </c>
      <c r="BL40" s="52">
        <v>55</v>
      </c>
      <c r="BM40" s="52">
        <v>60</v>
      </c>
      <c r="BN40" s="52">
        <v>37</v>
      </c>
      <c r="BO40" s="52">
        <v>44</v>
      </c>
      <c r="BP40" s="52">
        <v>55</v>
      </c>
      <c r="BQ40" s="52">
        <v>-2</v>
      </c>
      <c r="BR40" s="52">
        <v>-16</v>
      </c>
      <c r="BS40" s="92">
        <v>212270</v>
      </c>
      <c r="BT40" s="93">
        <v>0.26918777382046338</v>
      </c>
      <c r="BU40" s="93">
        <v>0.11895588188447086</v>
      </c>
      <c r="BV40" s="53">
        <v>0</v>
      </c>
      <c r="BW40" s="53">
        <v>0</v>
      </c>
      <c r="BX40" s="53">
        <v>2.5</v>
      </c>
      <c r="BY40" s="53">
        <v>1</v>
      </c>
      <c r="BZ40" s="53">
        <v>0</v>
      </c>
      <c r="CA40" s="97">
        <v>0.67160811662872899</v>
      </c>
      <c r="CB40" s="97">
        <v>-0.1737540054509801</v>
      </c>
      <c r="CC40" s="97">
        <v>-0.21720361518372189</v>
      </c>
      <c r="CD40" s="79">
        <v>-0.3056638617969295</v>
      </c>
      <c r="CE40" s="79">
        <v>-0.24803812016218291</v>
      </c>
      <c r="CF40" s="79">
        <v>-1.0455287459967633</v>
      </c>
      <c r="CG40" s="79">
        <v>-0.38755859962076955</v>
      </c>
      <c r="CH40" s="79">
        <v>1.9005343211179522</v>
      </c>
      <c r="CI40" s="79">
        <v>1.6019519447247721E-2</v>
      </c>
      <c r="CJ40" s="79">
        <v>0.56596358738016106</v>
      </c>
      <c r="CK40" s="79">
        <v>-1.500557970987316</v>
      </c>
      <c r="CL40" s="79">
        <v>1.0150525620513757</v>
      </c>
      <c r="CM40" s="79">
        <v>-0.34377727617719128</v>
      </c>
      <c r="CN40" s="79">
        <v>0.50949813705990155</v>
      </c>
      <c r="CO40" s="79">
        <v>-0.18011137419734455</v>
      </c>
      <c r="CP40" s="79">
        <v>0.12473676339116456</v>
      </c>
      <c r="CQ40" s="79">
        <v>-0.55241090430212503</v>
      </c>
      <c r="CR40" s="79">
        <v>0.66158678474035648</v>
      </c>
      <c r="CS40" s="79">
        <v>0.49903060426748658</v>
      </c>
      <c r="CT40" s="79">
        <v>-0.49849316723408743</v>
      </c>
      <c r="CU40" s="79">
        <v>0.48814273313041323</v>
      </c>
      <c r="CV40" s="81">
        <v>-0.47456635714897022</v>
      </c>
      <c r="CW40" s="52">
        <v>1</v>
      </c>
      <c r="CX40" s="53">
        <v>3.5</v>
      </c>
      <c r="CY40" s="53">
        <v>-0.33007338515709844</v>
      </c>
      <c r="CZ40" s="92">
        <v>5024369</v>
      </c>
      <c r="DA40" s="52">
        <v>343460</v>
      </c>
      <c r="DB40" s="52">
        <v>468536</v>
      </c>
      <c r="DC40" s="52">
        <v>143205</v>
      </c>
      <c r="DD40" s="52">
        <v>981669</v>
      </c>
      <c r="DE40" s="98">
        <v>0.26769999999999999</v>
      </c>
      <c r="DF40" s="52">
        <v>75511</v>
      </c>
      <c r="DG40" s="96">
        <f>(0.28)/100</f>
        <v>2.8000000000000004E-3</v>
      </c>
      <c r="DH40" s="52">
        <v>2179</v>
      </c>
      <c r="DI40" s="93">
        <f>(1.52)/100</f>
        <v>1.52E-2</v>
      </c>
      <c r="DJ40" s="52">
        <v>94440</v>
      </c>
      <c r="DK40" s="53">
        <v>1.9036027960627433</v>
      </c>
      <c r="DL40" s="52">
        <v>272791</v>
      </c>
      <c r="DM40" s="53">
        <v>5.4985780425746693</v>
      </c>
      <c r="DN40" s="92">
        <v>272791</v>
      </c>
      <c r="DO40" s="53">
        <v>35.091504009734017</v>
      </c>
      <c r="DQ40" s="93">
        <v>0.45</v>
      </c>
    </row>
    <row r="41" spans="1:121">
      <c r="A41" t="s">
        <v>476</v>
      </c>
      <c r="B41" t="s">
        <v>477</v>
      </c>
      <c r="C41" s="52">
        <v>1</v>
      </c>
      <c r="D41" t="s">
        <v>74</v>
      </c>
      <c r="E41" s="52">
        <v>0</v>
      </c>
      <c r="F41" s="52">
        <v>1</v>
      </c>
      <c r="G41" s="77"/>
      <c r="H41" s="77"/>
      <c r="I41" s="77"/>
      <c r="J41" s="77"/>
      <c r="K41" s="53">
        <v>-0.2516297813152098</v>
      </c>
      <c r="L41" s="53">
        <v>-0.2516297813152098</v>
      </c>
      <c r="M41" s="54">
        <v>27</v>
      </c>
      <c r="N41" s="91">
        <v>33</v>
      </c>
      <c r="O41" s="92">
        <v>4860545</v>
      </c>
      <c r="P41" s="93">
        <v>0.97861164230049558</v>
      </c>
      <c r="Q41" s="52">
        <v>4756585.9249254623</v>
      </c>
      <c r="R41" s="52">
        <v>774816.74640305969</v>
      </c>
      <c r="S41" s="93">
        <v>0.16289346153569198</v>
      </c>
      <c r="T41" s="52">
        <v>64</v>
      </c>
      <c r="U41" s="52">
        <v>38250</v>
      </c>
      <c r="V41" s="92">
        <v>276511</v>
      </c>
      <c r="W41" s="93">
        <v>0.224</v>
      </c>
      <c r="X41" s="93">
        <v>6.4000000000000001E-2</v>
      </c>
      <c r="Y41" s="55">
        <v>1.5188559975889298</v>
      </c>
      <c r="Z41" s="55">
        <v>-1.5188559975889298</v>
      </c>
      <c r="AA41" s="93">
        <v>3.3645672691382397E-2</v>
      </c>
      <c r="AB41" s="93">
        <v>4.10597742273765E-2</v>
      </c>
      <c r="AC41" s="55">
        <v>-0.79806607731420431</v>
      </c>
      <c r="AD41" s="55">
        <v>0.79806607731420431</v>
      </c>
      <c r="AE41" s="93">
        <v>0.85099999999999998</v>
      </c>
      <c r="AF41" s="93">
        <v>0.247</v>
      </c>
      <c r="AG41" s="93">
        <v>0.46899999999999997</v>
      </c>
      <c r="AH41" s="93">
        <v>0.65740279234264809</v>
      </c>
      <c r="AI41" s="55">
        <v>-1.2240445948526957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1</v>
      </c>
      <c r="AQ41" s="94">
        <v>1</v>
      </c>
      <c r="AR41" s="94">
        <v>1</v>
      </c>
      <c r="AS41" s="94">
        <v>1</v>
      </c>
      <c r="AT41" s="94">
        <v>0</v>
      </c>
      <c r="AU41" s="94">
        <v>0</v>
      </c>
      <c r="AV41" s="95">
        <v>1</v>
      </c>
      <c r="AW41" s="95">
        <v>0.5</v>
      </c>
      <c r="AX41" s="95">
        <v>0</v>
      </c>
      <c r="AY41" s="93">
        <v>0.26</v>
      </c>
      <c r="AZ41" s="93">
        <v>0.13455546105697172</v>
      </c>
      <c r="BA41" s="96">
        <v>0.26042578238946534</v>
      </c>
      <c r="BB41" s="96">
        <v>0.23147906179044736</v>
      </c>
      <c r="BC41" s="96">
        <v>0.17814593018122499</v>
      </c>
      <c r="BD41" s="96">
        <v>0.22335025812037923</v>
      </c>
      <c r="BE41" s="52">
        <v>0</v>
      </c>
      <c r="BF41" s="52">
        <v>-9</v>
      </c>
      <c r="BG41" s="52">
        <v>1</v>
      </c>
      <c r="BH41" s="52">
        <v>0</v>
      </c>
      <c r="BI41" s="52">
        <v>55</v>
      </c>
      <c r="BJ41" s="52">
        <v>36</v>
      </c>
      <c r="BK41" s="52">
        <v>35</v>
      </c>
      <c r="BL41" s="52">
        <v>63</v>
      </c>
      <c r="BM41" s="52">
        <v>48</v>
      </c>
      <c r="BN41" s="52">
        <v>52</v>
      </c>
      <c r="BO41" s="52">
        <v>38</v>
      </c>
      <c r="BP41" s="52">
        <v>61</v>
      </c>
      <c r="BQ41" s="52">
        <v>-20</v>
      </c>
      <c r="BR41" s="52">
        <v>-10</v>
      </c>
      <c r="BS41" s="92">
        <v>238261</v>
      </c>
      <c r="BT41" s="93">
        <v>0.30750626016549287</v>
      </c>
      <c r="BU41" s="93">
        <v>0.1316724770576139</v>
      </c>
      <c r="BV41" s="53">
        <v>0</v>
      </c>
      <c r="BW41" s="53">
        <v>0</v>
      </c>
      <c r="BX41" s="53">
        <v>2.75</v>
      </c>
      <c r="BY41" s="53">
        <v>0.5</v>
      </c>
      <c r="BZ41" s="53">
        <v>0</v>
      </c>
      <c r="CA41" s="97">
        <v>0.92414299111038911</v>
      </c>
      <c r="CB41" s="97">
        <v>-0.18626377332812549</v>
      </c>
      <c r="CC41" s="97">
        <v>-0.27940724908397235</v>
      </c>
      <c r="CD41" s="79">
        <v>-0.21186295790072154</v>
      </c>
      <c r="CE41" s="79">
        <v>-0.18256221887713464</v>
      </c>
      <c r="CF41" s="79">
        <v>-0.33702934760658498</v>
      </c>
      <c r="CG41" s="79">
        <v>-0.11793580795088979</v>
      </c>
      <c r="CH41" s="79">
        <v>-0.27505543867006793</v>
      </c>
      <c r="CI41" s="79">
        <v>-0.59494487969497079</v>
      </c>
      <c r="CJ41" s="79">
        <v>-0.40840076813848197</v>
      </c>
      <c r="CK41" s="79">
        <v>0.25200210199787004</v>
      </c>
      <c r="CL41" s="79">
        <v>-0.16148563487181258</v>
      </c>
      <c r="CM41" s="79">
        <v>-0.82632703081122971</v>
      </c>
      <c r="CN41" s="79">
        <v>1.177907268636879</v>
      </c>
      <c r="CO41" s="79">
        <v>-2.113938760316227</v>
      </c>
      <c r="CP41" s="79">
        <v>2.3967278108730987</v>
      </c>
      <c r="CQ41" s="79">
        <v>-1.0662034171180836</v>
      </c>
      <c r="CR41" s="79">
        <v>1.1820123789062915</v>
      </c>
      <c r="CS41" s="79">
        <v>-0.9980612085349736</v>
      </c>
      <c r="CT41" s="79">
        <v>6.2311645904261047E-2</v>
      </c>
      <c r="CU41" s="79">
        <v>1.8429878699821707</v>
      </c>
      <c r="CV41" s="81">
        <v>-0.27678542590630806</v>
      </c>
      <c r="CW41" s="52">
        <v>1</v>
      </c>
      <c r="CX41" s="53">
        <v>3.25</v>
      </c>
      <c r="CY41" s="53">
        <v>-0.42870859595599692</v>
      </c>
      <c r="CZ41" s="92">
        <v>4874747</v>
      </c>
      <c r="DA41" s="52">
        <v>332135</v>
      </c>
      <c r="DB41" s="52">
        <v>459616</v>
      </c>
      <c r="DC41" s="52">
        <v>104018</v>
      </c>
      <c r="DD41" s="52">
        <v>1011236</v>
      </c>
      <c r="DE41" s="98">
        <v>0.26619999999999999</v>
      </c>
      <c r="DF41" s="52">
        <v>65100</v>
      </c>
      <c r="DG41" s="96">
        <f>(0.44)/100</f>
        <v>4.4000000000000003E-3</v>
      </c>
      <c r="DH41" s="52">
        <v>1341</v>
      </c>
      <c r="DI41" s="93">
        <f>(1.34)/100</f>
        <v>1.34E-2</v>
      </c>
      <c r="DJ41" s="52">
        <v>76692</v>
      </c>
      <c r="DK41" s="53">
        <v>1.576953920177657</v>
      </c>
      <c r="DL41" s="52">
        <v>199686</v>
      </c>
      <c r="DM41" s="53">
        <v>4.1059774227376469</v>
      </c>
      <c r="DN41" s="92">
        <v>199686</v>
      </c>
      <c r="DO41" s="53">
        <v>39.671426919905329</v>
      </c>
      <c r="DQ41" s="93">
        <v>0.48</v>
      </c>
    </row>
    <row r="42" spans="1:121">
      <c r="A42" t="s">
        <v>478</v>
      </c>
      <c r="B42" t="s">
        <v>479</v>
      </c>
      <c r="C42" s="52">
        <v>16</v>
      </c>
      <c r="D42" t="s">
        <v>86</v>
      </c>
      <c r="E42" s="52">
        <v>0</v>
      </c>
      <c r="F42" s="52">
        <v>1</v>
      </c>
      <c r="G42" s="77"/>
      <c r="H42" s="77"/>
      <c r="I42" s="77"/>
      <c r="J42" s="77"/>
      <c r="K42" s="53">
        <v>-0.37301466921197973</v>
      </c>
      <c r="L42" s="53">
        <v>-0.37301466921197973</v>
      </c>
      <c r="M42" s="54">
        <v>29</v>
      </c>
      <c r="N42" s="91">
        <v>34</v>
      </c>
      <c r="O42" s="92">
        <v>1680026</v>
      </c>
      <c r="P42" s="93">
        <v>0.96432025856435</v>
      </c>
      <c r="Q42" s="52">
        <v>1620083.1067148307</v>
      </c>
      <c r="R42" s="52">
        <v>258804.27099350028</v>
      </c>
      <c r="S42" s="93">
        <v>0.15974752771683295</v>
      </c>
      <c r="T42" s="52">
        <v>16</v>
      </c>
      <c r="U42" s="52">
        <v>35194</v>
      </c>
      <c r="V42" s="92">
        <v>123183</v>
      </c>
      <c r="W42" s="93">
        <v>0.17299999999999999</v>
      </c>
      <c r="X42" s="93">
        <v>4.7E-2</v>
      </c>
      <c r="Y42" s="55">
        <v>-0.16147794630704693</v>
      </c>
      <c r="Z42" s="55">
        <v>0.16147794630704693</v>
      </c>
      <c r="AA42" s="93">
        <v>5.8196584954311591E-2</v>
      </c>
      <c r="AB42" s="93">
        <v>0.123131765628528</v>
      </c>
      <c r="AC42" s="55">
        <v>-0.3579448387617481</v>
      </c>
      <c r="AD42" s="55">
        <v>0.3579448387617481</v>
      </c>
      <c r="AE42" s="93">
        <v>0.90400000000000003</v>
      </c>
      <c r="AF42" s="93">
        <v>0.27600000000000002</v>
      </c>
      <c r="AG42" s="93">
        <v>0.53900000000000003</v>
      </c>
      <c r="AH42" s="93">
        <v>0.82339258766353363</v>
      </c>
      <c r="AI42" s="55">
        <v>0.49685163978823899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1</v>
      </c>
      <c r="AR42" s="94">
        <v>1</v>
      </c>
      <c r="AS42" s="94">
        <v>0</v>
      </c>
      <c r="AT42" s="94">
        <v>1</v>
      </c>
      <c r="AU42" s="94">
        <v>1</v>
      </c>
      <c r="AV42" s="95">
        <v>1</v>
      </c>
      <c r="AW42" s="95">
        <v>0</v>
      </c>
      <c r="AX42" s="95">
        <v>0</v>
      </c>
      <c r="AY42" s="93">
        <v>0.09</v>
      </c>
      <c r="AZ42" s="93">
        <v>0.48406402927820169</v>
      </c>
      <c r="BA42" s="96">
        <v>0.30272664372890767</v>
      </c>
      <c r="BB42" s="96">
        <v>0.23157356980155794</v>
      </c>
      <c r="BC42" s="96">
        <v>0.18218167656959103</v>
      </c>
      <c r="BD42" s="96">
        <v>0.2388272967000189</v>
      </c>
      <c r="BE42" s="52">
        <v>0</v>
      </c>
      <c r="BF42" s="52">
        <v>-9</v>
      </c>
      <c r="BG42" s="52">
        <v>1</v>
      </c>
      <c r="BH42" s="52">
        <v>1</v>
      </c>
      <c r="BI42" s="52">
        <v>55</v>
      </c>
      <c r="BJ42" s="52">
        <v>36</v>
      </c>
      <c r="BK42" s="52">
        <v>28</v>
      </c>
      <c r="BL42" s="52">
        <v>59</v>
      </c>
      <c r="BM42" s="52">
        <v>60</v>
      </c>
      <c r="BN42" s="52">
        <v>37</v>
      </c>
      <c r="BO42" s="52">
        <v>33</v>
      </c>
      <c r="BP42" s="52">
        <v>64</v>
      </c>
      <c r="BQ42" s="52">
        <v>-27</v>
      </c>
      <c r="BR42" s="52">
        <v>-27</v>
      </c>
      <c r="BS42" s="92">
        <v>87989</v>
      </c>
      <c r="BT42" s="93">
        <v>0.33998279727852632</v>
      </c>
      <c r="BU42" s="93">
        <v>9.5236621338003105E-2</v>
      </c>
      <c r="BV42" s="53">
        <v>0</v>
      </c>
      <c r="BW42" s="53">
        <v>0</v>
      </c>
      <c r="BX42" s="53">
        <v>2.5</v>
      </c>
      <c r="BY42" s="53">
        <v>0.33333333333333331</v>
      </c>
      <c r="BZ42" s="53">
        <v>2</v>
      </c>
      <c r="CA42" s="97">
        <v>0.4414598731731893</v>
      </c>
      <c r="CB42" s="97">
        <v>-0.65605332904972236</v>
      </c>
      <c r="CC42" s="97">
        <v>-0.51767848504956204</v>
      </c>
      <c r="CD42" s="79">
        <v>-0.56242857464614582</v>
      </c>
      <c r="CE42" s="79">
        <v>-0.81113087121359773</v>
      </c>
      <c r="CF42" s="79">
        <v>0.2634538447407348</v>
      </c>
      <c r="CG42" s="79">
        <v>0.53365126228523685</v>
      </c>
      <c r="CH42" s="79">
        <v>-0.27331160663933135</v>
      </c>
      <c r="CI42" s="79">
        <v>-0.52488750890563929</v>
      </c>
      <c r="CJ42" s="79">
        <v>-7.4763761336646986E-2</v>
      </c>
      <c r="CK42" s="79">
        <v>0.25200210199787004</v>
      </c>
      <c r="CL42" s="79">
        <v>-0.16148563487181258</v>
      </c>
      <c r="CM42" s="79">
        <v>-1.3893017445509412</v>
      </c>
      <c r="CN42" s="79">
        <v>0.84370270284839022</v>
      </c>
      <c r="CO42" s="79">
        <v>-0.18011137419734455</v>
      </c>
      <c r="CP42" s="79">
        <v>0.12473676339116456</v>
      </c>
      <c r="CQ42" s="79">
        <v>-1.4943638444647158</v>
      </c>
      <c r="CR42" s="79">
        <v>1.442225175989259</v>
      </c>
      <c r="CS42" s="79">
        <v>-1.5802635801803746</v>
      </c>
      <c r="CT42" s="79">
        <v>-1.5266353246543929</v>
      </c>
      <c r="CU42" s="79">
        <v>-1.0360580458278137</v>
      </c>
      <c r="CV42" s="81">
        <v>-0.84347150631778223</v>
      </c>
      <c r="CW42" s="52">
        <v>1</v>
      </c>
      <c r="CX42" s="53">
        <v>4.8333333333333339</v>
      </c>
      <c r="CY42" s="53">
        <v>0.19598107243702706</v>
      </c>
      <c r="CZ42" s="92">
        <v>1716943</v>
      </c>
      <c r="DA42" s="52">
        <v>111817</v>
      </c>
      <c r="DB42" s="52">
        <v>156563</v>
      </c>
      <c r="DC42" s="52">
        <v>60054</v>
      </c>
      <c r="DD42" s="52">
        <v>302866</v>
      </c>
      <c r="DE42" s="98">
        <v>6.0999999999999995E-3</v>
      </c>
      <c r="DF42" s="52">
        <v>22993</v>
      </c>
      <c r="DG42" s="96">
        <f>(1.28)/100</f>
        <v>1.2800000000000001E-2</v>
      </c>
      <c r="DH42" s="52">
        <v>1910</v>
      </c>
      <c r="DI42" s="93">
        <f>(1.37)/100</f>
        <v>1.37E-2</v>
      </c>
      <c r="DJ42" s="52">
        <v>32696</v>
      </c>
      <c r="DK42" s="53">
        <v>1.9425597395344416</v>
      </c>
      <c r="DL42" s="52">
        <v>207248</v>
      </c>
      <c r="DM42" s="53">
        <v>12.313176562852764</v>
      </c>
      <c r="DN42" s="92">
        <v>207248</v>
      </c>
      <c r="DO42" s="53">
        <v>38.72136266264549</v>
      </c>
      <c r="DQ42" s="93">
        <v>0.47</v>
      </c>
    </row>
    <row r="43" spans="1:121">
      <c r="A43" t="s">
        <v>480</v>
      </c>
      <c r="B43" t="s">
        <v>481</v>
      </c>
      <c r="C43" s="52">
        <v>5</v>
      </c>
      <c r="D43" t="s">
        <v>77</v>
      </c>
      <c r="E43" s="52">
        <v>0</v>
      </c>
      <c r="F43" s="52">
        <v>1</v>
      </c>
      <c r="G43" s="77"/>
      <c r="H43" s="77"/>
      <c r="I43" s="77"/>
      <c r="J43" s="77"/>
      <c r="K43" s="53">
        <v>-0.43619694063976583</v>
      </c>
      <c r="L43" s="53">
        <v>-0.43619694063976583</v>
      </c>
      <c r="M43" s="54">
        <v>31</v>
      </c>
      <c r="N43" s="91">
        <v>35</v>
      </c>
      <c r="O43" s="92">
        <v>2988231</v>
      </c>
      <c r="P43" s="93">
        <v>0.96844037041102349</v>
      </c>
      <c r="Q43" s="52">
        <v>2893923.5365137029</v>
      </c>
      <c r="R43" s="52">
        <v>468408.45927781099</v>
      </c>
      <c r="S43" s="93">
        <v>0.16185930739624885</v>
      </c>
      <c r="T43" s="52">
        <v>54</v>
      </c>
      <c r="U43" s="52">
        <v>21170</v>
      </c>
      <c r="V43" s="92">
        <v>167268</v>
      </c>
      <c r="W43" s="93">
        <v>0.217</v>
      </c>
      <c r="X43" s="93">
        <v>5.0999999999999997E-2</v>
      </c>
      <c r="Y43" s="55">
        <v>0.77775196278810954</v>
      </c>
      <c r="Z43" s="55">
        <v>-0.77775196278810954</v>
      </c>
      <c r="AA43" s="93">
        <v>4.6379015396312492E-2</v>
      </c>
      <c r="AB43" s="93">
        <v>7.1795915198470797E-2</v>
      </c>
      <c r="AC43" s="55">
        <v>-0.77703444990559534</v>
      </c>
      <c r="AD43" s="55">
        <v>0.77703444990559534</v>
      </c>
      <c r="AE43" s="93">
        <v>0.86</v>
      </c>
      <c r="AF43" s="93">
        <v>0.224</v>
      </c>
      <c r="AG43" s="93">
        <v>0.48899999999999999</v>
      </c>
      <c r="AH43" s="93">
        <v>0.72792686550781593</v>
      </c>
      <c r="AI43" s="55">
        <v>-0.94713798182127518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5">
        <v>1</v>
      </c>
      <c r="AW43" s="95">
        <v>0</v>
      </c>
      <c r="AX43" s="95">
        <v>0.5</v>
      </c>
      <c r="AY43" s="93">
        <v>0.22</v>
      </c>
      <c r="AZ43" s="93">
        <v>0.44598188869911759</v>
      </c>
      <c r="BA43" s="96">
        <v>0.21229315904307697</v>
      </c>
      <c r="BB43" s="96">
        <v>0.18171325415005982</v>
      </c>
      <c r="BC43" s="96">
        <v>0.17414799054990668</v>
      </c>
      <c r="BD43" s="96">
        <v>0.18938480124768117</v>
      </c>
      <c r="BE43" s="52">
        <v>0</v>
      </c>
      <c r="BF43" s="52">
        <v>-9</v>
      </c>
      <c r="BG43" s="52">
        <v>1</v>
      </c>
      <c r="BH43" s="52">
        <v>1</v>
      </c>
      <c r="BI43" s="52">
        <v>55</v>
      </c>
      <c r="BJ43" s="52">
        <v>36</v>
      </c>
      <c r="BK43" s="52">
        <v>34</v>
      </c>
      <c r="BL43" s="52">
        <v>61</v>
      </c>
      <c r="BM43" s="52">
        <v>60</v>
      </c>
      <c r="BN43" s="52">
        <v>37</v>
      </c>
      <c r="BO43" s="52">
        <v>37</v>
      </c>
      <c r="BP43" s="52">
        <v>60</v>
      </c>
      <c r="BQ43" s="52">
        <v>-21</v>
      </c>
      <c r="BR43" s="52">
        <v>-23</v>
      </c>
      <c r="BS43" s="92">
        <v>146098</v>
      </c>
      <c r="BT43" s="93">
        <v>0.31190299215614703</v>
      </c>
      <c r="BU43" s="93">
        <v>0.18070892109746536</v>
      </c>
      <c r="BV43" s="53">
        <v>0</v>
      </c>
      <c r="BW43" s="53">
        <v>0</v>
      </c>
      <c r="BX43" s="53">
        <v>0</v>
      </c>
      <c r="BY43" s="53">
        <v>0.5</v>
      </c>
      <c r="BZ43" s="53">
        <v>0</v>
      </c>
      <c r="CA43" s="97">
        <v>0.58061423842702675</v>
      </c>
      <c r="CB43" s="97">
        <v>-0.46522488364572956</v>
      </c>
      <c r="CC43" s="97">
        <v>-0.3577334946988322</v>
      </c>
      <c r="CD43" s="79">
        <v>-0.46163364342535096</v>
      </c>
      <c r="CE43" s="79">
        <v>-0.31351402144723112</v>
      </c>
      <c r="CF43" s="79">
        <v>-0.25573485329351836</v>
      </c>
      <c r="CG43" s="79">
        <v>-0.85935321733609682</v>
      </c>
      <c r="CH43" s="79">
        <v>-1.1933184343566945</v>
      </c>
      <c r="CI43" s="79">
        <v>-0.66434595503311367</v>
      </c>
      <c r="CJ43" s="79">
        <v>-1.1405907996714799</v>
      </c>
      <c r="CK43" s="79">
        <v>0.25200210199787004</v>
      </c>
      <c r="CL43" s="79">
        <v>-0.16148563487181258</v>
      </c>
      <c r="CM43" s="79">
        <v>-0.90675198991690276</v>
      </c>
      <c r="CN43" s="79">
        <v>1.0108049857426347</v>
      </c>
      <c r="CO43" s="79">
        <v>-0.18011137419734455</v>
      </c>
      <c r="CP43" s="79">
        <v>0.12473676339116456</v>
      </c>
      <c r="CQ43" s="79">
        <v>-1.1518355025874101</v>
      </c>
      <c r="CR43" s="79">
        <v>1.0952747798786358</v>
      </c>
      <c r="CS43" s="79">
        <v>-1.081232975912888</v>
      </c>
      <c r="CT43" s="79">
        <v>-1.1527654492288273</v>
      </c>
      <c r="CU43" s="79">
        <v>1.1655653015562919</v>
      </c>
      <c r="CV43" s="81">
        <v>0.48587733365950059</v>
      </c>
      <c r="CW43" s="52">
        <v>1</v>
      </c>
      <c r="CX43" s="53">
        <v>0.5</v>
      </c>
      <c r="CY43" s="53">
        <v>-1.5136959147438802</v>
      </c>
      <c r="CZ43" s="92">
        <v>3004279</v>
      </c>
      <c r="DA43" s="52">
        <v>201935</v>
      </c>
      <c r="DB43" s="52">
        <v>281738</v>
      </c>
      <c r="DC43" s="52">
        <v>94308</v>
      </c>
      <c r="DD43" s="52">
        <v>681969</v>
      </c>
      <c r="DE43" s="98">
        <v>0.1547</v>
      </c>
      <c r="DF43" s="52">
        <v>41387</v>
      </c>
      <c r="DG43" s="96">
        <f>(0.54)/100</f>
        <v>5.4000000000000003E-3</v>
      </c>
      <c r="DH43" s="52">
        <v>8808</v>
      </c>
      <c r="DI43" s="93">
        <f>(1.38)/100</f>
        <v>1.38E-2</v>
      </c>
      <c r="DJ43" s="52">
        <v>67038</v>
      </c>
      <c r="DK43" s="53">
        <v>2.2433880989797363</v>
      </c>
      <c r="DL43" s="52">
        <v>214544</v>
      </c>
      <c r="DM43" s="53">
        <v>7.1795915198470812</v>
      </c>
      <c r="DN43" s="92">
        <v>214544</v>
      </c>
      <c r="DO43" s="53">
        <v>31.383684354253333</v>
      </c>
      <c r="DQ43" s="93">
        <v>0.38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workbookViewId="0">
      <selection activeCell="A21" sqref="A21"/>
    </sheetView>
  </sheetViews>
  <sheetFormatPr baseColWidth="10" defaultRowHeight="14" x14ac:dyDescent="0"/>
  <sheetData>
    <row r="1" spans="1:58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</row>
    <row r="2" spans="1:58">
      <c r="A2" s="52">
        <v>2701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s="53">
        <v>0.71193380414350826</v>
      </c>
      <c r="I2" s="53">
        <v>3.7119338041435084</v>
      </c>
      <c r="J2" s="54">
        <v>20</v>
      </c>
      <c r="K2" s="54">
        <v>2</v>
      </c>
      <c r="L2" s="52">
        <v>0</v>
      </c>
      <c r="M2" t="s">
        <v>248</v>
      </c>
      <c r="N2" s="52">
        <v>672415</v>
      </c>
      <c r="O2" s="54">
        <v>0.96297524594186623</v>
      </c>
      <c r="P2" s="52">
        <v>647519</v>
      </c>
      <c r="Q2" s="52">
        <v>105545.59699999999</v>
      </c>
      <c r="R2" s="54">
        <v>0.16300000000000001</v>
      </c>
      <c r="S2" s="53">
        <v>47489</v>
      </c>
      <c r="T2" s="53">
        <v>5062</v>
      </c>
      <c r="U2" s="53">
        <v>42427</v>
      </c>
      <c r="V2" s="52">
        <v>15</v>
      </c>
      <c r="W2" s="54">
        <v>3.9E-2</v>
      </c>
      <c r="X2" s="54">
        <v>0.14821173000000001</v>
      </c>
      <c r="Y2" s="55">
        <v>-0.64525322316222866</v>
      </c>
      <c r="Z2" s="55">
        <v>0.64525322316222866</v>
      </c>
      <c r="AA2" s="54">
        <v>6.3624398622874265E-2</v>
      </c>
      <c r="AB2" s="54">
        <v>5.6365488574764103E-2</v>
      </c>
      <c r="AC2" s="56">
        <v>9.7517195000000001E-2</v>
      </c>
      <c r="AD2" s="55">
        <v>-0.83180032309212837</v>
      </c>
      <c r="AE2" s="55">
        <v>0.83180032309212837</v>
      </c>
      <c r="AF2" s="54">
        <v>0.28000000000000003</v>
      </c>
      <c r="AG2" s="54">
        <v>0.91599999999999993</v>
      </c>
      <c r="AH2" s="54">
        <v>0.8597027133541042</v>
      </c>
      <c r="AI2" s="54">
        <v>0.53100000000000003</v>
      </c>
      <c r="AJ2" s="52">
        <v>60424</v>
      </c>
      <c r="AK2" s="55">
        <v>0.93578845768267216</v>
      </c>
      <c r="AL2" s="52">
        <v>19336</v>
      </c>
      <c r="AM2" s="52">
        <v>207382</v>
      </c>
      <c r="AN2" s="52">
        <v>226718</v>
      </c>
      <c r="AO2" s="53">
        <v>8.5286567453841333E-2</v>
      </c>
      <c r="AP2" s="48">
        <v>35.013335516023467</v>
      </c>
      <c r="AQ2" s="52">
        <v>3</v>
      </c>
      <c r="AR2" s="52">
        <v>109603.645</v>
      </c>
      <c r="AS2" s="53">
        <v>3.7024754058133742</v>
      </c>
      <c r="AT2" s="53">
        <v>0.40197792428991619</v>
      </c>
      <c r="AU2" s="53">
        <v>0.22307652268316441</v>
      </c>
      <c r="AV2" s="55">
        <v>-0.19182158558350232</v>
      </c>
      <c r="AW2" s="55">
        <v>0.52420632711012616</v>
      </c>
      <c r="AX2" s="55">
        <v>1.3410071895647906</v>
      </c>
      <c r="AY2" s="55">
        <v>0.42536247455274012</v>
      </c>
      <c r="AZ2" s="55">
        <v>1.1838740235668825</v>
      </c>
      <c r="BA2" s="53">
        <v>0.18320044179578615</v>
      </c>
      <c r="BB2" s="52">
        <v>45.78005115089514</v>
      </c>
      <c r="BC2" s="52">
        <v>72.093023255813947</v>
      </c>
      <c r="BD2" s="52">
        <v>76.98209718670077</v>
      </c>
      <c r="BE2" s="52">
        <v>88.746803069053698</v>
      </c>
      <c r="BF2" s="52">
        <v>88.659793814432987</v>
      </c>
    </row>
    <row r="3" spans="1:58">
      <c r="A3" s="52">
        <v>2702</v>
      </c>
      <c r="B3" t="s">
        <v>249</v>
      </c>
      <c r="C3" t="s">
        <v>250</v>
      </c>
      <c r="D3" t="s">
        <v>251</v>
      </c>
      <c r="H3" s="53">
        <v>0.33557622456798969</v>
      </c>
      <c r="I3" s="53">
        <v>3.3355762245679896</v>
      </c>
      <c r="J3" s="54">
        <v>83</v>
      </c>
      <c r="K3" s="54">
        <v>9</v>
      </c>
      <c r="L3" s="52">
        <v>0</v>
      </c>
      <c r="M3" t="s">
        <v>252</v>
      </c>
      <c r="N3" s="52">
        <v>700264</v>
      </c>
      <c r="O3" s="54">
        <v>0.96494750551220676</v>
      </c>
      <c r="P3" s="52">
        <v>675718</v>
      </c>
      <c r="Q3" s="52">
        <v>95951.955999999991</v>
      </c>
      <c r="R3" s="54">
        <v>0.14199999999999999</v>
      </c>
      <c r="S3" s="53">
        <v>12761</v>
      </c>
      <c r="T3" s="53">
        <v>1211</v>
      </c>
      <c r="U3" s="53">
        <v>11550</v>
      </c>
      <c r="V3" s="52">
        <v>4</v>
      </c>
      <c r="W3" s="54">
        <v>3.4000000000000002E-2</v>
      </c>
      <c r="X3" s="54">
        <v>8.9340951000000002E-2</v>
      </c>
      <c r="Y3" s="55">
        <v>-1.4414776285591822</v>
      </c>
      <c r="Z3" s="55">
        <v>1.4414776285591822</v>
      </c>
      <c r="AA3" s="54">
        <v>6.0144459803731162E-2</v>
      </c>
      <c r="AB3" s="54">
        <v>7.7876343778917667E-2</v>
      </c>
      <c r="AC3" s="56">
        <v>0.11331240400000001</v>
      </c>
      <c r="AD3" s="55">
        <v>-0.82095156937554836</v>
      </c>
      <c r="AE3" s="55">
        <v>0.82095156937554836</v>
      </c>
      <c r="AF3" s="54">
        <v>0.38500000000000001</v>
      </c>
      <c r="AG3" s="54">
        <v>0.94599999999999995</v>
      </c>
      <c r="AH3" s="54">
        <v>0.814912661510516</v>
      </c>
      <c r="AI3" s="54">
        <v>0.55799999999999994</v>
      </c>
      <c r="AJ3" s="52">
        <v>80128</v>
      </c>
      <c r="AK3" s="55">
        <v>1.499282549806054</v>
      </c>
      <c r="AL3" s="52">
        <v>22173</v>
      </c>
      <c r="AM3" s="52">
        <v>224772</v>
      </c>
      <c r="AN3" s="52">
        <v>246945</v>
      </c>
      <c r="AO3" s="53">
        <v>8.9789224321205133E-2</v>
      </c>
      <c r="AP3" s="48">
        <v>36.545570785446003</v>
      </c>
      <c r="AQ3" s="52">
        <v>3</v>
      </c>
      <c r="AR3" s="52">
        <v>99437.487999999998</v>
      </c>
      <c r="AS3" s="53">
        <v>3.5052494487793178</v>
      </c>
      <c r="AT3" s="53">
        <v>0.12037274154161069</v>
      </c>
      <c r="AU3" s="53">
        <v>5.7121314247198213E-2</v>
      </c>
      <c r="AV3" s="55">
        <v>-1.111825697281035</v>
      </c>
      <c r="AW3" s="55">
        <v>0.76708245493306593</v>
      </c>
      <c r="AX3" s="55">
        <v>-0.90434912768095599</v>
      </c>
      <c r="AY3" s="55">
        <v>-1.2258129594563194</v>
      </c>
      <c r="AZ3" s="55">
        <v>1.3978033782883776</v>
      </c>
      <c r="BA3" s="53">
        <v>0.23108439811273887</v>
      </c>
      <c r="BB3" s="52">
        <v>12.531969309462914</v>
      </c>
      <c r="BC3" s="52">
        <v>7.2351421188630489</v>
      </c>
      <c r="BD3" s="52">
        <v>80.562659846547319</v>
      </c>
      <c r="BE3" s="52">
        <v>95.907928388746797</v>
      </c>
      <c r="BF3" s="52">
        <v>98.969072164948457</v>
      </c>
    </row>
    <row r="4" spans="1:58">
      <c r="A4" s="52">
        <v>2703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s="53">
        <v>0.56027133378164762</v>
      </c>
      <c r="I4" s="53">
        <v>3.5602713337816478</v>
      </c>
      <c r="J4" s="54">
        <v>40</v>
      </c>
      <c r="K4" s="54">
        <v>3</v>
      </c>
      <c r="L4" s="52">
        <v>0</v>
      </c>
      <c r="M4" t="s">
        <v>259</v>
      </c>
      <c r="N4" s="52">
        <v>709906</v>
      </c>
      <c r="O4" s="54">
        <v>0.93892289965150311</v>
      </c>
      <c r="P4" s="52">
        <v>666547</v>
      </c>
      <c r="Q4" s="52">
        <v>83984.921999999991</v>
      </c>
      <c r="R4" s="54">
        <v>0.126</v>
      </c>
      <c r="S4" s="53">
        <v>33799</v>
      </c>
      <c r="T4" s="53">
        <v>4513</v>
      </c>
      <c r="U4" s="53">
        <v>29286</v>
      </c>
      <c r="V4" s="52">
        <v>7</v>
      </c>
      <c r="W4" s="54">
        <v>2.7E-2</v>
      </c>
      <c r="X4" s="54">
        <v>8.3855507999999995E-2</v>
      </c>
      <c r="Y4" s="55">
        <v>-1.7894519047848969</v>
      </c>
      <c r="Z4" s="55">
        <v>1.7894519047848969</v>
      </c>
      <c r="AA4" s="54">
        <v>4.8393731001005767E-2</v>
      </c>
      <c r="AB4" s="54">
        <v>0.11602240296602648</v>
      </c>
      <c r="AC4" s="56">
        <v>0.14982715799999999</v>
      </c>
      <c r="AD4" s="55">
        <v>-0.70940912814387591</v>
      </c>
      <c r="AE4" s="55">
        <v>0.70940912814387591</v>
      </c>
      <c r="AF4" s="54">
        <v>0.49</v>
      </c>
      <c r="AG4" s="54">
        <v>0.95</v>
      </c>
      <c r="AH4" s="54">
        <v>0.77187824866954213</v>
      </c>
      <c r="AI4" s="54">
        <v>0.56499999999999995</v>
      </c>
      <c r="AJ4" s="52">
        <v>84689</v>
      </c>
      <c r="AK4" s="55">
        <v>1.568843238851668</v>
      </c>
      <c r="AL4" s="52">
        <v>22906</v>
      </c>
      <c r="AM4" s="52">
        <v>248666</v>
      </c>
      <c r="AN4" s="52">
        <v>271572</v>
      </c>
      <c r="AO4" s="53">
        <v>8.434595613686241E-2</v>
      </c>
      <c r="AP4" s="48">
        <v>40.743113388853295</v>
      </c>
      <c r="AQ4" s="52">
        <v>3</v>
      </c>
      <c r="AR4" s="52">
        <v>89448.156000000003</v>
      </c>
      <c r="AS4" s="53">
        <v>6.1077100348496849</v>
      </c>
      <c r="AT4" s="53">
        <v>0.34870544977109108</v>
      </c>
      <c r="AU4" s="53">
        <v>9.8604603989824E-2</v>
      </c>
      <c r="AV4" s="55">
        <v>-1.8127812109553443</v>
      </c>
      <c r="AW4" s="55">
        <v>0.47346916432294045</v>
      </c>
      <c r="AX4" s="55">
        <v>-0.34308463010008977</v>
      </c>
      <c r="AY4" s="55">
        <v>0.11300245199954403</v>
      </c>
      <c r="AZ4" s="55">
        <v>1.9838606232056895</v>
      </c>
      <c r="BA4" s="53">
        <v>0.27273943291868513</v>
      </c>
      <c r="BB4" s="52">
        <v>1.0230179028132993</v>
      </c>
      <c r="BC4" s="52">
        <v>59.689922480620147</v>
      </c>
      <c r="BD4" s="52">
        <v>75.703324808184149</v>
      </c>
      <c r="BE4" s="52">
        <v>98.465473145780052</v>
      </c>
      <c r="BF4" s="52">
        <v>99.484536082474222</v>
      </c>
    </row>
    <row r="5" spans="1:58">
      <c r="A5" s="52">
        <v>2704</v>
      </c>
      <c r="B5" t="s">
        <v>260</v>
      </c>
      <c r="C5" t="s">
        <v>261</v>
      </c>
      <c r="D5" t="s">
        <v>262</v>
      </c>
      <c r="H5" s="53">
        <v>0.86151996154834043</v>
      </c>
      <c r="I5" s="53">
        <v>0.86151996154834043</v>
      </c>
      <c r="J5" s="54">
        <v>10</v>
      </c>
      <c r="K5" s="54">
        <v>81</v>
      </c>
      <c r="L5" s="52">
        <v>0</v>
      </c>
      <c r="M5" t="s">
        <v>263</v>
      </c>
      <c r="N5" s="52">
        <v>702162</v>
      </c>
      <c r="O5" s="54">
        <v>0.93323478057770148</v>
      </c>
      <c r="P5" s="52">
        <v>655282</v>
      </c>
      <c r="Q5" s="52">
        <v>115329.63200000003</v>
      </c>
      <c r="R5" s="54">
        <v>0.17600000000000002</v>
      </c>
      <c r="S5" s="53">
        <v>58801</v>
      </c>
      <c r="T5" s="53">
        <v>9200</v>
      </c>
      <c r="U5" s="53">
        <v>49601</v>
      </c>
      <c r="V5" s="52">
        <v>14</v>
      </c>
      <c r="W5" s="54">
        <v>4.2999999999999997E-2</v>
      </c>
      <c r="X5" s="54">
        <v>0.14097410499999999</v>
      </c>
      <c r="Y5" s="55">
        <v>-0.76860447663883313</v>
      </c>
      <c r="Z5" s="55">
        <v>0.76860447663883313</v>
      </c>
      <c r="AA5" s="54">
        <v>6.7238044781688558E-2</v>
      </c>
      <c r="AB5" s="54">
        <v>0.12871531071177306</v>
      </c>
      <c r="AC5" s="56">
        <v>0.205887605</v>
      </c>
      <c r="AD5" s="55">
        <v>-0.3642573276637866</v>
      </c>
      <c r="AE5" s="55">
        <v>0.3642573276637866</v>
      </c>
      <c r="AF5" s="54">
        <v>0.42200000000000004</v>
      </c>
      <c r="AG5" s="54">
        <v>0.91500000000000004</v>
      </c>
      <c r="AH5" s="54">
        <v>0.66947513536762171</v>
      </c>
      <c r="AI5" s="54">
        <v>0.47499999999999998</v>
      </c>
      <c r="AJ5" s="52">
        <v>66175</v>
      </c>
      <c r="AK5" s="55">
        <v>0.42403561086149821</v>
      </c>
      <c r="AL5" s="52">
        <v>26809</v>
      </c>
      <c r="AM5" s="52">
        <v>216416</v>
      </c>
      <c r="AN5" s="52">
        <v>243225</v>
      </c>
      <c r="AO5" s="53">
        <v>0.11022304450611574</v>
      </c>
      <c r="AP5" s="48">
        <v>37.117607381249599</v>
      </c>
      <c r="AQ5" s="52">
        <v>0</v>
      </c>
      <c r="AR5" s="52">
        <v>123580.51200000002</v>
      </c>
      <c r="AS5" s="53">
        <v>6.6765219422298561</v>
      </c>
      <c r="AT5" s="53">
        <v>0.43008027633349238</v>
      </c>
      <c r="AU5" s="53">
        <v>0.19938418769457761</v>
      </c>
      <c r="AV5" s="55">
        <v>0.37770476927687502</v>
      </c>
      <c r="AW5" s="55">
        <v>1.8692954969957114</v>
      </c>
      <c r="AX5" s="55">
        <v>1.0204524173567695</v>
      </c>
      <c r="AY5" s="55">
        <v>0.5901389636761688</v>
      </c>
      <c r="AZ5" s="55">
        <v>1.477670629917081</v>
      </c>
      <c r="BA5" s="53">
        <v>0.23245543695136384</v>
      </c>
      <c r="BB5" s="52">
        <v>69.820971867007671</v>
      </c>
      <c r="BC5" s="52">
        <v>78.294573643410843</v>
      </c>
      <c r="BD5" s="52">
        <v>95.907928388746797</v>
      </c>
      <c r="BE5" s="52">
        <v>96.163682864450124</v>
      </c>
      <c r="BF5" s="52">
        <v>71.649484536082468</v>
      </c>
    </row>
    <row r="6" spans="1:58">
      <c r="A6" s="52">
        <v>2705</v>
      </c>
      <c r="B6" t="s">
        <v>264</v>
      </c>
      <c r="C6" t="s">
        <v>265</v>
      </c>
      <c r="D6" t="s">
        <v>266</v>
      </c>
      <c r="H6" s="53">
        <v>1.0550210552793136</v>
      </c>
      <c r="I6" s="53">
        <v>1.0550210552793136</v>
      </c>
      <c r="J6" s="54">
        <v>5</v>
      </c>
      <c r="K6" s="54">
        <v>74</v>
      </c>
      <c r="L6" s="52">
        <v>0</v>
      </c>
      <c r="M6" t="s">
        <v>267</v>
      </c>
      <c r="N6" s="52">
        <v>708082</v>
      </c>
      <c r="O6" s="54">
        <v>0.92210789145889893</v>
      </c>
      <c r="P6" s="52">
        <v>652928.00000000012</v>
      </c>
      <c r="Q6" s="52">
        <v>140379.52000000002</v>
      </c>
      <c r="R6" s="54">
        <v>0.215</v>
      </c>
      <c r="S6" s="53">
        <v>67213</v>
      </c>
      <c r="T6" s="53">
        <v>1948</v>
      </c>
      <c r="U6" s="53">
        <v>65265</v>
      </c>
      <c r="V6" s="52">
        <v>10</v>
      </c>
      <c r="W6" s="54">
        <v>5.0999999999999997E-2</v>
      </c>
      <c r="X6" s="54">
        <v>0.17708458899999999</v>
      </c>
      <c r="Y6" s="55">
        <v>-0.17056481241065588</v>
      </c>
      <c r="Z6" s="55">
        <v>0.17056481241065588</v>
      </c>
      <c r="AA6" s="54">
        <v>8.8098553557356352E-2</v>
      </c>
      <c r="AB6" s="54">
        <v>0.14043288771639442</v>
      </c>
      <c r="AC6" s="56">
        <v>0.20043659</v>
      </c>
      <c r="AD6" s="55">
        <v>-0.21590862669790972</v>
      </c>
      <c r="AE6" s="55">
        <v>0.21590862669790972</v>
      </c>
      <c r="AF6" s="54">
        <v>0.44500000000000001</v>
      </c>
      <c r="AG6" s="54">
        <v>0.91200000000000003</v>
      </c>
      <c r="AH6" s="54">
        <v>0.63881725562858538</v>
      </c>
      <c r="AI6" s="54">
        <v>0.38200000000000001</v>
      </c>
      <c r="AJ6" s="52">
        <v>59115</v>
      </c>
      <c r="AK6" s="55">
        <v>-0.26986296597359238</v>
      </c>
      <c r="AL6" s="52">
        <v>34738</v>
      </c>
      <c r="AM6" s="52">
        <v>200950</v>
      </c>
      <c r="AN6" s="52">
        <v>235688</v>
      </c>
      <c r="AO6" s="53">
        <v>0.14738976952581379</v>
      </c>
      <c r="AP6" s="48">
        <v>36.097088806116446</v>
      </c>
      <c r="AQ6" s="52">
        <v>0</v>
      </c>
      <c r="AR6" s="52">
        <v>152237.63</v>
      </c>
      <c r="AS6" s="53">
        <v>7.7892108541101166</v>
      </c>
      <c r="AT6" s="53">
        <v>0.46491824448466551</v>
      </c>
      <c r="AU6" s="53">
        <v>0.14122658110218872</v>
      </c>
      <c r="AV6" s="55">
        <v>2.0862838338580048</v>
      </c>
      <c r="AW6" s="55">
        <v>3.8740918922247536</v>
      </c>
      <c r="AX6" s="55">
        <v>0.23358618646954005</v>
      </c>
      <c r="AY6" s="55">
        <v>0.79440934187237133</v>
      </c>
      <c r="AZ6" s="55">
        <v>1.3351867146748648</v>
      </c>
      <c r="BA6" s="53">
        <v>0.24745774882262025</v>
      </c>
      <c r="BB6" s="52">
        <v>97.186700767263417</v>
      </c>
      <c r="BC6" s="52">
        <v>82.945736434108525</v>
      </c>
      <c r="BD6" s="52">
        <v>100</v>
      </c>
      <c r="BE6" s="52">
        <v>97.442455242966759</v>
      </c>
      <c r="BF6" s="52">
        <v>42.268041237113401</v>
      </c>
    </row>
    <row r="7" spans="1:58">
      <c r="A7" s="52">
        <v>2706</v>
      </c>
      <c r="B7" t="s">
        <v>268</v>
      </c>
      <c r="C7" t="s">
        <v>269</v>
      </c>
      <c r="D7" t="s">
        <v>270</v>
      </c>
      <c r="H7" s="53">
        <v>0.52668897978531926</v>
      </c>
      <c r="I7" s="53">
        <v>0.52668897978531926</v>
      </c>
      <c r="J7" s="54">
        <v>49</v>
      </c>
      <c r="K7" s="54">
        <v>114</v>
      </c>
      <c r="L7" s="52">
        <v>0</v>
      </c>
      <c r="M7" t="s">
        <v>271</v>
      </c>
      <c r="N7" s="52">
        <v>696720</v>
      </c>
      <c r="O7" s="54">
        <v>0.98340509817430244</v>
      </c>
      <c r="P7" s="52">
        <v>685158</v>
      </c>
      <c r="Q7" s="52">
        <v>104144.016</v>
      </c>
      <c r="R7" s="54">
        <v>0.152</v>
      </c>
      <c r="S7" s="53">
        <v>25885</v>
      </c>
      <c r="T7" s="53">
        <v>1342</v>
      </c>
      <c r="U7" s="53">
        <v>24543</v>
      </c>
      <c r="V7" s="52">
        <v>5</v>
      </c>
      <c r="W7" s="54">
        <v>0.03</v>
      </c>
      <c r="X7" s="54">
        <v>9.5560511000000001E-2</v>
      </c>
      <c r="Y7" s="55">
        <v>-1.4169894868706991</v>
      </c>
      <c r="Z7" s="55">
        <v>1.4169894868706991</v>
      </c>
      <c r="AA7" s="54">
        <v>2.6679297278677232E-2</v>
      </c>
      <c r="AB7" s="54">
        <v>4.1226030543116327E-2</v>
      </c>
      <c r="AC7" s="56">
        <v>6.2972362000000004E-2</v>
      </c>
      <c r="AD7" s="55">
        <v>-1.1199031080130553</v>
      </c>
      <c r="AE7" s="55">
        <v>1.1199031080130553</v>
      </c>
      <c r="AF7" s="54">
        <v>0.29499999999999998</v>
      </c>
      <c r="AG7" s="54">
        <v>0.94799999999999995</v>
      </c>
      <c r="AH7" s="54">
        <v>0.89420283614651508</v>
      </c>
      <c r="AI7" s="54">
        <v>0.56100000000000005</v>
      </c>
      <c r="AJ7" s="52">
        <v>77049</v>
      </c>
      <c r="AK7" s="55">
        <v>1.5969458446999558</v>
      </c>
      <c r="AL7" s="52">
        <v>21800</v>
      </c>
      <c r="AM7" s="52">
        <v>217602</v>
      </c>
      <c r="AN7" s="52">
        <v>239402</v>
      </c>
      <c r="AO7" s="53">
        <v>9.1060225060776434E-2</v>
      </c>
      <c r="AP7" s="48">
        <v>34.941137664597072</v>
      </c>
      <c r="AQ7" s="52">
        <v>0</v>
      </c>
      <c r="AR7" s="52">
        <v>105901.44</v>
      </c>
      <c r="AS7" s="53">
        <v>1.6594901825697554</v>
      </c>
      <c r="AT7" s="53">
        <v>0.23566404429804205</v>
      </c>
      <c r="AU7" s="53">
        <v>7.1764840969112412E-2</v>
      </c>
      <c r="AV7" s="55">
        <v>-0.67372850123459083</v>
      </c>
      <c r="AW7" s="55">
        <v>0.83564102983240185</v>
      </c>
      <c r="AX7" s="55">
        <v>-0.70622376878633797</v>
      </c>
      <c r="AY7" s="55">
        <v>-0.54980918350143282</v>
      </c>
      <c r="AZ7" s="55">
        <v>1.1737938223888036</v>
      </c>
      <c r="BA7" s="53">
        <v>0.20932551708011721</v>
      </c>
      <c r="BB7" s="52">
        <v>27.74936061381074</v>
      </c>
      <c r="BC7" s="52">
        <v>29.974160206718349</v>
      </c>
      <c r="BD7" s="52">
        <v>82.608695652173907</v>
      </c>
      <c r="BE7" s="52">
        <v>94.117647058823522</v>
      </c>
      <c r="BF7" s="52">
        <v>100</v>
      </c>
    </row>
    <row r="8" spans="1:58">
      <c r="A8" s="52">
        <v>2707</v>
      </c>
      <c r="B8" t="s">
        <v>272</v>
      </c>
      <c r="C8" t="s">
        <v>273</v>
      </c>
      <c r="D8" t="s">
        <v>274</v>
      </c>
      <c r="H8" s="53">
        <v>0.57155595936099168</v>
      </c>
      <c r="I8" s="53">
        <v>2.5715559593609916</v>
      </c>
      <c r="J8" s="54">
        <v>36</v>
      </c>
      <c r="K8" s="54">
        <v>25</v>
      </c>
      <c r="L8" s="52">
        <v>0</v>
      </c>
      <c r="M8" t="s">
        <v>275</v>
      </c>
      <c r="N8" s="52">
        <v>668049</v>
      </c>
      <c r="O8" s="54">
        <v>0.98182318961633053</v>
      </c>
      <c r="P8" s="52">
        <v>655906</v>
      </c>
      <c r="Q8" s="52">
        <v>95762.275999999998</v>
      </c>
      <c r="R8" s="54">
        <v>0.14599999999999999</v>
      </c>
      <c r="S8" s="53">
        <v>45549</v>
      </c>
      <c r="T8" s="53">
        <v>8355</v>
      </c>
      <c r="U8" s="53">
        <v>37194</v>
      </c>
      <c r="V8" s="52">
        <v>14</v>
      </c>
      <c r="W8" s="54">
        <v>3.9E-2</v>
      </c>
      <c r="X8" s="54">
        <v>0.16552605200000001</v>
      </c>
      <c r="Y8" s="55">
        <v>-0.39887602346282641</v>
      </c>
      <c r="Z8" s="55">
        <v>0.39887602346282641</v>
      </c>
      <c r="AA8" s="54">
        <v>4.4665885286857693E-2</v>
      </c>
      <c r="AB8" s="54">
        <v>2.5355924490568799E-2</v>
      </c>
      <c r="AC8" s="56">
        <v>5.6475759E-2</v>
      </c>
      <c r="AD8" s="55">
        <v>-1.0306259836921061</v>
      </c>
      <c r="AE8" s="55">
        <v>1.0306259836921061</v>
      </c>
      <c r="AF8" s="54">
        <v>0.218</v>
      </c>
      <c r="AG8" s="54">
        <v>0.91099999999999992</v>
      </c>
      <c r="AH8" s="54">
        <v>0.88842734589827987</v>
      </c>
      <c r="AI8" s="54">
        <v>0.53200000000000003</v>
      </c>
      <c r="AJ8" s="52">
        <v>52620</v>
      </c>
      <c r="AK8" s="55">
        <v>0.83492527320919163</v>
      </c>
      <c r="AL8" s="52">
        <v>19611</v>
      </c>
      <c r="AM8" s="52">
        <v>222077</v>
      </c>
      <c r="AN8" s="52">
        <v>241688</v>
      </c>
      <c r="AO8" s="53">
        <v>8.1141802654662212E-2</v>
      </c>
      <c r="AP8" s="48">
        <v>36.847962970303669</v>
      </c>
      <c r="AQ8" s="52">
        <v>2</v>
      </c>
      <c r="AR8" s="52">
        <v>97535.153999999995</v>
      </c>
      <c r="AS8" s="53">
        <v>1.8176810383669462</v>
      </c>
      <c r="AT8" s="53">
        <v>0.38839928992498046</v>
      </c>
      <c r="AU8" s="53">
        <v>0.20956546600623605</v>
      </c>
      <c r="AV8" s="55">
        <v>-0.93658681886245732</v>
      </c>
      <c r="AW8" s="55">
        <v>0.30063512130540138</v>
      </c>
      <c r="AX8" s="55">
        <v>1.1582040299163725</v>
      </c>
      <c r="AY8" s="55">
        <v>0.34574495021615015</v>
      </c>
      <c r="AZ8" s="55">
        <v>1.4400231119483422</v>
      </c>
      <c r="BA8" s="53">
        <v>0.20478836572347131</v>
      </c>
      <c r="BB8" s="52">
        <v>17.51918158567775</v>
      </c>
      <c r="BC8" s="52">
        <v>68.47545219638242</v>
      </c>
      <c r="BD8" s="52">
        <v>69.309462915601031</v>
      </c>
      <c r="BE8" s="52">
        <v>93.094629156010228</v>
      </c>
      <c r="BF8" s="52">
        <v>85.824742268041234</v>
      </c>
    </row>
    <row r="9" spans="1:58">
      <c r="A9" s="52">
        <v>2708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s="53">
        <v>0.49850306063550609</v>
      </c>
      <c r="I9" s="53">
        <v>3.4985030606355059</v>
      </c>
      <c r="J9" s="54">
        <v>58</v>
      </c>
      <c r="K9" s="54">
        <v>6</v>
      </c>
      <c r="L9" s="52">
        <v>0</v>
      </c>
      <c r="M9" t="s">
        <v>282</v>
      </c>
      <c r="N9" s="52">
        <v>662354</v>
      </c>
      <c r="O9" s="54">
        <v>0.99332230197145333</v>
      </c>
      <c r="P9" s="52">
        <v>657931</v>
      </c>
      <c r="Q9" s="52">
        <v>92768.271000000008</v>
      </c>
      <c r="R9" s="54">
        <v>0.14100000000000001</v>
      </c>
      <c r="S9" s="53">
        <v>32652</v>
      </c>
      <c r="T9" s="53">
        <v>3685</v>
      </c>
      <c r="U9" s="53">
        <v>28967</v>
      </c>
      <c r="V9" s="52">
        <v>13</v>
      </c>
      <c r="W9" s="54">
        <v>4.4999999999999998E-2</v>
      </c>
      <c r="X9" s="54">
        <v>0.17331660800000001</v>
      </c>
      <c r="Y9" s="55">
        <v>-0.11253273709943268</v>
      </c>
      <c r="Z9" s="55">
        <v>0.11253273709943268</v>
      </c>
      <c r="AA9" s="54">
        <v>1.6888250089831119E-2</v>
      </c>
      <c r="AB9" s="54">
        <v>1.7466490728522809E-2</v>
      </c>
      <c r="AC9" s="56">
        <v>3.0339273999999999E-2</v>
      </c>
      <c r="AD9" s="55">
        <v>-1.1085281191963912</v>
      </c>
      <c r="AE9" s="55">
        <v>1.1085281191963912</v>
      </c>
      <c r="AF9" s="54">
        <v>0.23</v>
      </c>
      <c r="AG9" s="54">
        <v>0.93299999999999994</v>
      </c>
      <c r="AH9" s="54">
        <v>0.91877606234732501</v>
      </c>
      <c r="AI9" s="54">
        <v>0.50800000000000001</v>
      </c>
      <c r="AJ9" s="52">
        <v>53676</v>
      </c>
      <c r="AK9" s="55">
        <v>0.88950724621348987</v>
      </c>
      <c r="AL9" s="52">
        <v>21149</v>
      </c>
      <c r="AM9" s="52">
        <v>245422</v>
      </c>
      <c r="AN9" s="52">
        <v>266571</v>
      </c>
      <c r="AO9" s="53">
        <v>7.9337212224885684E-2</v>
      </c>
      <c r="AP9" s="48">
        <v>40.516558727282955</v>
      </c>
      <c r="AQ9" s="52">
        <v>3</v>
      </c>
      <c r="AR9" s="52">
        <v>93391.914000000004</v>
      </c>
      <c r="AS9" s="53">
        <v>0.66776980285466692</v>
      </c>
      <c r="AT9" s="53">
        <v>0.31225115751052424</v>
      </c>
      <c r="AU9" s="53">
        <v>0.19626966848543226</v>
      </c>
      <c r="AV9" s="55">
        <v>-1.1556354168856782</v>
      </c>
      <c r="AW9" s="55">
        <v>0.20329438475776662</v>
      </c>
      <c r="AX9" s="55">
        <v>0.97831330375289571</v>
      </c>
      <c r="AY9" s="55">
        <v>-0.10074514759145377</v>
      </c>
      <c r="AZ9" s="55">
        <v>1.9522292585412047</v>
      </c>
      <c r="BA9" s="53">
        <v>0.22797665378499937</v>
      </c>
      <c r="BB9" s="52">
        <v>10.997442455242968</v>
      </c>
      <c r="BC9" s="52">
        <v>50.387596899224803</v>
      </c>
      <c r="BD9" s="52">
        <v>64.705882352941174</v>
      </c>
      <c r="BE9" s="52">
        <v>95.652173913043484</v>
      </c>
      <c r="BF9" s="52">
        <v>82.989690721649495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RowHeight="14" x14ac:dyDescent="0"/>
  <cols>
    <col min="3" max="3" width="15.1640625" bestFit="1" customWidth="1"/>
    <col min="4" max="4" width="13.83203125" bestFit="1" customWidth="1"/>
    <col min="5" max="5" width="11.6640625" bestFit="1" customWidth="1"/>
    <col min="6" max="6" width="16" bestFit="1" customWidth="1"/>
  </cols>
  <sheetData>
    <row r="1" spans="1:8">
      <c r="A1" t="s">
        <v>491</v>
      </c>
      <c r="B1" t="s">
        <v>492</v>
      </c>
      <c r="C1" t="s">
        <v>503</v>
      </c>
      <c r="D1" t="s">
        <v>493</v>
      </c>
      <c r="E1" t="s">
        <v>499</v>
      </c>
      <c r="F1" t="s">
        <v>494</v>
      </c>
      <c r="G1" t="s">
        <v>495</v>
      </c>
      <c r="H1" t="s">
        <v>496</v>
      </c>
    </row>
    <row r="2" spans="1:8">
      <c r="A2" t="s">
        <v>497</v>
      </c>
      <c r="B2" s="99">
        <v>0.16</v>
      </c>
      <c r="C2" s="99">
        <v>0.34</v>
      </c>
      <c r="D2" s="99">
        <v>0.35</v>
      </c>
      <c r="F2" s="99">
        <v>0.94</v>
      </c>
      <c r="G2">
        <v>16.5</v>
      </c>
      <c r="H2" s="99">
        <v>0.04</v>
      </c>
    </row>
    <row r="3" spans="1:8">
      <c r="A3" t="s">
        <v>395</v>
      </c>
      <c r="B3" s="99">
        <v>0.16</v>
      </c>
      <c r="C3" s="99">
        <v>0.34</v>
      </c>
      <c r="D3" s="99">
        <v>0.35</v>
      </c>
      <c r="F3" s="99">
        <v>0.94</v>
      </c>
      <c r="G3">
        <v>16.5</v>
      </c>
      <c r="H3" s="99">
        <v>0.04</v>
      </c>
    </row>
    <row r="4" spans="1:8">
      <c r="A4" t="s">
        <v>498</v>
      </c>
      <c r="B4" s="99">
        <v>0.16</v>
      </c>
      <c r="C4" s="99">
        <v>0.4</v>
      </c>
      <c r="E4" s="99">
        <v>0.09</v>
      </c>
      <c r="F4" s="99">
        <v>0.89</v>
      </c>
    </row>
    <row r="5" spans="1:8">
      <c r="A5" t="s">
        <v>502</v>
      </c>
      <c r="B5" s="99">
        <v>0.14000000000000001</v>
      </c>
      <c r="C5" s="99">
        <v>0.12</v>
      </c>
      <c r="E5" s="99">
        <v>0.09</v>
      </c>
      <c r="F5" s="99">
        <v>0.99</v>
      </c>
    </row>
    <row r="6" spans="1:8">
      <c r="A6" t="s">
        <v>500</v>
      </c>
      <c r="B6" s="99">
        <v>0.13</v>
      </c>
      <c r="C6" s="99">
        <v>0.35</v>
      </c>
      <c r="E6" s="99">
        <v>0.08</v>
      </c>
      <c r="F6" s="99">
        <v>0.99</v>
      </c>
    </row>
    <row r="7" spans="1:8">
      <c r="A7" t="s">
        <v>504</v>
      </c>
      <c r="B7" s="99"/>
      <c r="C7" s="99"/>
      <c r="E7" s="99"/>
      <c r="F7" s="99"/>
    </row>
    <row r="8" spans="1:8">
      <c r="A8" t="s">
        <v>505</v>
      </c>
    </row>
    <row r="9" spans="1:8">
      <c r="A9" s="69" t="s">
        <v>506</v>
      </c>
    </row>
    <row r="10" spans="1:8">
      <c r="A10" s="69" t="s">
        <v>507</v>
      </c>
    </row>
    <row r="11" spans="1:8">
      <c r="A11" t="s">
        <v>501</v>
      </c>
      <c r="B11" s="99">
        <v>0.14000000000000001</v>
      </c>
      <c r="C11" s="99">
        <v>0.31</v>
      </c>
      <c r="E11" s="99">
        <v>0.08</v>
      </c>
      <c r="F11" s="99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G12" sqref="G12"/>
    </sheetView>
  </sheetViews>
  <sheetFormatPr baseColWidth="10" defaultRowHeight="14" x14ac:dyDescent="0"/>
  <sheetData>
    <row r="1" spans="1:4" s="51" customFormat="1">
      <c r="A1" s="51" t="s">
        <v>510</v>
      </c>
      <c r="B1" s="51" t="s">
        <v>511</v>
      </c>
      <c r="C1" s="51" t="s">
        <v>512</v>
      </c>
      <c r="D1" s="51" t="s">
        <v>513</v>
      </c>
    </row>
    <row r="2" spans="1:4">
      <c r="A2" s="101">
        <v>1986</v>
      </c>
      <c r="B2" t="s">
        <v>515</v>
      </c>
      <c r="C2" s="103">
        <v>0.20499999999999999</v>
      </c>
    </row>
    <row r="3" spans="1:4">
      <c r="A3" s="101">
        <v>1988</v>
      </c>
      <c r="B3" t="s">
        <v>514</v>
      </c>
      <c r="C3" s="103">
        <v>0.35699999999999998</v>
      </c>
    </row>
    <row r="4" spans="1:4">
      <c r="A4" s="101">
        <v>1990</v>
      </c>
      <c r="B4" t="s">
        <v>515</v>
      </c>
      <c r="C4" s="103">
        <v>0.2</v>
      </c>
    </row>
    <row r="5" spans="1:4">
      <c r="A5" s="101">
        <v>1992</v>
      </c>
      <c r="B5" t="s">
        <v>514</v>
      </c>
      <c r="C5" s="103">
        <v>0.42699999999999999</v>
      </c>
    </row>
    <row r="6" spans="1:4">
      <c r="A6" s="101">
        <v>1994</v>
      </c>
      <c r="B6" t="s">
        <v>515</v>
      </c>
      <c r="C6" s="103">
        <v>0.21</v>
      </c>
    </row>
    <row r="7" spans="1:4">
      <c r="A7" s="101">
        <v>1996</v>
      </c>
      <c r="B7" t="s">
        <v>514</v>
      </c>
      <c r="C7" s="103">
        <v>0.33100000000000002</v>
      </c>
    </row>
    <row r="8" spans="1:4">
      <c r="A8" s="101">
        <v>1998</v>
      </c>
      <c r="B8" t="s">
        <v>515</v>
      </c>
      <c r="C8" s="103">
        <v>0.17699999999999999</v>
      </c>
    </row>
    <row r="9" spans="1:4">
      <c r="A9" s="101">
        <v>2000</v>
      </c>
      <c r="B9" t="s">
        <v>514</v>
      </c>
      <c r="C9" s="103">
        <v>0.34499999999999997</v>
      </c>
    </row>
    <row r="10" spans="1:4">
      <c r="A10" s="101">
        <v>2002</v>
      </c>
      <c r="B10" t="s">
        <v>515</v>
      </c>
      <c r="C10" s="103">
        <v>0.182</v>
      </c>
    </row>
    <row r="11" spans="1:4">
      <c r="A11" s="101">
        <v>2004</v>
      </c>
      <c r="B11" t="s">
        <v>514</v>
      </c>
      <c r="C11" s="103">
        <v>0.45</v>
      </c>
    </row>
    <row r="12" spans="1:4">
      <c r="A12" s="101">
        <v>2006</v>
      </c>
      <c r="B12" t="s">
        <v>515</v>
      </c>
      <c r="C12" s="103">
        <v>0.20300000000000001</v>
      </c>
    </row>
    <row r="13" spans="1:4">
      <c r="A13" s="101">
        <v>2008</v>
      </c>
      <c r="B13" t="s">
        <v>514</v>
      </c>
      <c r="C13" s="103">
        <v>0.48399999999999999</v>
      </c>
    </row>
    <row r="14" spans="1:4">
      <c r="A14" s="101">
        <v>2010</v>
      </c>
      <c r="B14" t="s">
        <v>515</v>
      </c>
      <c r="C14" s="103">
        <v>0.20300000000000001</v>
      </c>
    </row>
    <row r="15" spans="1:4">
      <c r="A15" s="101">
        <v>2012</v>
      </c>
      <c r="B15" t="s">
        <v>514</v>
      </c>
      <c r="C15" s="103">
        <v>0.40899999999999997</v>
      </c>
    </row>
    <row r="16" spans="1:4">
      <c r="A16" s="101">
        <v>2014</v>
      </c>
      <c r="B16" t="s">
        <v>515</v>
      </c>
      <c r="C16" s="103">
        <v>0.16300000000000001</v>
      </c>
    </row>
    <row r="17" spans="1:21">
      <c r="A17" s="101">
        <v>2016</v>
      </c>
      <c r="B17" t="s">
        <v>514</v>
      </c>
      <c r="C17" s="103">
        <v>0.434</v>
      </c>
    </row>
    <row r="24" spans="1:21"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1:21"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</sheetData>
  <sortState ref="A9:B24">
    <sortCondition ref="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age2012</vt:lpstr>
      <vt:lpstr>age2016</vt:lpstr>
      <vt:lpstr>age_master</vt:lpstr>
      <vt:lpstr>combined</vt:lpstr>
      <vt:lpstr>stats</vt:lpstr>
      <vt:lpstr>yesi_state_mn</vt:lpstr>
      <vt:lpstr>yesi_cd_mn</vt:lpstr>
      <vt:lpstr>yesi_summary</vt:lpstr>
      <vt:lpstr>youth_turnout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StarTribune StarTribune</cp:lastModifiedBy>
  <dcterms:created xsi:type="dcterms:W3CDTF">2017-01-18T16:29:34Z</dcterms:created>
  <dcterms:modified xsi:type="dcterms:W3CDTF">2018-04-23T21:47:04Z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