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kawas01\Box Sync\Default Sync Folder\YESI 2018\YESI2018 Final files KKG check\"/>
    </mc:Choice>
  </mc:AlternateContent>
  <bookViews>
    <workbookView xWindow="480" yWindow="72" windowWidth="18072" windowHeight="12528" tabRatio="868"/>
  </bookViews>
  <sheets>
    <sheet name="Senate YESI 18" sheetId="5" r:id="rId1"/>
    <sheet name="Gubernatorial 2018 YESI" sheetId="4" r:id="rId2"/>
    <sheet name="All 2018 YESI states" sheetId="2" r:id="rId3"/>
  </sheets>
  <calcPr calcId="162913"/>
</workbook>
</file>

<file path=xl/calcChain.xml><?xml version="1.0" encoding="utf-8"?>
<calcChain xmlns="http://schemas.openxmlformats.org/spreadsheetml/2006/main">
  <c r="DE2" i="5" l="1"/>
  <c r="DC2" i="5"/>
  <c r="DI29" i="4"/>
  <c r="DG29" i="4"/>
  <c r="DI12" i="4"/>
  <c r="DG12" i="4"/>
  <c r="DI19" i="4"/>
  <c r="DG19" i="4"/>
  <c r="DI25" i="4"/>
  <c r="DG25" i="4"/>
  <c r="DI27" i="4"/>
  <c r="DG27" i="4"/>
  <c r="DI33" i="4"/>
  <c r="DG33" i="4"/>
  <c r="DI13" i="4"/>
  <c r="DG13" i="4"/>
  <c r="DI16" i="4"/>
  <c r="DG16" i="4"/>
  <c r="DI21" i="4"/>
  <c r="DG21" i="4"/>
  <c r="DI24" i="4"/>
  <c r="DG24" i="4"/>
  <c r="DI6" i="4"/>
  <c r="DG6" i="4"/>
  <c r="DI30" i="4"/>
  <c r="DG30" i="4"/>
  <c r="DI22" i="4"/>
  <c r="DG22" i="4"/>
  <c r="DI11" i="4"/>
  <c r="DG11" i="4"/>
  <c r="DI15" i="4"/>
  <c r="DG15" i="4"/>
  <c r="DI32" i="4"/>
  <c r="DG32" i="4"/>
  <c r="DI2" i="4"/>
  <c r="DG2" i="4"/>
  <c r="DI7" i="4"/>
  <c r="DG7" i="4"/>
  <c r="DI20" i="4"/>
  <c r="DG20" i="4"/>
  <c r="DI18" i="4"/>
  <c r="DG18" i="4"/>
  <c r="DI3" i="4"/>
  <c r="DG3" i="4"/>
  <c r="DI17" i="4"/>
  <c r="DG17" i="4"/>
  <c r="DI10" i="4"/>
  <c r="DG10" i="4"/>
  <c r="DI9" i="4"/>
  <c r="DG9" i="4"/>
  <c r="DI35" i="4"/>
  <c r="DG35" i="4"/>
  <c r="DI28" i="4"/>
  <c r="DG28" i="4"/>
  <c r="DI23" i="4"/>
  <c r="DG23" i="4"/>
  <c r="DI14" i="4"/>
  <c r="DG14" i="4"/>
  <c r="DI5" i="4"/>
  <c r="DG5" i="4"/>
  <c r="DI4" i="4"/>
  <c r="DG4" i="4"/>
  <c r="DI31" i="4"/>
  <c r="DG31" i="4"/>
  <c r="DI36" i="4"/>
  <c r="DG36" i="4"/>
  <c r="DI26" i="4"/>
  <c r="DG26" i="4"/>
  <c r="DI8" i="4"/>
  <c r="DG8" i="4"/>
  <c r="DI34" i="4"/>
  <c r="DG34" i="4"/>
  <c r="DI52" i="2"/>
  <c r="DI51" i="2"/>
  <c r="DI50" i="2"/>
  <c r="DI49" i="2"/>
  <c r="DI48" i="2"/>
  <c r="DI47" i="2"/>
  <c r="DI46" i="2"/>
  <c r="DI45" i="2"/>
  <c r="DI44" i="2"/>
  <c r="DI43" i="2"/>
  <c r="DI42" i="2"/>
  <c r="DI41" i="2"/>
  <c r="DI40" i="2"/>
  <c r="DI39" i="2"/>
  <c r="DI38" i="2"/>
  <c r="DI37" i="2"/>
  <c r="DI36" i="2"/>
  <c r="DI35" i="2"/>
  <c r="DI34" i="2"/>
  <c r="DI33" i="2"/>
  <c r="DI32" i="2"/>
  <c r="DI31" i="2"/>
  <c r="DI30" i="2"/>
  <c r="DI29" i="2"/>
  <c r="DI28" i="2"/>
  <c r="DI27" i="2"/>
  <c r="DI26" i="2"/>
  <c r="DI25" i="2"/>
  <c r="DI24" i="2"/>
  <c r="DI23" i="2"/>
  <c r="DI22" i="2"/>
  <c r="DI21" i="2"/>
  <c r="DI20" i="2"/>
  <c r="DI19" i="2"/>
  <c r="DI18" i="2"/>
  <c r="DI17" i="2"/>
  <c r="DI16" i="2"/>
  <c r="DI15" i="2"/>
  <c r="DI14" i="2"/>
  <c r="DI13" i="2"/>
  <c r="DI12" i="2"/>
  <c r="DI11" i="2"/>
  <c r="DI10" i="2"/>
  <c r="DI9" i="2"/>
  <c r="DI8" i="2"/>
  <c r="DI7" i="2"/>
  <c r="DI6" i="2"/>
  <c r="DI5" i="2"/>
  <c r="DI4" i="2"/>
  <c r="DI3" i="2"/>
  <c r="DI2" i="2"/>
  <c r="DG52" i="2"/>
  <c r="DG51" i="2"/>
  <c r="DG50" i="2"/>
  <c r="DG49" i="2"/>
  <c r="DG48" i="2"/>
  <c r="DG47" i="2"/>
  <c r="DG46" i="2"/>
  <c r="DG45" i="2"/>
  <c r="DG44" i="2"/>
  <c r="DG43" i="2"/>
  <c r="DG42" i="2"/>
  <c r="DG41" i="2"/>
  <c r="DG40" i="2"/>
  <c r="DG39" i="2"/>
  <c r="DG38" i="2"/>
  <c r="DG37" i="2"/>
  <c r="DG36" i="2"/>
  <c r="DG35" i="2"/>
  <c r="DG34" i="2"/>
  <c r="DG33" i="2"/>
  <c r="DG32" i="2"/>
  <c r="DG31" i="2"/>
  <c r="DG30" i="2"/>
  <c r="DG29" i="2"/>
  <c r="DG28" i="2"/>
  <c r="DG27" i="2"/>
  <c r="DG26" i="2"/>
  <c r="DG25" i="2"/>
  <c r="DG24" i="2"/>
  <c r="DG23" i="2"/>
  <c r="DG22" i="2"/>
  <c r="DG21" i="2"/>
  <c r="DG20" i="2"/>
  <c r="DG19" i="2"/>
  <c r="DG18" i="2"/>
  <c r="DG17" i="2"/>
  <c r="DG16" i="2"/>
  <c r="DG15" i="2"/>
  <c r="DG14" i="2"/>
  <c r="DG13" i="2"/>
  <c r="DG12" i="2"/>
  <c r="DG11" i="2"/>
  <c r="DG10" i="2"/>
  <c r="DG9" i="2"/>
  <c r="DG8" i="2"/>
  <c r="DG7" i="2"/>
  <c r="DG6" i="2"/>
  <c r="DG5" i="2"/>
  <c r="DG4" i="2"/>
  <c r="DG3" i="2"/>
  <c r="DG2" i="2"/>
</calcChain>
</file>

<file path=xl/sharedStrings.xml><?xml version="1.0" encoding="utf-8"?>
<sst xmlns="http://schemas.openxmlformats.org/spreadsheetml/2006/main" count="620" uniqueCount="274">
  <si>
    <t>State (Geography)</t>
  </si>
  <si>
    <t>Longer FIPS</t>
  </si>
  <si>
    <t>FIPS State</t>
  </si>
  <si>
    <t>State (Abbreviation)</t>
  </si>
  <si>
    <t>States with Senate Elections in 2018</t>
  </si>
  <si>
    <t>States with Governor Elections in 2018</t>
  </si>
  <si>
    <t>YESI Senate 2018 - Unweighted for competitiveness</t>
  </si>
  <si>
    <t>YESI Senate 2018 - Weighted for competitiveness</t>
  </si>
  <si>
    <t>Senate YESI unweighted rank (without competitiveness)</t>
  </si>
  <si>
    <t>Senate YESI rank weighted (includes competitiveness)</t>
  </si>
  <si>
    <t>YESI Gubernatorial 2018 - Unweighted for competitiveness</t>
  </si>
  <si>
    <t>YESI Gubernatorial 2018 - Weighted for competitiveness</t>
  </si>
  <si>
    <t>Gubernatorial YESI unweighted rank (without competitiveness)</t>
  </si>
  <si>
    <t>Gubernatorial YESI rank weighted (includes competitiveness)</t>
  </si>
  <si>
    <t>Total Population Estimates 2016</t>
  </si>
  <si>
    <t>Percentage Total Citizen Population</t>
  </si>
  <si>
    <t>Number Estimated Total Citizen Population (TotPop_16*TotCitPop)</t>
  </si>
  <si>
    <t>Computed:  Est. Youth Citizen Count (Both Sexes) 18-29 yeas old (YouthCount_16*TotCitPop)</t>
  </si>
  <si>
    <t>Percentage of 18-29 year olds in overall citizen population ((YouthCitCount_16/TotCitPopCount)*100)</t>
  </si>
  <si>
    <t>Number of Higher Edcuation Institutions in State (IPEDS)</t>
  </si>
  <si>
    <t>Enrollments of Online / Distance Students - Fall 2017 (IPEDS)</t>
  </si>
  <si>
    <t>Total number of students enrolled - Fall 2017 (IPEDS)</t>
  </si>
  <si>
    <t>Percentage Low income- Percent Families making less than $20K a year</t>
  </si>
  <si>
    <t>Unemployment rate; Estimate; Population 16 years and over</t>
  </si>
  <si>
    <t>Economic Challenge Index (Unemployed, Lowincome)</t>
  </si>
  <si>
    <t>Economic Challenge Index Inverse  (Unemployed, Lowincome)</t>
  </si>
  <si>
    <t>Percentage Foreign Born in a State</t>
  </si>
  <si>
    <t>Percent-Hispanic or Latino</t>
  </si>
  <si>
    <t>Newcomer Index (Latino, ForeignBorn)</t>
  </si>
  <si>
    <t>Newcomer Index Inverse (Latino, ForeignBorn)</t>
  </si>
  <si>
    <t>Percent; Estimate; Population 25 years and over - High school graduate (includes equivalency)</t>
  </si>
  <si>
    <t>Percent; Estimate; Population 25 years and over - Bachelor's degree</t>
  </si>
  <si>
    <t>Percent married (except separated); Population 15 years and over</t>
  </si>
  <si>
    <t>Percent-White (Non-Hispanic)</t>
  </si>
  <si>
    <t>High Tournout Demographic (White, HSGrad, BAGrad)</t>
  </si>
  <si>
    <t>Automatic Voter Registration (AVR)</t>
  </si>
  <si>
    <t>AVR Implemented by the 2018 election?</t>
  </si>
  <si>
    <t>Are other agencies involved in AVR implementation, other than a dept of motor vehicles?</t>
  </si>
  <si>
    <t>Pre-registration for 16 and 17 year olds</t>
  </si>
  <si>
    <t>Was pre-reg be implemented by 2016 election?</t>
  </si>
  <si>
    <t>Are other public agencies or schools involved in pre-registration implementation, other than a dept of motor vehicles?</t>
  </si>
  <si>
    <t>Online Voter Registration (OVR)</t>
  </si>
  <si>
    <t>Will online registration be implemented for 2018 election?</t>
  </si>
  <si>
    <t>Can online reg be 100% paperless?</t>
  </si>
  <si>
    <t>Is OVR only facilitated using types of identification other than Dept of motor vehicles identity card/license info?</t>
  </si>
  <si>
    <t>Same Day Registration (SDR)?</t>
  </si>
  <si>
    <t>Will SDR be implemented by 2018?</t>
  </si>
  <si>
    <t>Section on state election website related to voting out of state?</t>
  </si>
  <si>
    <t>Section on state election website related to voting as a student?</t>
  </si>
  <si>
    <t>Section on state election website related to voting as ex-felon etc?</t>
  </si>
  <si>
    <t>Propensity Scores (30.01 to 70) - 2016 model</t>
  </si>
  <si>
    <t>Propensity Scores (30.01 to 70) - 2018 model</t>
  </si>
  <si>
    <t>Voter Turnout 18-29 in 2006 Election</t>
  </si>
  <si>
    <t>Voter Turnout 18-29 in 2010 Election</t>
  </si>
  <si>
    <t>Voter Turnout 18-29 in 2014 Election</t>
  </si>
  <si>
    <t>Average Voter Turnout 18-29 in 2006, 2010, 2014 Elections</t>
  </si>
  <si>
    <t>Max score from Cook, Inside Election, Sabato on Governor competitiveness AS OF FEB 2018</t>
  </si>
  <si>
    <t>Max score from Cook, Inside Election, Sabato on Senate competitiveness AS OF FEB 2018</t>
  </si>
  <si>
    <t>18-29 Vote Choice 2016 Election Imputed Missing to National (CNN)</t>
  </si>
  <si>
    <t>18-29 Vote Choice 2012 Election Imputed Missing to National (CNN)</t>
  </si>
  <si>
    <t>% 18-29 Vote Choice Presidential 2016 - Democratic Candidate (CNN)</t>
  </si>
  <si>
    <t>% 18-29 Choice Presidential 2016 - GOP Candidate (CNN)</t>
  </si>
  <si>
    <t>% Vote Choice ALL Presidential 2016 - Democratic Candidate (CNN)</t>
  </si>
  <si>
    <t>% Vote Choice ALL Presidential 2016 - GOP Candidate (CNN)</t>
  </si>
  <si>
    <t>% 18-29  Vote Choice Presidential 2012 - Democratic Candidate (CNN)</t>
  </si>
  <si>
    <t>% 18-29  Vote Choice Presidential 2012 - GOP Candidate (CNN)</t>
  </si>
  <si>
    <t>% Vote Choice ALL Presidential 2012 - Democratic Candidate (CNN)</t>
  </si>
  <si>
    <t>% Vote Choice ALL Presidential 2012 - GOP Candidate (CNN)</t>
  </si>
  <si>
    <t>% Difference in Support for 2016 Democratic Candidate Youth from Overall (DEM2016_ALL - DEM2016_1829)</t>
  </si>
  <si>
    <t>%  Difference in Support for 2012 Democratic Candidate Youth from Overall (DEM2012_ALL - DEM2012_1829)</t>
  </si>
  <si>
    <t>student enrolled in post secondary instititutions excluding 100% online students</t>
  </si>
  <si>
    <t>Ratio of # of people enrolled in colleges in the state to the population of 18-29</t>
  </si>
  <si>
    <t>number of post-secondaryinstitutitons per 10,000 per total pop 16 and over</t>
  </si>
  <si>
    <t>Automatic voter reg score</t>
  </si>
  <si>
    <t>Pre-reg score</t>
  </si>
  <si>
    <t>Online voter reg score</t>
  </si>
  <si>
    <t>Website informtion score = 1 if complete</t>
  </si>
  <si>
    <t>Same day registration score</t>
  </si>
  <si>
    <t>Zscore:  Percentage Total Citizen Population</t>
  </si>
  <si>
    <t>Zscore:  Computed:  Est. Youth Citizen Count (Both Sexes) 18-29 yeas old (YouthCount_16*TotCitPop)</t>
  </si>
  <si>
    <t>Zscore:  Percentage of 18-29 year olds in overall citizen population ((YouthCitCount_16/TotCitPopCount)*100)</t>
  </si>
  <si>
    <t>Zscore:  Total number of students enrolled - Fall 2017 (IPEDS)</t>
  </si>
  <si>
    <t>Zscore:  Number of Higher Edcuation Institutions in State (IPEDS)</t>
  </si>
  <si>
    <t>Zscore(RatioINColl_amg1829)</t>
  </si>
  <si>
    <t>Zscore:  Voter Turnout 18-29 in 2006 Election</t>
  </si>
  <si>
    <t>Zscore:  Voter Turnout 18-29 in 2010 Election</t>
  </si>
  <si>
    <t>Zscore:  Voter Turnout 18-29 in 2014 Election</t>
  </si>
  <si>
    <t>Zscore:  Average Voter Turnout 18-29 in 2006, 2010, 2014 Elections</t>
  </si>
  <si>
    <t>Zscore:  % 18-29 Vote Choice Presidential 2016 - Democratic Candidate (CNN)</t>
  </si>
  <si>
    <t>Zscore:  % 18-29 Choice Presidential 2016 - GOP Candidate (CNN)</t>
  </si>
  <si>
    <t>Zscore:  % Vote Choice ALL Presidential 2016 - Democratic Candidate (CNN)</t>
  </si>
  <si>
    <t>Zscore:  % Vote Choice ALL Presidential 2016 - GOP Candidate (CNN)</t>
  </si>
  <si>
    <t>Zscore:  % 18-29  Vote Choice Presidential 2012 - Democratic Candidate (CNN)</t>
  </si>
  <si>
    <t>Zscore:  % 18-29  Vote Choice Presidential 2012 - GOP Candidate (CNN)</t>
  </si>
  <si>
    <t>Zscore:  % Vote Choice ALL Presidential 2012 - Democratic Candidate (CNN)</t>
  </si>
  <si>
    <t>Zscore:  % Vote Choice ALL Presidential 2012 - GOP Candidate (CNN)</t>
  </si>
  <si>
    <t>Zscore:  % Difference in Support for 2016 Democratic Candidate Youth from Overall (DEM2016_ALL - DEM2016_1829)</t>
  </si>
  <si>
    <t>Zscore:  %  Difference in Support for 2012 Democratic Candidate Youth from Overall (DEM2012_ALL - DEM2012_1829)</t>
  </si>
  <si>
    <t>Zscore:  Propensity Scores (30.01 to 70) - 2016 model</t>
  </si>
  <si>
    <t>Zscore:  number of post-secondaryinstitutitons per 10,000 per total pop 16 and over</t>
  </si>
  <si>
    <t>StateGovElection2018 = 1 (FILTER)</t>
  </si>
  <si>
    <t>Election law index score after North Dakota revision</t>
  </si>
  <si>
    <t>Zscore(ElectionLawIndex)</t>
  </si>
  <si>
    <t>Overall State Population-(Estimate as of July 1- 2017)</t>
  </si>
  <si>
    <t>Population Estimate (as of July 1) - 2016 - Both Sexes; Total - 25 to 29 years</t>
  </si>
  <si>
    <t>Population Estimate (as of July 1) - 2016 - Both Sexes; 18 to 24 years</t>
  </si>
  <si>
    <t>Estimate; Not Hispanic or Latino: - American Indian and Alaska Native alone</t>
  </si>
  <si>
    <t>Percent-American Indian and Alaska Native (NH)</t>
  </si>
  <si>
    <t>Estimate; Not Hispanic or Latino: - Asian alone</t>
  </si>
  <si>
    <t>Percent-Asian (NH)</t>
  </si>
  <si>
    <t>Estimate; Not Hispanic or Latino: - Native Hawaiian and Other Pacific Islander alone</t>
  </si>
  <si>
    <t>Percent-Native Hawaiian and Other Pacific Islander (NH)</t>
  </si>
  <si>
    <t>Estimate; Not Hispanic or Latino: - Two or more races:</t>
  </si>
  <si>
    <t>Percent-2 or more races (NH)</t>
  </si>
  <si>
    <t>Estimate; Hispanic or Latino:</t>
  </si>
  <si>
    <t>Percent-Non-White (including Latino / Hispanic)</t>
  </si>
  <si>
    <t>Estimated Youth State Turnout-2016 (18-29)</t>
  </si>
  <si>
    <t>Alabama</t>
  </si>
  <si>
    <t>0400000US01</t>
  </si>
  <si>
    <t>AL</t>
  </si>
  <si>
    <t>Alaska</t>
  </si>
  <si>
    <t>0400000US02</t>
  </si>
  <si>
    <t>AK</t>
  </si>
  <si>
    <t>Arizona</t>
  </si>
  <si>
    <t>0400000US04</t>
  </si>
  <si>
    <t>AZ</t>
  </si>
  <si>
    <t>Arkansas</t>
  </si>
  <si>
    <t>0400000US05</t>
  </si>
  <si>
    <t>AR</t>
  </si>
  <si>
    <t>California</t>
  </si>
  <si>
    <t>0400000US06</t>
  </si>
  <si>
    <t>CA</t>
  </si>
  <si>
    <t>Colorado</t>
  </si>
  <si>
    <t>0400000US08</t>
  </si>
  <si>
    <t>CO</t>
  </si>
  <si>
    <t>Connecticut</t>
  </si>
  <si>
    <t>0400000US09</t>
  </si>
  <si>
    <t>CT</t>
  </si>
  <si>
    <t>Delaware</t>
  </si>
  <si>
    <t>0400000US10</t>
  </si>
  <si>
    <t>DE</t>
  </si>
  <si>
    <t>District of Columbia</t>
  </si>
  <si>
    <t>0400000US11</t>
  </si>
  <si>
    <t>DC</t>
  </si>
  <si>
    <t>Florida</t>
  </si>
  <si>
    <t>0400000US12</t>
  </si>
  <si>
    <t>FL</t>
  </si>
  <si>
    <t>Georgia</t>
  </si>
  <si>
    <t>0400000US13</t>
  </si>
  <si>
    <t>GA</t>
  </si>
  <si>
    <t>Hawaii</t>
  </si>
  <si>
    <t>0400000US15</t>
  </si>
  <si>
    <t>HI</t>
  </si>
  <si>
    <t>Idaho</t>
  </si>
  <si>
    <t>0400000US16</t>
  </si>
  <si>
    <t>ID</t>
  </si>
  <si>
    <t>Illinois</t>
  </si>
  <si>
    <t>0400000US17</t>
  </si>
  <si>
    <t>IL</t>
  </si>
  <si>
    <t>Indiana</t>
  </si>
  <si>
    <t>0400000US18</t>
  </si>
  <si>
    <t>IN</t>
  </si>
  <si>
    <t>Iowa</t>
  </si>
  <si>
    <t>0400000US19</t>
  </si>
  <si>
    <t>IA</t>
  </si>
  <si>
    <t>Kansas</t>
  </si>
  <si>
    <t>0400000US20</t>
  </si>
  <si>
    <t>KS</t>
  </si>
  <si>
    <t>Kentucky</t>
  </si>
  <si>
    <t>0400000US21</t>
  </si>
  <si>
    <t>KY</t>
  </si>
  <si>
    <t>Louisiana</t>
  </si>
  <si>
    <t>0400000US22</t>
  </si>
  <si>
    <t>LA</t>
  </si>
  <si>
    <t>Maine</t>
  </si>
  <si>
    <t>0400000US23</t>
  </si>
  <si>
    <t>ME</t>
  </si>
  <si>
    <t>Maryland</t>
  </si>
  <si>
    <t>0400000US24</t>
  </si>
  <si>
    <t>MD</t>
  </si>
  <si>
    <t>Massachusetts</t>
  </si>
  <si>
    <t>0400000US25</t>
  </si>
  <si>
    <t>MA</t>
  </si>
  <si>
    <t>Michigan</t>
  </si>
  <si>
    <t>0400000US26</t>
  </si>
  <si>
    <t>MI</t>
  </si>
  <si>
    <t>Minnesota</t>
  </si>
  <si>
    <t>0400000US27</t>
  </si>
  <si>
    <t>MN</t>
  </si>
  <si>
    <t>Mississippi</t>
  </si>
  <si>
    <t>0400000US28</t>
  </si>
  <si>
    <t>MS</t>
  </si>
  <si>
    <t>Missouri</t>
  </si>
  <si>
    <t>0400000US29</t>
  </si>
  <si>
    <t>MO</t>
  </si>
  <si>
    <t>Montana</t>
  </si>
  <si>
    <t>0400000US30</t>
  </si>
  <si>
    <t>MT</t>
  </si>
  <si>
    <t>Nebraska</t>
  </si>
  <si>
    <t>0400000US31</t>
  </si>
  <si>
    <t>NE</t>
  </si>
  <si>
    <t>Nevada</t>
  </si>
  <si>
    <t>0400000US32</t>
  </si>
  <si>
    <t>NV</t>
  </si>
  <si>
    <t>New Hampshire</t>
  </si>
  <si>
    <t>0400000US33</t>
  </si>
  <si>
    <t>NH</t>
  </si>
  <si>
    <t>New Jersey</t>
  </si>
  <si>
    <t>0400000US34</t>
  </si>
  <si>
    <t>NJ</t>
  </si>
  <si>
    <t>New Mexico</t>
  </si>
  <si>
    <t>0400000US35</t>
  </si>
  <si>
    <t>NM</t>
  </si>
  <si>
    <t>New York</t>
  </si>
  <si>
    <t>0400000US36</t>
  </si>
  <si>
    <t>NY</t>
  </si>
  <si>
    <t>North Carolina</t>
  </si>
  <si>
    <t>0400000US37</t>
  </si>
  <si>
    <t>NC</t>
  </si>
  <si>
    <t>North Dakota</t>
  </si>
  <si>
    <t>0400000US38</t>
  </si>
  <si>
    <t>ND</t>
  </si>
  <si>
    <t>Ohio</t>
  </si>
  <si>
    <t>0400000US39</t>
  </si>
  <si>
    <t>OH</t>
  </si>
  <si>
    <t>Oklahoma</t>
  </si>
  <si>
    <t>0400000US40</t>
  </si>
  <si>
    <t>OK</t>
  </si>
  <si>
    <t>Oregon</t>
  </si>
  <si>
    <t>0400000US41</t>
  </si>
  <si>
    <t>OR</t>
  </si>
  <si>
    <t>Pennsylvania</t>
  </si>
  <si>
    <t>0400000US42</t>
  </si>
  <si>
    <t>PA</t>
  </si>
  <si>
    <t>Rhode Island</t>
  </si>
  <si>
    <t>0400000US44</t>
  </si>
  <si>
    <t>RI</t>
  </si>
  <si>
    <t>South Carolina</t>
  </si>
  <si>
    <t>0400000US45</t>
  </si>
  <si>
    <t>SC</t>
  </si>
  <si>
    <t>South Dakota</t>
  </si>
  <si>
    <t>0400000US46</t>
  </si>
  <si>
    <t>SD</t>
  </si>
  <si>
    <t>Tennessee</t>
  </si>
  <si>
    <t>0400000US47</t>
  </si>
  <si>
    <t>TN</t>
  </si>
  <si>
    <t>Texas</t>
  </si>
  <si>
    <t>0400000US48</t>
  </si>
  <si>
    <t>TX</t>
  </si>
  <si>
    <t>Utah</t>
  </si>
  <si>
    <t>0400000US49</t>
  </si>
  <si>
    <t>UT</t>
  </si>
  <si>
    <t>Vermont</t>
  </si>
  <si>
    <t>0400000US50</t>
  </si>
  <si>
    <t>VT</t>
  </si>
  <si>
    <t>Virginia</t>
  </si>
  <si>
    <t>0400000US51</t>
  </si>
  <si>
    <t>VA</t>
  </si>
  <si>
    <t>Washington</t>
  </si>
  <si>
    <t>0400000US53</t>
  </si>
  <si>
    <t>WA</t>
  </si>
  <si>
    <t>West Virginia</t>
  </si>
  <si>
    <t>0400000US54</t>
  </si>
  <si>
    <t>WV</t>
  </si>
  <si>
    <t>Wisconsin</t>
  </si>
  <si>
    <t>0400000US55</t>
  </si>
  <si>
    <t>WI</t>
  </si>
  <si>
    <t>Wyoming</t>
  </si>
  <si>
    <t>0400000US56</t>
  </si>
  <si>
    <t>WY</t>
  </si>
  <si>
    <t>Percent-Hispanic or Latino%</t>
  </si>
  <si>
    <t>Computed Population Estimate (Both Sexes) 18-29 years old</t>
  </si>
  <si>
    <t>below poverty level; (Estimate population for whom poverty status is determined)</t>
  </si>
  <si>
    <t>Percent-Black (Non-Hispanic)%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</si>
</sst>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"/>
    <numFmt numFmtId="165" formatCode="0.00000"/>
    <numFmt numFmtId="166" formatCode="_(* #,##0.0_);_(* \(#,##0.0\);_(* &quot;-&quot;??_);_(@_)"/>
    <numFmt numFmtId="167" formatCode="_(* #,##0_);_(* \(#,##0\);_(* &quot;-&quot;??_);_(@_)"/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3" fontId="0" fillId="0" borderId="0" xfId="1" applyFont="1"/>
    <xf numFmtId="166" fontId="0" fillId="0" borderId="0" xfId="1" applyNumberFormat="1" applyFont="1"/>
    <xf numFmtId="167" fontId="0" fillId="0" borderId="0" xfId="1" applyNumberFormat="1" applyFont="1"/>
    <xf numFmtId="2" fontId="0" fillId="0" borderId="0" xfId="1" applyNumberFormat="1" applyFont="1"/>
    <xf numFmtId="9" fontId="0" fillId="0" borderId="0" xfId="2" applyFont="1"/>
    <xf numFmtId="168" fontId="0" fillId="0" borderId="0" xfId="2" applyNumberFormat="1" applyFont="1"/>
    <xf numFmtId="2" fontId="0" fillId="0" borderId="0" xfId="1" applyNumberFormat="1" applyFont="1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0" fontId="0" fillId="0" borderId="0" xfId="0" applyAlignment="1">
      <alignment horizontal="left" vertical="top" wrapText="1"/>
    </xf>
    <xf numFmtId="9" fontId="0" fillId="0" borderId="0" xfId="2" applyFont="1" applyAlignment="1">
      <alignment horizontal="left" vertical="top" wrapText="1"/>
    </xf>
    <xf numFmtId="167" fontId="0" fillId="0" borderId="0" xfId="1" applyNumberFormat="1" applyFont="1" applyAlignment="1">
      <alignment horizontal="left" vertical="top" wrapText="1"/>
    </xf>
    <xf numFmtId="2" fontId="0" fillId="0" borderId="0" xfId="1" applyNumberFormat="1" applyFont="1" applyAlignment="1">
      <alignment horizontal="left" vertical="top" wrapText="1"/>
    </xf>
    <xf numFmtId="166" fontId="0" fillId="0" borderId="0" xfId="1" applyNumberFormat="1" applyFont="1" applyAlignment="1">
      <alignment horizontal="left" vertical="top" wrapText="1"/>
    </xf>
    <xf numFmtId="168" fontId="0" fillId="0" borderId="0" xfId="2" applyNumberFormat="1" applyFon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43" fontId="0" fillId="0" borderId="0" xfId="1" applyFont="1" applyAlignment="1">
      <alignment horizontal="left" vertical="top" wrapText="1"/>
    </xf>
    <xf numFmtId="9" fontId="0" fillId="0" borderId="0" xfId="2" applyFont="1" applyFill="1" applyAlignment="1">
      <alignment horizontal="left" vertical="top" wrapText="1"/>
    </xf>
    <xf numFmtId="9" fontId="0" fillId="0" borderId="0" xfId="2" applyFont="1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/>
    <xf numFmtId="0" fontId="0" fillId="3" borderId="0" xfId="0" applyFill="1" applyAlignment="1">
      <alignment horizontal="left" vertical="top" wrapText="1"/>
    </xf>
    <xf numFmtId="10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0" fontId="2" fillId="0" borderId="0" xfId="0" applyFont="1" applyFill="1" applyAlignment="1">
      <alignment horizontal="left" vertical="top" wrapText="1"/>
    </xf>
    <xf numFmtId="164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2"/>
  <sheetViews>
    <sheetView tabSelected="1" topLeftCell="DE1" workbookViewId="0">
      <selection activeCell="DR7" sqref="DR7"/>
    </sheetView>
  </sheetViews>
  <sheetFormatPr defaultRowHeight="14.4" x14ac:dyDescent="0.3"/>
  <cols>
    <col min="7" max="7" width="8.88671875" customWidth="1"/>
    <col min="8" max="8" width="8.88671875" style="27"/>
    <col min="9" max="9" width="8.88671875" customWidth="1"/>
    <col min="12" max="12" width="8.88671875" style="10"/>
    <col min="15" max="15" width="8.88671875" style="10"/>
    <col min="18" max="18" width="11.6640625" style="8" customWidth="1"/>
    <col min="19" max="20" width="8.88671875" style="10"/>
    <col min="23" max="23" width="8.88671875" style="10"/>
    <col min="24" max="24" width="8.88671875" style="6"/>
    <col min="27" max="27" width="16.109375" style="10" customWidth="1"/>
    <col min="28" max="30" width="8.88671875" style="10"/>
    <col min="32" max="40" width="8.88671875" style="9"/>
    <col min="41" max="41" width="13.5546875" style="9" customWidth="1"/>
    <col min="42" max="43" width="8.88671875" style="9"/>
    <col min="44" max="46" width="8.88671875" style="7"/>
    <col min="47" max="48" width="8.88671875" style="10"/>
    <col min="49" max="52" width="8.88671875" style="11"/>
    <col min="67" max="67" width="11.21875" style="8" customWidth="1"/>
    <col min="68" max="69" width="8.88671875" style="10"/>
    <col min="75" max="77" width="8.88671875" style="12"/>
    <col min="78" max="95" width="8.88671875" style="15"/>
    <col min="96" max="96" width="8.88671875" style="14"/>
    <col min="99" max="99" width="8.88671875" style="2"/>
    <col min="100" max="100" width="13.6640625" style="8" bestFit="1" customWidth="1"/>
    <col min="101" max="101" width="18.33203125" customWidth="1"/>
    <col min="102" max="102" width="14.44140625" customWidth="1"/>
    <col min="103" max="103" width="10.21875" style="5" customWidth="1"/>
    <col min="104" max="104" width="15.88671875" customWidth="1"/>
    <col min="105" max="105" width="8.88671875" style="27"/>
    <col min="106" max="106" width="0" hidden="1" customWidth="1"/>
    <col min="108" max="108" width="0" hidden="1" customWidth="1"/>
    <col min="109" max="109" width="8.88671875" style="6" customWidth="1"/>
    <col min="110" max="110" width="0" hidden="1" customWidth="1"/>
    <col min="112" max="112" width="0" hidden="1" customWidth="1"/>
    <col min="114" max="114" width="13.77734375" hidden="1" customWidth="1"/>
    <col min="115" max="116" width="0" hidden="1" customWidth="1"/>
    <col min="117" max="117" width="8.88671875" style="10"/>
  </cols>
  <sheetData>
    <row r="1" spans="1:117" s="16" customFormat="1" ht="75.599999999999994" customHeigh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</v>
      </c>
      <c r="H1" s="36" t="s">
        <v>9</v>
      </c>
      <c r="I1" s="16" t="s">
        <v>11</v>
      </c>
      <c r="J1" s="16" t="s">
        <v>13</v>
      </c>
      <c r="K1" s="16" t="s">
        <v>14</v>
      </c>
      <c r="L1" s="17" t="s">
        <v>15</v>
      </c>
      <c r="M1" s="16" t="s">
        <v>16</v>
      </c>
      <c r="N1" s="16" t="s">
        <v>17</v>
      </c>
      <c r="O1" s="17" t="s">
        <v>18</v>
      </c>
      <c r="P1" s="16" t="s">
        <v>19</v>
      </c>
      <c r="Q1" s="16" t="s">
        <v>20</v>
      </c>
      <c r="R1" s="18" t="s">
        <v>21</v>
      </c>
      <c r="S1" s="17" t="s">
        <v>22</v>
      </c>
      <c r="T1" s="17" t="s">
        <v>23</v>
      </c>
      <c r="U1" s="16" t="s">
        <v>24</v>
      </c>
      <c r="V1" s="16" t="s">
        <v>25</v>
      </c>
      <c r="W1" s="17" t="s">
        <v>26</v>
      </c>
      <c r="X1" s="17" t="s">
        <v>270</v>
      </c>
      <c r="Y1" s="16" t="s">
        <v>28</v>
      </c>
      <c r="Z1" s="16" t="s">
        <v>29</v>
      </c>
      <c r="AA1" s="17" t="s">
        <v>30</v>
      </c>
      <c r="AB1" s="17" t="s">
        <v>31</v>
      </c>
      <c r="AC1" s="17" t="s">
        <v>32</v>
      </c>
      <c r="AD1" s="17" t="s">
        <v>33</v>
      </c>
      <c r="AE1" s="16" t="s">
        <v>34</v>
      </c>
      <c r="AF1" s="19" t="s">
        <v>35</v>
      </c>
      <c r="AG1" s="19" t="s">
        <v>36</v>
      </c>
      <c r="AH1" s="19" t="s">
        <v>37</v>
      </c>
      <c r="AI1" s="19" t="s">
        <v>38</v>
      </c>
      <c r="AJ1" s="19" t="s">
        <v>39</v>
      </c>
      <c r="AK1" s="19" t="s">
        <v>40</v>
      </c>
      <c r="AL1" s="19" t="s">
        <v>41</v>
      </c>
      <c r="AM1" s="19" t="s">
        <v>42</v>
      </c>
      <c r="AN1" s="19" t="s">
        <v>43</v>
      </c>
      <c r="AO1" s="19" t="s">
        <v>44</v>
      </c>
      <c r="AP1" s="19" t="s">
        <v>45</v>
      </c>
      <c r="AQ1" s="19" t="s">
        <v>46</v>
      </c>
      <c r="AR1" s="20" t="s">
        <v>47</v>
      </c>
      <c r="AS1" s="20" t="s">
        <v>48</v>
      </c>
      <c r="AT1" s="20" t="s">
        <v>49</v>
      </c>
      <c r="AU1" s="17" t="s">
        <v>50</v>
      </c>
      <c r="AV1" s="17" t="s">
        <v>51</v>
      </c>
      <c r="AW1" s="21" t="s">
        <v>52</v>
      </c>
      <c r="AX1" s="21" t="s">
        <v>53</v>
      </c>
      <c r="AY1" s="21" t="s">
        <v>54</v>
      </c>
      <c r="AZ1" s="21" t="s">
        <v>55</v>
      </c>
      <c r="BA1" s="16" t="s">
        <v>56</v>
      </c>
      <c r="BB1" s="16" t="s">
        <v>57</v>
      </c>
      <c r="BC1" s="16" t="s">
        <v>58</v>
      </c>
      <c r="BD1" s="16" t="s">
        <v>59</v>
      </c>
      <c r="BE1" s="16" t="s">
        <v>60</v>
      </c>
      <c r="BF1" s="16" t="s">
        <v>61</v>
      </c>
      <c r="BG1" s="16" t="s">
        <v>62</v>
      </c>
      <c r="BH1" s="16" t="s">
        <v>63</v>
      </c>
      <c r="BI1" s="16" t="s">
        <v>64</v>
      </c>
      <c r="BJ1" s="16" t="s">
        <v>65</v>
      </c>
      <c r="BK1" s="16" t="s">
        <v>66</v>
      </c>
      <c r="BL1" s="16" t="s">
        <v>67</v>
      </c>
      <c r="BM1" s="16" t="s">
        <v>68</v>
      </c>
      <c r="BN1" s="16" t="s">
        <v>69</v>
      </c>
      <c r="BO1" s="18" t="s">
        <v>70</v>
      </c>
      <c r="BP1" s="17" t="s">
        <v>71</v>
      </c>
      <c r="BQ1" s="17" t="s">
        <v>72</v>
      </c>
      <c r="BR1" s="16" t="s">
        <v>73</v>
      </c>
      <c r="BS1" s="16" t="s">
        <v>74</v>
      </c>
      <c r="BT1" s="16" t="s">
        <v>75</v>
      </c>
      <c r="BU1" s="16" t="s">
        <v>76</v>
      </c>
      <c r="BV1" s="16" t="s">
        <v>77</v>
      </c>
      <c r="BW1" s="19" t="s">
        <v>78</v>
      </c>
      <c r="BX1" s="19" t="s">
        <v>79</v>
      </c>
      <c r="BY1" s="19" t="s">
        <v>80</v>
      </c>
      <c r="BZ1" s="22" t="s">
        <v>81</v>
      </c>
      <c r="CA1" s="22" t="s">
        <v>82</v>
      </c>
      <c r="CB1" s="22" t="s">
        <v>83</v>
      </c>
      <c r="CC1" s="22" t="s">
        <v>84</v>
      </c>
      <c r="CD1" s="22" t="s">
        <v>85</v>
      </c>
      <c r="CE1" s="22" t="s">
        <v>86</v>
      </c>
      <c r="CF1" s="22" t="s">
        <v>87</v>
      </c>
      <c r="CG1" s="22" t="s">
        <v>88</v>
      </c>
      <c r="CH1" s="22" t="s">
        <v>89</v>
      </c>
      <c r="CI1" s="22" t="s">
        <v>90</v>
      </c>
      <c r="CJ1" s="22" t="s">
        <v>91</v>
      </c>
      <c r="CK1" s="22" t="s">
        <v>92</v>
      </c>
      <c r="CL1" s="22" t="s">
        <v>93</v>
      </c>
      <c r="CM1" s="22" t="s">
        <v>94</v>
      </c>
      <c r="CN1" s="22" t="s">
        <v>95</v>
      </c>
      <c r="CO1" s="22" t="s">
        <v>96</v>
      </c>
      <c r="CP1" s="22" t="s">
        <v>97</v>
      </c>
      <c r="CQ1" s="22" t="s">
        <v>98</v>
      </c>
      <c r="CR1" s="16" t="s">
        <v>99</v>
      </c>
      <c r="CS1" s="16" t="s">
        <v>100</v>
      </c>
      <c r="CT1" s="16" t="s">
        <v>101</v>
      </c>
      <c r="CU1" s="22" t="s">
        <v>102</v>
      </c>
      <c r="CV1" s="18" t="s">
        <v>103</v>
      </c>
      <c r="CW1" s="16" t="s">
        <v>104</v>
      </c>
      <c r="CX1" s="16" t="s">
        <v>105</v>
      </c>
      <c r="CY1" s="23" t="s">
        <v>271</v>
      </c>
      <c r="CZ1" s="16" t="s">
        <v>272</v>
      </c>
      <c r="DA1" s="25" t="s">
        <v>273</v>
      </c>
      <c r="DB1" s="16" t="s">
        <v>106</v>
      </c>
      <c r="DC1" s="16" t="s">
        <v>107</v>
      </c>
      <c r="DD1" s="16" t="s">
        <v>108</v>
      </c>
      <c r="DE1" s="24" t="s">
        <v>109</v>
      </c>
      <c r="DF1" s="16" t="s">
        <v>110</v>
      </c>
      <c r="DG1" s="16" t="s">
        <v>111</v>
      </c>
      <c r="DH1" s="16" t="s">
        <v>112</v>
      </c>
      <c r="DI1" s="16" t="s">
        <v>113</v>
      </c>
      <c r="DJ1" s="16" t="s">
        <v>114</v>
      </c>
      <c r="DK1" s="16" t="s">
        <v>27</v>
      </c>
      <c r="DL1" s="16" t="s">
        <v>115</v>
      </c>
      <c r="DM1" s="17" t="s">
        <v>116</v>
      </c>
    </row>
    <row r="2" spans="1:117" x14ac:dyDescent="0.3">
      <c r="A2" t="s">
        <v>186</v>
      </c>
      <c r="B2" t="s">
        <v>187</v>
      </c>
      <c r="C2" s="5">
        <v>27</v>
      </c>
      <c r="D2" t="s">
        <v>188</v>
      </c>
      <c r="E2" s="5">
        <v>1</v>
      </c>
      <c r="F2" s="5">
        <v>1</v>
      </c>
      <c r="G2" s="2">
        <v>3.5689123443966686</v>
      </c>
      <c r="H2" s="37">
        <v>2</v>
      </c>
      <c r="I2" s="2">
        <v>3.5689123443966686</v>
      </c>
      <c r="J2" s="3">
        <v>1</v>
      </c>
      <c r="K2" s="5">
        <v>5525050</v>
      </c>
      <c r="L2" s="10">
        <v>0.95960780093739961</v>
      </c>
      <c r="M2" s="5">
        <v>5301881.0805691797</v>
      </c>
      <c r="N2" s="5">
        <v>837636.85139925138</v>
      </c>
      <c r="O2" s="10">
        <v>0.15798861548764265</v>
      </c>
      <c r="P2" s="5">
        <v>82</v>
      </c>
      <c r="Q2" s="5">
        <v>35316</v>
      </c>
      <c r="R2" s="8">
        <v>324149</v>
      </c>
      <c r="S2" s="10">
        <v>0.127</v>
      </c>
      <c r="T2" s="10">
        <v>3.7999999999999999E-2</v>
      </c>
      <c r="U2" s="4">
        <v>-1.4502911418058484</v>
      </c>
      <c r="V2" s="4">
        <v>1.4502911418058484</v>
      </c>
      <c r="W2" s="10">
        <v>8.1963756206575714E-2</v>
      </c>
      <c r="X2" s="10">
        <v>5.2257700791601101E-2</v>
      </c>
      <c r="Y2" s="4">
        <v>-0.51876623088855589</v>
      </c>
      <c r="Z2" s="4">
        <v>0.51876623088855589</v>
      </c>
      <c r="AA2" s="10">
        <v>0.92900000000000005</v>
      </c>
      <c r="AB2" s="10">
        <v>0.34799999999999998</v>
      </c>
      <c r="AC2" s="10">
        <v>0.51300000000000001</v>
      </c>
      <c r="AD2" s="10">
        <v>0.80511279808230218</v>
      </c>
      <c r="AE2" s="4">
        <v>1.3186048730138742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1</v>
      </c>
      <c r="AM2" s="9">
        <v>1</v>
      </c>
      <c r="AN2" s="9">
        <v>1</v>
      </c>
      <c r="AO2" s="9">
        <v>1</v>
      </c>
      <c r="AP2" s="9">
        <v>1</v>
      </c>
      <c r="AQ2" s="9">
        <v>1</v>
      </c>
      <c r="AR2" s="7">
        <v>1</v>
      </c>
      <c r="AS2" s="7">
        <v>1</v>
      </c>
      <c r="AT2" s="7">
        <v>1</v>
      </c>
      <c r="AU2" s="10">
        <v>0.12</v>
      </c>
      <c r="AV2" s="10">
        <v>0.51584038375372288</v>
      </c>
      <c r="AW2" s="11">
        <v>0.4339940264634094</v>
      </c>
      <c r="AX2" s="11">
        <v>0.34606745076726553</v>
      </c>
      <c r="AY2" s="11">
        <v>0.27541227083068404</v>
      </c>
      <c r="AZ2" s="11">
        <v>0.35182458268711964</v>
      </c>
      <c r="BA2" s="5">
        <v>3</v>
      </c>
      <c r="BB2" s="5">
        <v>3</v>
      </c>
      <c r="BC2" s="5">
        <v>0</v>
      </c>
      <c r="BD2" s="5">
        <v>0</v>
      </c>
      <c r="BE2" s="5">
        <v>45</v>
      </c>
      <c r="BF2" s="5">
        <v>42</v>
      </c>
      <c r="BG2" s="5">
        <v>47</v>
      </c>
      <c r="BH2" s="5">
        <v>45</v>
      </c>
      <c r="BI2" s="5">
        <v>63</v>
      </c>
      <c r="BJ2" s="5">
        <v>33</v>
      </c>
      <c r="BK2" s="5">
        <v>53</v>
      </c>
      <c r="BL2" s="5">
        <v>45</v>
      </c>
      <c r="BM2" s="5">
        <v>2</v>
      </c>
      <c r="BN2" s="5">
        <v>-10</v>
      </c>
      <c r="BO2" s="8">
        <v>288833</v>
      </c>
      <c r="BP2" s="10">
        <v>0.3448188788703741</v>
      </c>
      <c r="BQ2" s="10">
        <v>0.14841494647107267</v>
      </c>
      <c r="BR2" s="2">
        <v>0</v>
      </c>
      <c r="BS2" s="2">
        <v>0</v>
      </c>
      <c r="BT2" s="2">
        <v>2.75</v>
      </c>
      <c r="BU2" s="2">
        <v>1</v>
      </c>
      <c r="BV2" s="2">
        <v>2</v>
      </c>
      <c r="BW2" s="12">
        <v>0.28229937601500299</v>
      </c>
      <c r="BX2" s="12">
        <v>-0.12907091342077326</v>
      </c>
      <c r="BY2" s="12">
        <v>-0.6508974956631306</v>
      </c>
      <c r="BZ2" s="15">
        <v>-0.10294452910416436</v>
      </c>
      <c r="CA2" s="15">
        <v>5.3151025749039023E-2</v>
      </c>
      <c r="CB2" s="15">
        <v>0.35287180523996065</v>
      </c>
      <c r="CC2" s="15">
        <v>2.5556462435974994</v>
      </c>
      <c r="CD2" s="15">
        <v>1.8392933948323169</v>
      </c>
      <c r="CE2" s="15">
        <v>1.0935219951919479</v>
      </c>
      <c r="CF2" s="15">
        <v>2.3611076800554014</v>
      </c>
      <c r="CG2" s="15">
        <v>-1.2084646254897851</v>
      </c>
      <c r="CH2" s="15">
        <v>0.84697567677663455</v>
      </c>
      <c r="CI2" s="15">
        <v>0.13877247845684715</v>
      </c>
      <c r="CJ2" s="15">
        <v>-0.32601327741132019</v>
      </c>
      <c r="CK2" s="15">
        <v>0.30334547233237608</v>
      </c>
      <c r="CL2" s="15">
        <v>-0.4811275159373512</v>
      </c>
      <c r="CM2" s="15">
        <v>0.21827786492181292</v>
      </c>
      <c r="CN2" s="15">
        <v>-0.20578920553620206</v>
      </c>
      <c r="CO2" s="15">
        <v>0.83171767377914441</v>
      </c>
      <c r="CP2" s="15">
        <v>6.2311645904261047E-2</v>
      </c>
      <c r="CQ2" s="15">
        <v>-0.5279911195084046</v>
      </c>
      <c r="CR2" s="13">
        <v>-1.639015918514283E-2</v>
      </c>
      <c r="CS2" s="5">
        <v>1</v>
      </c>
      <c r="CT2" s="2">
        <v>5.75</v>
      </c>
      <c r="CU2" s="2">
        <v>0.55764351203298801</v>
      </c>
      <c r="CV2" s="8">
        <v>5576606</v>
      </c>
      <c r="CW2" s="5">
        <v>365353</v>
      </c>
      <c r="CX2" s="5">
        <v>507542</v>
      </c>
      <c r="CY2" s="5">
        <v>222963</v>
      </c>
      <c r="CZ2" s="5">
        <v>937937</v>
      </c>
      <c r="DA2" s="26">
        <v>5.8899999999999994E-2</v>
      </c>
      <c r="DB2" s="5">
        <v>257673</v>
      </c>
      <c r="DC2" s="11">
        <f>(1.05)/100</f>
        <v>1.0500000000000001E-2</v>
      </c>
      <c r="DD2" s="5">
        <v>1255</v>
      </c>
      <c r="DE2" s="10">
        <f>(4.67)/100</f>
        <v>4.6699999999999998E-2</v>
      </c>
      <c r="DF2" s="5">
        <v>138005</v>
      </c>
      <c r="DG2" s="2">
        <v>2.5001123198172737</v>
      </c>
      <c r="DH2" s="5">
        <v>288460</v>
      </c>
      <c r="DI2" s="2">
        <v>5.2257700791601085</v>
      </c>
      <c r="DJ2" s="8">
        <v>288460</v>
      </c>
      <c r="DK2" s="2">
        <v>55.923234096188082</v>
      </c>
      <c r="DM2" s="10">
        <v>0.56000000000000005</v>
      </c>
    </row>
  </sheetData>
  <sortState ref="A2:DQ52">
    <sortCondition descending="1" ref="E2:E52"/>
    <sortCondition ref="H2:H5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6"/>
  <sheetViews>
    <sheetView workbookViewId="0">
      <pane xSplit="5220" ySplit="1728" topLeftCell="D1" activePane="bottomRight"/>
      <selection activeCell="H2" sqref="G1:H1048576"/>
      <selection pane="topRight" activeCell="N1" sqref="N1:N1048576"/>
      <selection pane="bottomLeft"/>
      <selection pane="bottomRight" activeCell="J1" sqref="J1"/>
    </sheetView>
  </sheetViews>
  <sheetFormatPr defaultRowHeight="14.4" x14ac:dyDescent="0.3"/>
  <cols>
    <col min="7" max="9" width="0" hidden="1" customWidth="1"/>
    <col min="11" max="13" width="0" hidden="1" customWidth="1"/>
    <col min="14" max="14" width="8.88671875" style="35"/>
    <col min="15" max="15" width="13.6640625" style="8" bestFit="1" customWidth="1"/>
    <col min="16" max="16" width="8.88671875" style="10"/>
    <col min="19" max="19" width="8.88671875" style="10"/>
    <col min="22" max="22" width="11.6640625" style="8" customWidth="1"/>
    <col min="23" max="24" width="8.88671875" style="10"/>
    <col min="27" max="27" width="8.88671875" style="10"/>
    <col min="28" max="28" width="8.88671875" style="6"/>
    <col min="31" max="31" width="16.109375" style="10" customWidth="1"/>
    <col min="32" max="34" width="8.88671875" style="10"/>
    <col min="36" max="44" width="8.88671875" style="9"/>
    <col min="45" max="45" width="13.5546875" style="9" customWidth="1"/>
    <col min="46" max="47" width="8.88671875" style="9"/>
    <col min="48" max="50" width="8.88671875" style="7"/>
    <col min="51" max="52" width="8.88671875" style="10"/>
    <col min="53" max="56" width="8.88671875" style="11"/>
    <col min="71" max="71" width="11.21875" style="8" customWidth="1"/>
    <col min="72" max="73" width="8.88671875" style="10"/>
    <col min="79" max="81" width="8.88671875" style="12"/>
    <col min="82" max="99" width="8.88671875" style="15"/>
    <col min="100" max="100" width="8.88671875" style="14"/>
    <col min="103" max="103" width="8.88671875" style="2"/>
    <col min="104" max="104" width="13.6640625" style="8" bestFit="1" customWidth="1"/>
    <col min="105" max="105" width="18.33203125" customWidth="1"/>
    <col min="106" max="106" width="14.44140625" customWidth="1"/>
    <col min="107" max="107" width="10.21875" style="5" customWidth="1"/>
    <col min="108" max="108" width="15.88671875" customWidth="1"/>
    <col min="109" max="109" width="8.88671875" style="27"/>
    <col min="110" max="110" width="0" hidden="1" customWidth="1"/>
    <col min="112" max="112" width="0" hidden="1" customWidth="1"/>
    <col min="113" max="113" width="8.88671875" style="6" customWidth="1"/>
    <col min="114" max="114" width="0" hidden="1" customWidth="1"/>
    <col min="116" max="116" width="0" hidden="1" customWidth="1"/>
    <col min="118" max="118" width="13.77734375" hidden="1" customWidth="1"/>
    <col min="119" max="120" width="0" hidden="1" customWidth="1"/>
    <col min="121" max="121" width="8.88671875" style="10"/>
  </cols>
  <sheetData>
    <row r="1" spans="1:121" s="16" customFormat="1" ht="75.599999999999994" customHeigh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32" t="s">
        <v>13</v>
      </c>
      <c r="O1" s="18" t="s">
        <v>14</v>
      </c>
      <c r="P1" s="17" t="s">
        <v>15</v>
      </c>
      <c r="Q1" s="16" t="s">
        <v>16</v>
      </c>
      <c r="R1" s="16" t="s">
        <v>17</v>
      </c>
      <c r="S1" s="17" t="s">
        <v>18</v>
      </c>
      <c r="T1" s="16" t="s">
        <v>19</v>
      </c>
      <c r="U1" s="16" t="s">
        <v>20</v>
      </c>
      <c r="V1" s="18" t="s">
        <v>21</v>
      </c>
      <c r="W1" s="17" t="s">
        <v>22</v>
      </c>
      <c r="X1" s="17" t="s">
        <v>23</v>
      </c>
      <c r="Y1" s="16" t="s">
        <v>24</v>
      </c>
      <c r="Z1" s="16" t="s">
        <v>25</v>
      </c>
      <c r="AA1" s="17" t="s">
        <v>26</v>
      </c>
      <c r="AB1" s="17" t="s">
        <v>270</v>
      </c>
      <c r="AC1" s="16" t="s">
        <v>28</v>
      </c>
      <c r="AD1" s="16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6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19" t="s">
        <v>43</v>
      </c>
      <c r="AS1" s="19" t="s">
        <v>44</v>
      </c>
      <c r="AT1" s="19" t="s">
        <v>45</v>
      </c>
      <c r="AU1" s="19" t="s">
        <v>46</v>
      </c>
      <c r="AV1" s="20" t="s">
        <v>47</v>
      </c>
      <c r="AW1" s="20" t="s">
        <v>48</v>
      </c>
      <c r="AX1" s="20" t="s">
        <v>49</v>
      </c>
      <c r="AY1" s="17" t="s">
        <v>50</v>
      </c>
      <c r="AZ1" s="17" t="s">
        <v>51</v>
      </c>
      <c r="BA1" s="21" t="s">
        <v>52</v>
      </c>
      <c r="BB1" s="21" t="s">
        <v>53</v>
      </c>
      <c r="BC1" s="21" t="s">
        <v>54</v>
      </c>
      <c r="BD1" s="21" t="s">
        <v>55</v>
      </c>
      <c r="BE1" s="16" t="s">
        <v>56</v>
      </c>
      <c r="BF1" s="16" t="s">
        <v>57</v>
      </c>
      <c r="BG1" s="16" t="s">
        <v>58</v>
      </c>
      <c r="BH1" s="16" t="s">
        <v>59</v>
      </c>
      <c r="BI1" s="16" t="s">
        <v>60</v>
      </c>
      <c r="BJ1" s="16" t="s">
        <v>61</v>
      </c>
      <c r="BK1" s="16" t="s">
        <v>62</v>
      </c>
      <c r="BL1" s="16" t="s">
        <v>63</v>
      </c>
      <c r="BM1" s="16" t="s">
        <v>64</v>
      </c>
      <c r="BN1" s="16" t="s">
        <v>65</v>
      </c>
      <c r="BO1" s="16" t="s">
        <v>66</v>
      </c>
      <c r="BP1" s="16" t="s">
        <v>67</v>
      </c>
      <c r="BQ1" s="16" t="s">
        <v>68</v>
      </c>
      <c r="BR1" s="16" t="s">
        <v>69</v>
      </c>
      <c r="BS1" s="18" t="s">
        <v>70</v>
      </c>
      <c r="BT1" s="17" t="s">
        <v>71</v>
      </c>
      <c r="BU1" s="17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19" t="s">
        <v>78</v>
      </c>
      <c r="CB1" s="19" t="s">
        <v>79</v>
      </c>
      <c r="CC1" s="19" t="s">
        <v>80</v>
      </c>
      <c r="CD1" s="22" t="s">
        <v>81</v>
      </c>
      <c r="CE1" s="22" t="s">
        <v>82</v>
      </c>
      <c r="CF1" s="22" t="s">
        <v>83</v>
      </c>
      <c r="CG1" s="22" t="s">
        <v>84</v>
      </c>
      <c r="CH1" s="22" t="s">
        <v>85</v>
      </c>
      <c r="CI1" s="22" t="s">
        <v>86</v>
      </c>
      <c r="CJ1" s="22" t="s">
        <v>87</v>
      </c>
      <c r="CK1" s="22" t="s">
        <v>88</v>
      </c>
      <c r="CL1" s="22" t="s">
        <v>89</v>
      </c>
      <c r="CM1" s="22" t="s">
        <v>90</v>
      </c>
      <c r="CN1" s="22" t="s">
        <v>91</v>
      </c>
      <c r="CO1" s="22" t="s">
        <v>92</v>
      </c>
      <c r="CP1" s="22" t="s">
        <v>93</v>
      </c>
      <c r="CQ1" s="22" t="s">
        <v>94</v>
      </c>
      <c r="CR1" s="22" t="s">
        <v>95</v>
      </c>
      <c r="CS1" s="22" t="s">
        <v>96</v>
      </c>
      <c r="CT1" s="22" t="s">
        <v>97</v>
      </c>
      <c r="CU1" s="22" t="s">
        <v>98</v>
      </c>
      <c r="CV1" s="16" t="s">
        <v>99</v>
      </c>
      <c r="CW1" s="16" t="s">
        <v>100</v>
      </c>
      <c r="CX1" s="16" t="s">
        <v>101</v>
      </c>
      <c r="CY1" s="22" t="s">
        <v>102</v>
      </c>
      <c r="CZ1" s="18" t="s">
        <v>103</v>
      </c>
      <c r="DA1" s="16" t="s">
        <v>104</v>
      </c>
      <c r="DB1" s="16" t="s">
        <v>105</v>
      </c>
      <c r="DC1" s="23" t="s">
        <v>271</v>
      </c>
      <c r="DD1" s="16" t="s">
        <v>272</v>
      </c>
      <c r="DE1" s="25" t="s">
        <v>273</v>
      </c>
      <c r="DF1" s="16" t="s">
        <v>106</v>
      </c>
      <c r="DG1" s="16" t="s">
        <v>107</v>
      </c>
      <c r="DH1" s="16" t="s">
        <v>108</v>
      </c>
      <c r="DI1" s="24" t="s">
        <v>109</v>
      </c>
      <c r="DJ1" s="16" t="s">
        <v>110</v>
      </c>
      <c r="DK1" s="16" t="s">
        <v>111</v>
      </c>
      <c r="DL1" s="16" t="s">
        <v>112</v>
      </c>
      <c r="DM1" s="16" t="s">
        <v>113</v>
      </c>
      <c r="DN1" s="16" t="s">
        <v>114</v>
      </c>
      <c r="DO1" s="16" t="s">
        <v>27</v>
      </c>
      <c r="DP1" s="16" t="s">
        <v>115</v>
      </c>
      <c r="DQ1" s="17" t="s">
        <v>116</v>
      </c>
    </row>
    <row r="2" spans="1:121" x14ac:dyDescent="0.3">
      <c r="A2" t="s">
        <v>186</v>
      </c>
      <c r="B2" t="s">
        <v>187</v>
      </c>
      <c r="C2" s="5">
        <v>27</v>
      </c>
      <c r="D2" t="s">
        <v>188</v>
      </c>
      <c r="E2" s="5">
        <v>1</v>
      </c>
      <c r="F2" s="5">
        <v>1</v>
      </c>
      <c r="G2" s="2">
        <v>0.56891234439666871</v>
      </c>
      <c r="H2" s="2">
        <v>3.5689123443966686</v>
      </c>
      <c r="I2" s="3">
        <v>3</v>
      </c>
      <c r="J2" s="3">
        <v>2</v>
      </c>
      <c r="K2" s="2">
        <v>0.56891234439666871</v>
      </c>
      <c r="L2" s="2">
        <v>3.5689123443966686</v>
      </c>
      <c r="M2" s="3">
        <v>3</v>
      </c>
      <c r="N2" s="34">
        <v>1</v>
      </c>
      <c r="O2" s="8">
        <v>5525050</v>
      </c>
      <c r="P2" s="10">
        <v>0.95960780093739961</v>
      </c>
      <c r="Q2" s="5">
        <v>5301881.0805691797</v>
      </c>
      <c r="R2" s="5">
        <v>837636.85139925138</v>
      </c>
      <c r="S2" s="10">
        <v>0.15798861548764265</v>
      </c>
      <c r="T2" s="5">
        <v>82</v>
      </c>
      <c r="U2" s="5">
        <v>35316</v>
      </c>
      <c r="V2" s="8">
        <v>324149</v>
      </c>
      <c r="W2" s="10">
        <v>0.127</v>
      </c>
      <c r="X2" s="10">
        <v>3.7999999999999999E-2</v>
      </c>
      <c r="Y2" s="4">
        <v>-1.4502911418058484</v>
      </c>
      <c r="Z2" s="4">
        <v>1.4502911418058484</v>
      </c>
      <c r="AA2" s="10">
        <v>8.1963756206575714E-2</v>
      </c>
      <c r="AB2" s="10">
        <v>5.2257700791601101E-2</v>
      </c>
      <c r="AC2" s="4">
        <v>-0.51876623088855589</v>
      </c>
      <c r="AD2" s="4">
        <v>0.51876623088855589</v>
      </c>
      <c r="AE2" s="10">
        <v>0.92900000000000005</v>
      </c>
      <c r="AF2" s="10">
        <v>0.34799999999999998</v>
      </c>
      <c r="AG2" s="10">
        <v>0.51300000000000001</v>
      </c>
      <c r="AH2" s="10">
        <v>0.80511279808230218</v>
      </c>
      <c r="AI2" s="4">
        <v>1.3186048730138742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1</v>
      </c>
      <c r="AQ2" s="9">
        <v>1</v>
      </c>
      <c r="AR2" s="9">
        <v>1</v>
      </c>
      <c r="AS2" s="9">
        <v>1</v>
      </c>
      <c r="AT2" s="9">
        <v>1</v>
      </c>
      <c r="AU2" s="9">
        <v>1</v>
      </c>
      <c r="AV2" s="7">
        <v>1</v>
      </c>
      <c r="AW2" s="7">
        <v>1</v>
      </c>
      <c r="AX2" s="7">
        <v>1</v>
      </c>
      <c r="AY2" s="10">
        <v>0.12</v>
      </c>
      <c r="AZ2" s="10">
        <v>0.51584038375372288</v>
      </c>
      <c r="BA2" s="11">
        <v>0.4339940264634094</v>
      </c>
      <c r="BB2" s="11">
        <v>0.34606745076726553</v>
      </c>
      <c r="BC2" s="11">
        <v>0.27541227083068404</v>
      </c>
      <c r="BD2" s="11">
        <v>0.35182458268711964</v>
      </c>
      <c r="BE2" s="5">
        <v>3</v>
      </c>
      <c r="BF2" s="5">
        <v>3</v>
      </c>
      <c r="BG2" s="5">
        <v>0</v>
      </c>
      <c r="BH2" s="5">
        <v>0</v>
      </c>
      <c r="BI2" s="5">
        <v>45</v>
      </c>
      <c r="BJ2" s="5">
        <v>42</v>
      </c>
      <c r="BK2" s="5">
        <v>47</v>
      </c>
      <c r="BL2" s="5">
        <v>45</v>
      </c>
      <c r="BM2" s="5">
        <v>63</v>
      </c>
      <c r="BN2" s="5">
        <v>33</v>
      </c>
      <c r="BO2" s="5">
        <v>53</v>
      </c>
      <c r="BP2" s="5">
        <v>45</v>
      </c>
      <c r="BQ2" s="5">
        <v>2</v>
      </c>
      <c r="BR2" s="5">
        <v>-10</v>
      </c>
      <c r="BS2" s="8">
        <v>288833</v>
      </c>
      <c r="BT2" s="10">
        <v>0.3448188788703741</v>
      </c>
      <c r="BU2" s="10">
        <v>0.14841494647107267</v>
      </c>
      <c r="BV2" s="2">
        <v>0</v>
      </c>
      <c r="BW2" s="2">
        <v>0</v>
      </c>
      <c r="BX2" s="2">
        <v>2.75</v>
      </c>
      <c r="BY2" s="2">
        <v>1</v>
      </c>
      <c r="BZ2" s="2">
        <v>2</v>
      </c>
      <c r="CA2" s="12">
        <v>0.28229937601500299</v>
      </c>
      <c r="CB2" s="12">
        <v>-0.12907091342077326</v>
      </c>
      <c r="CC2" s="12">
        <v>-0.6508974956631306</v>
      </c>
      <c r="CD2" s="15">
        <v>-0.10294452910416436</v>
      </c>
      <c r="CE2" s="15">
        <v>5.3151025749039023E-2</v>
      </c>
      <c r="CF2" s="15">
        <v>0.35287180523996065</v>
      </c>
      <c r="CG2" s="15">
        <v>2.5556462435974994</v>
      </c>
      <c r="CH2" s="15">
        <v>1.8392933948323169</v>
      </c>
      <c r="CI2" s="15">
        <v>1.0935219951919479</v>
      </c>
      <c r="CJ2" s="15">
        <v>2.3611076800554014</v>
      </c>
      <c r="CK2" s="15">
        <v>-1.2084646254897851</v>
      </c>
      <c r="CL2" s="15">
        <v>0.84697567677663455</v>
      </c>
      <c r="CM2" s="15">
        <v>0.13877247845684715</v>
      </c>
      <c r="CN2" s="15">
        <v>-0.32601327741132019</v>
      </c>
      <c r="CO2" s="15">
        <v>0.30334547233237608</v>
      </c>
      <c r="CP2" s="15">
        <v>-0.4811275159373512</v>
      </c>
      <c r="CQ2" s="15">
        <v>0.21827786492181292</v>
      </c>
      <c r="CR2" s="15">
        <v>-0.20578920553620206</v>
      </c>
      <c r="CS2" s="15">
        <v>0.83171767377914441</v>
      </c>
      <c r="CT2" s="15">
        <v>6.2311645904261047E-2</v>
      </c>
      <c r="CU2" s="15">
        <v>-0.5279911195084046</v>
      </c>
      <c r="CV2" s="13">
        <v>-1.639015918514283E-2</v>
      </c>
      <c r="CW2" s="5">
        <v>1</v>
      </c>
      <c r="CX2" s="2">
        <v>5.75</v>
      </c>
      <c r="CY2" s="2">
        <v>0.55764351203298801</v>
      </c>
      <c r="CZ2" s="8">
        <v>5576606</v>
      </c>
      <c r="DA2" s="5">
        <v>365353</v>
      </c>
      <c r="DB2" s="5">
        <v>507542</v>
      </c>
      <c r="DC2" s="5">
        <v>222963</v>
      </c>
      <c r="DD2" s="5">
        <v>937937</v>
      </c>
      <c r="DE2" s="26">
        <v>5.8899999999999994E-2</v>
      </c>
      <c r="DF2" s="5">
        <v>257673</v>
      </c>
      <c r="DG2" s="11">
        <f>(1.05)/100</f>
        <v>1.0500000000000001E-2</v>
      </c>
      <c r="DH2" s="5">
        <v>1255</v>
      </c>
      <c r="DI2" s="10">
        <f>(4.67)/100</f>
        <v>4.6699999999999998E-2</v>
      </c>
      <c r="DJ2" s="5">
        <v>138005</v>
      </c>
      <c r="DK2" s="2">
        <v>2.5001123198172737</v>
      </c>
      <c r="DL2" s="5">
        <v>288460</v>
      </c>
      <c r="DM2" s="2">
        <v>5.2257700791601085</v>
      </c>
      <c r="DN2" s="8">
        <v>288460</v>
      </c>
      <c r="DO2" s="2">
        <v>55.923234096188082</v>
      </c>
      <c r="DQ2" s="10">
        <v>0.56000000000000005</v>
      </c>
    </row>
    <row r="3" spans="1:121" x14ac:dyDescent="0.3">
      <c r="A3" t="s">
        <v>174</v>
      </c>
      <c r="B3" t="s">
        <v>175</v>
      </c>
      <c r="C3" s="5">
        <v>23</v>
      </c>
      <c r="D3" t="s">
        <v>176</v>
      </c>
      <c r="E3" s="5">
        <v>1</v>
      </c>
      <c r="F3" s="5">
        <v>1</v>
      </c>
      <c r="G3" s="2">
        <v>0.37742107041291945</v>
      </c>
      <c r="H3" s="2">
        <v>2.3774210704129195</v>
      </c>
      <c r="I3" s="3">
        <v>7</v>
      </c>
      <c r="J3" s="3">
        <v>10</v>
      </c>
      <c r="K3" s="2">
        <v>0.37742107041291945</v>
      </c>
      <c r="L3" s="2">
        <v>3.3774210704129195</v>
      </c>
      <c r="M3" s="3">
        <v>8</v>
      </c>
      <c r="N3" s="34">
        <v>2</v>
      </c>
      <c r="O3" s="8">
        <v>1330232</v>
      </c>
      <c r="P3" s="10">
        <v>0.98293476652654677</v>
      </c>
      <c r="Q3" s="5">
        <v>1307531.2803461414</v>
      </c>
      <c r="R3" s="5">
        <v>186677.98792395525</v>
      </c>
      <c r="S3" s="10">
        <v>0.14277133612783335</v>
      </c>
      <c r="T3" s="5">
        <v>29</v>
      </c>
      <c r="U3" s="5">
        <v>10051</v>
      </c>
      <c r="V3" s="8">
        <v>70500</v>
      </c>
      <c r="W3" s="10">
        <v>0.17399999999999999</v>
      </c>
      <c r="X3" s="10">
        <v>4.3999999999999997E-2</v>
      </c>
      <c r="Y3" s="4">
        <v>-0.22784266145531498</v>
      </c>
      <c r="Z3" s="4">
        <v>0.22784266145531498</v>
      </c>
      <c r="AA3" s="10">
        <v>0</v>
      </c>
      <c r="AB3" s="10">
        <v>1.5557136087013E-2</v>
      </c>
      <c r="AC3" s="4">
        <v>-1.3394631469391296</v>
      </c>
      <c r="AD3" s="4">
        <v>1.3394631469391296</v>
      </c>
      <c r="AE3" s="10">
        <v>0.92300000000000004</v>
      </c>
      <c r="AF3" s="10">
        <v>0.30099999999999999</v>
      </c>
      <c r="AG3" s="10">
        <v>0.48700000000000004</v>
      </c>
      <c r="AH3" s="10">
        <v>0.93400421636390807</v>
      </c>
      <c r="AI3" s="4">
        <v>1.3192817694064292</v>
      </c>
      <c r="AJ3" s="9">
        <v>0</v>
      </c>
      <c r="AK3" s="9">
        <v>0</v>
      </c>
      <c r="AL3" s="9">
        <v>0</v>
      </c>
      <c r="AM3" s="9">
        <v>1</v>
      </c>
      <c r="AN3" s="9">
        <v>1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</v>
      </c>
      <c r="AU3" s="9">
        <v>1</v>
      </c>
      <c r="AV3" s="7">
        <v>1</v>
      </c>
      <c r="AW3" s="7">
        <v>0</v>
      </c>
      <c r="AX3" s="7">
        <v>0</v>
      </c>
      <c r="AY3" s="10">
        <v>0.12</v>
      </c>
      <c r="AZ3" s="10">
        <v>0.49861099354362098</v>
      </c>
      <c r="BA3" s="11">
        <v>0.31709758834904389</v>
      </c>
      <c r="BB3" s="11">
        <v>0.31219362745098039</v>
      </c>
      <c r="BC3" s="11">
        <v>0.31458450169894103</v>
      </c>
      <c r="BD3" s="11">
        <v>0.31462523916632179</v>
      </c>
      <c r="BE3" s="5">
        <v>3</v>
      </c>
      <c r="BF3" s="5">
        <v>2</v>
      </c>
      <c r="BG3" s="5">
        <v>0</v>
      </c>
      <c r="BH3" s="5">
        <v>0</v>
      </c>
      <c r="BI3" s="5">
        <v>48</v>
      </c>
      <c r="BJ3" s="5">
        <v>43</v>
      </c>
      <c r="BK3" s="5">
        <v>48</v>
      </c>
      <c r="BL3" s="5">
        <v>45</v>
      </c>
      <c r="BM3" s="5">
        <v>63</v>
      </c>
      <c r="BN3" s="5">
        <v>32</v>
      </c>
      <c r="BO3" s="5">
        <v>56</v>
      </c>
      <c r="BP3" s="5">
        <v>41</v>
      </c>
      <c r="BQ3" s="5">
        <v>0</v>
      </c>
      <c r="BR3" s="5">
        <v>-7</v>
      </c>
      <c r="BS3" s="8">
        <v>60449</v>
      </c>
      <c r="BT3" s="10">
        <v>0.32381428936669476</v>
      </c>
      <c r="BU3" s="10">
        <v>0.21800708447849698</v>
      </c>
      <c r="BV3" s="2">
        <v>0</v>
      </c>
      <c r="BW3" s="2">
        <v>2</v>
      </c>
      <c r="BX3" s="2">
        <v>0</v>
      </c>
      <c r="BY3" s="2">
        <v>0.33333333333333331</v>
      </c>
      <c r="BZ3" s="2">
        <v>2</v>
      </c>
      <c r="CA3" s="12">
        <v>1.0701539806118872</v>
      </c>
      <c r="CB3" s="12">
        <v>-0.7217187462515019</v>
      </c>
      <c r="CC3" s="12">
        <v>-1.803445568785166</v>
      </c>
      <c r="CD3" s="15">
        <v>-0.6828817755422586</v>
      </c>
      <c r="CE3" s="15">
        <v>-0.64089352787247234</v>
      </c>
      <c r="CF3" s="15">
        <v>-3.5497894251571058E-2</v>
      </c>
      <c r="CG3" s="15">
        <v>0.75501606208020089</v>
      </c>
      <c r="CH3" s="15">
        <v>1.2142642845134461</v>
      </c>
      <c r="CI3" s="15">
        <v>1.7735209937647665</v>
      </c>
      <c r="CJ3" s="15">
        <v>1.5592050703662825</v>
      </c>
      <c r="CK3" s="15">
        <v>-0.7703246072434885</v>
      </c>
      <c r="CL3" s="15">
        <v>1.0150525620513757</v>
      </c>
      <c r="CM3" s="15">
        <v>0.21919743756252022</v>
      </c>
      <c r="CN3" s="15">
        <v>-0.32601327741132019</v>
      </c>
      <c r="CO3" s="15">
        <v>0.30334547233237608</v>
      </c>
      <c r="CP3" s="15">
        <v>-0.6325935857694801</v>
      </c>
      <c r="CQ3" s="15">
        <v>0.4751741213297922</v>
      </c>
      <c r="CR3" s="15">
        <v>-0.55273960164682545</v>
      </c>
      <c r="CS3" s="15">
        <v>0.66537413902331544</v>
      </c>
      <c r="CT3" s="15">
        <v>0.34271405247343528</v>
      </c>
      <c r="CU3" s="15">
        <v>-0.5279911195084046</v>
      </c>
      <c r="CV3" s="13">
        <v>1.0659748665841196</v>
      </c>
      <c r="CW3" s="5">
        <v>1</v>
      </c>
      <c r="CX3" s="2">
        <v>4.3333333333333339</v>
      </c>
      <c r="CY3" s="2">
        <v>-1.2893491607699099E-3</v>
      </c>
      <c r="CZ3" s="8">
        <v>1335907</v>
      </c>
      <c r="DA3" s="5">
        <v>79636</v>
      </c>
      <c r="DB3" s="5">
        <v>110283</v>
      </c>
      <c r="DC3" s="5">
        <v>22722</v>
      </c>
      <c r="DD3" s="5">
        <v>318369</v>
      </c>
      <c r="DE3" s="26">
        <v>1.3500000000000002E-2</v>
      </c>
      <c r="DF3" s="5">
        <v>17499</v>
      </c>
      <c r="DG3" s="11">
        <f>(0.54)/100</f>
        <v>5.4000000000000003E-3</v>
      </c>
      <c r="DH3" s="5">
        <v>214</v>
      </c>
      <c r="DI3" s="10">
        <f>(1.31)/100</f>
        <v>1.3100000000000001E-2</v>
      </c>
      <c r="DJ3" s="5">
        <v>23452</v>
      </c>
      <c r="DK3" s="2">
        <v>1.761349596951961</v>
      </c>
      <c r="DL3" s="5">
        <v>20714</v>
      </c>
      <c r="DM3" s="2">
        <v>1.5557136087013015</v>
      </c>
      <c r="DN3" s="8">
        <v>20714</v>
      </c>
      <c r="DO3" s="2">
        <v>54.214535420604228</v>
      </c>
      <c r="DQ3" s="10">
        <v>0.54</v>
      </c>
    </row>
    <row r="4" spans="1:121" x14ac:dyDescent="0.3">
      <c r="A4" t="s">
        <v>132</v>
      </c>
      <c r="B4" t="s">
        <v>133</v>
      </c>
      <c r="C4" s="5">
        <v>8</v>
      </c>
      <c r="D4" t="s">
        <v>134</v>
      </c>
      <c r="E4" s="5">
        <v>0</v>
      </c>
      <c r="F4" s="5">
        <v>1</v>
      </c>
      <c r="G4" s="1"/>
      <c r="H4" s="1"/>
      <c r="I4" s="1"/>
      <c r="J4" s="1"/>
      <c r="K4" s="2">
        <v>0.22194116008650464</v>
      </c>
      <c r="L4" s="2">
        <v>3.2219411600865047</v>
      </c>
      <c r="M4" s="3">
        <v>10</v>
      </c>
      <c r="N4" s="34">
        <v>3</v>
      </c>
      <c r="O4" s="8">
        <v>5530105</v>
      </c>
      <c r="P4" s="10">
        <v>0.94066684775595177</v>
      </c>
      <c r="Q4" s="5">
        <v>5201986.4381094277</v>
      </c>
      <c r="R4" s="5">
        <v>903701.46263968619</v>
      </c>
      <c r="S4" s="10">
        <v>0.1737223795931542</v>
      </c>
      <c r="T4" s="5">
        <v>54</v>
      </c>
      <c r="U4" s="5">
        <v>44256</v>
      </c>
      <c r="V4" s="8">
        <v>317572</v>
      </c>
      <c r="W4" s="10">
        <v>0.128</v>
      </c>
      <c r="X4" s="10">
        <v>4.7E-2</v>
      </c>
      <c r="Y4" s="4">
        <v>-0.96400461638557444</v>
      </c>
      <c r="Z4" s="4">
        <v>0.96400461638557444</v>
      </c>
      <c r="AA4" s="10">
        <v>9.8317584280968748E-2</v>
      </c>
      <c r="AB4" s="10">
        <v>0.21319527230624399</v>
      </c>
      <c r="AC4" s="4">
        <v>0.52318287281521236</v>
      </c>
      <c r="AD4" s="4">
        <v>-0.52318287281521236</v>
      </c>
      <c r="AE4" s="10">
        <v>0.91400000000000003</v>
      </c>
      <c r="AF4" s="10">
        <v>0.39900000000000002</v>
      </c>
      <c r="AG4" s="10">
        <v>0.504</v>
      </c>
      <c r="AH4" s="10">
        <v>0.68526345332453753</v>
      </c>
      <c r="AI4" s="4">
        <v>0.90959687789597565</v>
      </c>
      <c r="AJ4" s="9">
        <v>1</v>
      </c>
      <c r="AK4" s="9">
        <v>1</v>
      </c>
      <c r="AL4" s="9">
        <v>0</v>
      </c>
      <c r="AM4" s="9">
        <v>1</v>
      </c>
      <c r="AN4" s="9">
        <v>1</v>
      </c>
      <c r="AO4" s="9">
        <v>0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7">
        <v>0</v>
      </c>
      <c r="AW4" s="7">
        <v>0</v>
      </c>
      <c r="AX4" s="7">
        <v>0.5</v>
      </c>
      <c r="AY4" s="10">
        <v>0.03</v>
      </c>
      <c r="AZ4" s="10">
        <v>0.53462855495079842</v>
      </c>
      <c r="BA4" s="11">
        <v>0.30819106911040078</v>
      </c>
      <c r="BB4" s="11">
        <v>0.2962065440684748</v>
      </c>
      <c r="BC4" s="11">
        <v>0.31414836341061375</v>
      </c>
      <c r="BD4" s="11">
        <v>0.30618199219649639</v>
      </c>
      <c r="BE4" s="5">
        <v>3</v>
      </c>
      <c r="BF4" s="5">
        <v>-9</v>
      </c>
      <c r="BG4" s="5">
        <v>0</v>
      </c>
      <c r="BH4" s="5">
        <v>1</v>
      </c>
      <c r="BI4" s="5">
        <v>50</v>
      </c>
      <c r="BJ4" s="5">
        <v>36</v>
      </c>
      <c r="BK4" s="5">
        <v>48</v>
      </c>
      <c r="BL4" s="5">
        <v>43</v>
      </c>
      <c r="BM4" s="5">
        <v>60</v>
      </c>
      <c r="BN4" s="5">
        <v>37</v>
      </c>
      <c r="BO4" s="5">
        <v>51</v>
      </c>
      <c r="BP4" s="5">
        <v>46</v>
      </c>
      <c r="BQ4" s="5">
        <v>-2</v>
      </c>
      <c r="BR4" s="5">
        <v>-9</v>
      </c>
      <c r="BS4" s="8">
        <v>273316</v>
      </c>
      <c r="BT4" s="10">
        <v>0.30244058607767632</v>
      </c>
      <c r="BU4" s="10">
        <v>9.7647332193511696E-2</v>
      </c>
      <c r="BV4" s="2">
        <v>2</v>
      </c>
      <c r="BW4" s="2">
        <v>2</v>
      </c>
      <c r="BX4" s="2">
        <v>2.75</v>
      </c>
      <c r="BY4" s="2">
        <v>0.16666666666666666</v>
      </c>
      <c r="BZ4" s="2">
        <v>2</v>
      </c>
      <c r="CA4" s="12">
        <v>-0.35742022756689024</v>
      </c>
      <c r="CB4" s="12">
        <v>-6.892418084627451E-2</v>
      </c>
      <c r="CC4" s="12">
        <v>0.54076883798241582</v>
      </c>
      <c r="CD4" s="15">
        <v>-0.11798203080858011</v>
      </c>
      <c r="CE4" s="15">
        <v>-0.31351402144723112</v>
      </c>
      <c r="CF4" s="15">
        <v>-0.4306924169497271</v>
      </c>
      <c r="CG4" s="15">
        <v>0.61782328176917789</v>
      </c>
      <c r="CH4" s="15">
        <v>0.91927566129661697</v>
      </c>
      <c r="CI4" s="15">
        <v>1.7659499774420238</v>
      </c>
      <c r="CJ4" s="15">
        <v>1.3771948212991902</v>
      </c>
      <c r="CK4" s="15">
        <v>-0.47823126174595748</v>
      </c>
      <c r="CL4" s="15">
        <v>-0.16148563487181258</v>
      </c>
      <c r="CM4" s="15">
        <v>0.21919743756252022</v>
      </c>
      <c r="CN4" s="15">
        <v>-0.49311556030556453</v>
      </c>
      <c r="CO4" s="15">
        <v>-0.18011137419734455</v>
      </c>
      <c r="CP4" s="15">
        <v>0.12473676339116456</v>
      </c>
      <c r="CQ4" s="15">
        <v>4.7013693983160049E-2</v>
      </c>
      <c r="CR4" s="15">
        <v>-0.11905160650854621</v>
      </c>
      <c r="CS4" s="15">
        <v>0.49903060426748658</v>
      </c>
      <c r="CT4" s="15">
        <v>0.15577911476065245</v>
      </c>
      <c r="CU4" s="15">
        <v>-2.0521918984666314</v>
      </c>
      <c r="CV4" s="13">
        <v>-0.80597777222720957</v>
      </c>
      <c r="CW4" s="5">
        <v>1</v>
      </c>
      <c r="CX4" s="2">
        <v>8.9166666666666679</v>
      </c>
      <c r="CY4" s="2">
        <v>1.8070228488190359</v>
      </c>
      <c r="CZ4" s="8">
        <v>5607154</v>
      </c>
      <c r="DA4" s="5">
        <v>426572</v>
      </c>
      <c r="DB4" s="5">
        <v>534131</v>
      </c>
      <c r="DC4" s="5">
        <v>328738</v>
      </c>
      <c r="DD4" s="5">
        <v>822144</v>
      </c>
      <c r="DE4" s="26">
        <v>3.9800000000000002E-2</v>
      </c>
      <c r="DF4" s="5">
        <v>173588</v>
      </c>
      <c r="DG4" s="11">
        <f>(0.52)/100</f>
        <v>5.1999999999999998E-3</v>
      </c>
      <c r="DH4" s="5">
        <v>7397</v>
      </c>
      <c r="DI4" s="10">
        <f>(3.13)/100</f>
        <v>3.1300000000000001E-2</v>
      </c>
      <c r="DJ4" s="5">
        <v>125575</v>
      </c>
      <c r="DK4" s="2">
        <v>2.2664737855210992</v>
      </c>
      <c r="DL4" s="5">
        <v>1181218</v>
      </c>
      <c r="DM4" s="2">
        <v>21.319527230624423</v>
      </c>
      <c r="DN4" s="8">
        <v>1181218</v>
      </c>
      <c r="DO4" s="2">
        <v>52.453707997242617</v>
      </c>
      <c r="DQ4" s="10">
        <v>0.55000000000000004</v>
      </c>
    </row>
    <row r="5" spans="1:121" x14ac:dyDescent="0.3">
      <c r="A5" t="s">
        <v>135</v>
      </c>
      <c r="B5" t="s">
        <v>136</v>
      </c>
      <c r="C5" s="5">
        <v>9</v>
      </c>
      <c r="D5" t="s">
        <v>137</v>
      </c>
      <c r="E5" s="5">
        <v>1</v>
      </c>
      <c r="F5" s="5">
        <v>1</v>
      </c>
      <c r="G5" s="2">
        <v>0.12610866654028832</v>
      </c>
      <c r="H5" s="2">
        <v>0.12610866654028832</v>
      </c>
      <c r="I5" s="3">
        <v>10</v>
      </c>
      <c r="J5" s="3">
        <v>21</v>
      </c>
      <c r="K5" s="2">
        <v>0.12610866654028832</v>
      </c>
      <c r="L5" s="2">
        <v>3.1261086665402882</v>
      </c>
      <c r="M5" s="3">
        <v>13</v>
      </c>
      <c r="N5" s="34">
        <v>4</v>
      </c>
      <c r="O5" s="8">
        <v>3587685</v>
      </c>
      <c r="P5" s="10">
        <v>0.93183831350176094</v>
      </c>
      <c r="Q5" s="5">
        <v>3343142.3397755651</v>
      </c>
      <c r="R5" s="5">
        <v>533200.67850064812</v>
      </c>
      <c r="S5" s="10">
        <v>0.15949086946039021</v>
      </c>
      <c r="T5" s="5">
        <v>54</v>
      </c>
      <c r="U5" s="5">
        <v>10449</v>
      </c>
      <c r="V5" s="8">
        <v>191140</v>
      </c>
      <c r="W5" s="10">
        <v>0.126</v>
      </c>
      <c r="X5" s="10">
        <v>6.4000000000000001E-2</v>
      </c>
      <c r="Y5" s="4">
        <v>-0.30894948254713928</v>
      </c>
      <c r="Z5" s="4">
        <v>0.30894948254713928</v>
      </c>
      <c r="AA5" s="10">
        <v>0.14373183255360342</v>
      </c>
      <c r="AB5" s="10">
        <v>0.15723599813446401</v>
      </c>
      <c r="AC5" s="4">
        <v>0.90264362126816877</v>
      </c>
      <c r="AD5" s="4">
        <v>-0.90264362126816877</v>
      </c>
      <c r="AE5" s="10">
        <v>0.90500000000000003</v>
      </c>
      <c r="AF5" s="10">
        <v>0.38600000000000001</v>
      </c>
      <c r="AG5" s="10">
        <v>0.46899999999999997</v>
      </c>
      <c r="AH5" s="10">
        <v>0.67434681074987168</v>
      </c>
      <c r="AI5" s="4">
        <v>0.62649223567200008</v>
      </c>
      <c r="AJ5" s="9">
        <v>1</v>
      </c>
      <c r="AK5" s="9">
        <v>1</v>
      </c>
      <c r="AL5" s="9">
        <v>0</v>
      </c>
      <c r="AM5" s="9">
        <v>0</v>
      </c>
      <c r="AN5" s="9">
        <v>0</v>
      </c>
      <c r="AO5" s="9">
        <v>0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7">
        <v>1</v>
      </c>
      <c r="AW5" s="7">
        <v>1</v>
      </c>
      <c r="AX5" s="7">
        <v>1</v>
      </c>
      <c r="AY5" s="10">
        <v>0.14000000000000001</v>
      </c>
      <c r="AZ5" s="10">
        <v>0.40477765920603231</v>
      </c>
      <c r="BA5" s="11">
        <v>0.21584421150979696</v>
      </c>
      <c r="BB5" s="11">
        <v>0.21608408079599203</v>
      </c>
      <c r="BC5" s="11">
        <v>0.23374118336334962</v>
      </c>
      <c r="BD5" s="11">
        <v>0.22188982522304621</v>
      </c>
      <c r="BE5" s="5">
        <v>3</v>
      </c>
      <c r="BF5" s="5">
        <v>0</v>
      </c>
      <c r="BG5" s="5">
        <v>1</v>
      </c>
      <c r="BH5" s="5">
        <v>0</v>
      </c>
      <c r="BI5" s="5">
        <v>55</v>
      </c>
      <c r="BJ5" s="5">
        <v>36</v>
      </c>
      <c r="BK5" s="5">
        <v>55</v>
      </c>
      <c r="BL5" s="5">
        <v>41</v>
      </c>
      <c r="BM5" s="5">
        <v>66</v>
      </c>
      <c r="BN5" s="5">
        <v>30</v>
      </c>
      <c r="BO5" s="5">
        <v>58</v>
      </c>
      <c r="BP5" s="5">
        <v>41</v>
      </c>
      <c r="BQ5" s="5">
        <v>0</v>
      </c>
      <c r="BR5" s="5">
        <v>-8</v>
      </c>
      <c r="BS5" s="8">
        <v>180691</v>
      </c>
      <c r="BT5" s="10">
        <v>0.33887991385926258</v>
      </c>
      <c r="BU5" s="10">
        <v>0.15051488634035595</v>
      </c>
      <c r="BV5" s="2">
        <v>2</v>
      </c>
      <c r="BW5" s="2">
        <v>0</v>
      </c>
      <c r="BX5" s="2">
        <v>2.75</v>
      </c>
      <c r="BY5" s="2">
        <v>1</v>
      </c>
      <c r="BZ5" s="2">
        <v>2</v>
      </c>
      <c r="CA5" s="12">
        <v>-0.65559880280522531</v>
      </c>
      <c r="CB5" s="12">
        <v>-0.40623656585602158</v>
      </c>
      <c r="CC5" s="12">
        <v>-0.53711763523663325</v>
      </c>
      <c r="CD5" s="15">
        <v>-0.40705325104465884</v>
      </c>
      <c r="CE5" s="15">
        <v>-0.31351402144723112</v>
      </c>
      <c r="CF5" s="15">
        <v>0.24306180127620433</v>
      </c>
      <c r="CG5" s="15">
        <v>-0.80465409774896468</v>
      </c>
      <c r="CH5" s="15">
        <v>-0.55911877526172826</v>
      </c>
      <c r="CI5" s="15">
        <v>0.37014481908656827</v>
      </c>
      <c r="CJ5" s="15">
        <v>-0.43988317725660064</v>
      </c>
      <c r="CK5" s="15">
        <v>0.25200210199787004</v>
      </c>
      <c r="CL5" s="15">
        <v>-0.16148563487181258</v>
      </c>
      <c r="CM5" s="15">
        <v>0.78217215130223172</v>
      </c>
      <c r="CN5" s="15">
        <v>-0.66021784319980892</v>
      </c>
      <c r="CO5" s="15">
        <v>0.78680231886209673</v>
      </c>
      <c r="CP5" s="15">
        <v>-0.93552572543373802</v>
      </c>
      <c r="CQ5" s="15">
        <v>0.64643829226844507</v>
      </c>
      <c r="CR5" s="15">
        <v>-0.55273960164682545</v>
      </c>
      <c r="CS5" s="15">
        <v>0.66537413902331544</v>
      </c>
      <c r="CT5" s="15">
        <v>0.24924658361704388</v>
      </c>
      <c r="CU5" s="15">
        <v>-0.18927983529546505</v>
      </c>
      <c r="CV5" s="13">
        <v>1.6270160440160501E-2</v>
      </c>
      <c r="CW5" s="5">
        <v>1</v>
      </c>
      <c r="CX5" s="2">
        <v>7.75</v>
      </c>
      <c r="CY5" s="2">
        <v>1.3467251984241759</v>
      </c>
      <c r="CZ5" s="8">
        <v>3588184</v>
      </c>
      <c r="DA5" s="5">
        <v>220179</v>
      </c>
      <c r="DB5" s="5">
        <v>352024</v>
      </c>
      <c r="DC5" s="5">
        <v>243777</v>
      </c>
      <c r="DD5" s="5">
        <v>678776</v>
      </c>
      <c r="DE5" s="26">
        <v>9.849999999999999E-2</v>
      </c>
      <c r="DF5" s="5">
        <v>159838</v>
      </c>
      <c r="DG5" s="11">
        <f>(0.14)/100</f>
        <v>1.4000000000000002E-3</v>
      </c>
      <c r="DH5" s="5">
        <v>505</v>
      </c>
      <c r="DI5" s="10">
        <f>(4.47)/100</f>
        <v>4.4699999999999997E-2</v>
      </c>
      <c r="DJ5" s="5">
        <v>73229</v>
      </c>
      <c r="DK5" s="2">
        <v>2.0475320233572267</v>
      </c>
      <c r="DL5" s="5">
        <v>562347</v>
      </c>
      <c r="DM5" s="2">
        <v>15.723599813446398</v>
      </c>
      <c r="DN5" s="8">
        <v>562347</v>
      </c>
      <c r="DO5" s="2">
        <v>42.496169270085808</v>
      </c>
      <c r="DQ5" s="10">
        <v>0.5</v>
      </c>
    </row>
    <row r="6" spans="1:121" x14ac:dyDescent="0.3">
      <c r="A6" t="s">
        <v>222</v>
      </c>
      <c r="B6" t="s">
        <v>223</v>
      </c>
      <c r="C6" s="5">
        <v>39</v>
      </c>
      <c r="D6" t="s">
        <v>224</v>
      </c>
      <c r="E6" s="5">
        <v>1</v>
      </c>
      <c r="F6" s="5">
        <v>1</v>
      </c>
      <c r="G6" s="2">
        <v>1.1311109170388091E-2</v>
      </c>
      <c r="H6" s="2">
        <v>2.0113111091703879</v>
      </c>
      <c r="I6" s="3">
        <v>16</v>
      </c>
      <c r="J6" s="3">
        <v>14</v>
      </c>
      <c r="K6" s="2">
        <v>1.1311109170388091E-2</v>
      </c>
      <c r="L6" s="2">
        <v>3.0113111091703879</v>
      </c>
      <c r="M6" s="3">
        <v>17</v>
      </c>
      <c r="N6" s="34">
        <v>5</v>
      </c>
      <c r="O6" s="8">
        <v>11622554</v>
      </c>
      <c r="P6" s="10">
        <v>0.97905371215475856</v>
      </c>
      <c r="Q6" s="5">
        <v>11379104.638419138</v>
      </c>
      <c r="R6" s="5">
        <v>1818558.0034475387</v>
      </c>
      <c r="S6" s="10">
        <v>0.15981556205288441</v>
      </c>
      <c r="T6" s="5">
        <v>196</v>
      </c>
      <c r="U6" s="5">
        <v>75310</v>
      </c>
      <c r="V6" s="8">
        <v>649990</v>
      </c>
      <c r="W6" s="10">
        <v>0.17899999999999999</v>
      </c>
      <c r="X6" s="10">
        <v>5.7000000000000002E-2</v>
      </c>
      <c r="Y6" s="4">
        <v>0.39705483075516745</v>
      </c>
      <c r="Z6" s="4">
        <v>-0.39705483075516745</v>
      </c>
      <c r="AA6" s="10">
        <v>4.4220381074380859E-2</v>
      </c>
      <c r="AB6" s="10">
        <v>3.6169063969273198E-2</v>
      </c>
      <c r="AC6" s="4">
        <v>-0.70620260720844075</v>
      </c>
      <c r="AD6" s="4">
        <v>0.70620260720844075</v>
      </c>
      <c r="AE6" s="10">
        <v>0.9</v>
      </c>
      <c r="AF6" s="10">
        <v>0.27500000000000002</v>
      </c>
      <c r="AG6" s="10">
        <v>0.47399999999999998</v>
      </c>
      <c r="AH6" s="10">
        <v>0.79354227731449645</v>
      </c>
      <c r="AI6" s="4">
        <v>0.32577740899754981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1</v>
      </c>
      <c r="AQ6" s="9">
        <v>1</v>
      </c>
      <c r="AR6" s="9">
        <v>1</v>
      </c>
      <c r="AS6" s="9">
        <v>0</v>
      </c>
      <c r="AT6" s="9">
        <v>0</v>
      </c>
      <c r="AU6" s="9">
        <v>0</v>
      </c>
      <c r="AV6" s="7">
        <v>0.5</v>
      </c>
      <c r="AW6" s="7">
        <v>0</v>
      </c>
      <c r="AX6" s="7">
        <v>1</v>
      </c>
      <c r="AY6" s="10">
        <v>0.19</v>
      </c>
      <c r="AZ6" s="10">
        <v>0.1667282983918498</v>
      </c>
      <c r="BA6" s="11">
        <v>0.31296743933111276</v>
      </c>
      <c r="BB6" s="11">
        <v>0.20686738170288554</v>
      </c>
      <c r="BC6" s="11">
        <v>0.1785238716863391</v>
      </c>
      <c r="BD6" s="11">
        <v>0.23278623090677911</v>
      </c>
      <c r="BE6" s="5">
        <v>3</v>
      </c>
      <c r="BF6" s="5">
        <v>2</v>
      </c>
      <c r="BG6" s="5">
        <v>0</v>
      </c>
      <c r="BH6" s="5">
        <v>0</v>
      </c>
      <c r="BI6" s="5">
        <v>51</v>
      </c>
      <c r="BJ6" s="5">
        <v>42</v>
      </c>
      <c r="BK6" s="5">
        <v>44</v>
      </c>
      <c r="BL6" s="5">
        <v>52</v>
      </c>
      <c r="BM6" s="5">
        <v>63</v>
      </c>
      <c r="BN6" s="5">
        <v>35</v>
      </c>
      <c r="BO6" s="5">
        <v>51</v>
      </c>
      <c r="BP6" s="5">
        <v>48</v>
      </c>
      <c r="BQ6" s="5">
        <v>-7</v>
      </c>
      <c r="BR6" s="5">
        <v>-12</v>
      </c>
      <c r="BS6" s="8">
        <v>574680</v>
      </c>
      <c r="BT6" s="10">
        <v>0.31600861721789902</v>
      </c>
      <c r="BU6" s="10">
        <v>0.16863763334633677</v>
      </c>
      <c r="BV6" s="2">
        <v>0</v>
      </c>
      <c r="BW6" s="2">
        <v>0</v>
      </c>
      <c r="BX6" s="2">
        <v>2.5</v>
      </c>
      <c r="BY6" s="2">
        <v>0.5</v>
      </c>
      <c r="BZ6" s="2">
        <v>0</v>
      </c>
      <c r="CA6" s="12">
        <v>0.93907364160170737</v>
      </c>
      <c r="CB6" s="12">
        <v>0.76398213118425029</v>
      </c>
      <c r="CC6" s="12">
        <v>-0.51252560317966978</v>
      </c>
      <c r="CD6" s="15">
        <v>0.64205084764336895</v>
      </c>
      <c r="CE6" s="15">
        <v>1.5460015750481388</v>
      </c>
      <c r="CF6" s="15">
        <v>-0.17982285457637051</v>
      </c>
      <c r="CG6" s="15">
        <v>0.69139675001378043</v>
      </c>
      <c r="CH6" s="15">
        <v>-0.72918240169245319</v>
      </c>
      <c r="CI6" s="15">
        <v>-0.58838411357825315</v>
      </c>
      <c r="CJ6" s="15">
        <v>-0.20499042574523321</v>
      </c>
      <c r="CK6" s="15">
        <v>-0.332184588997192</v>
      </c>
      <c r="CL6" s="15">
        <v>0.84697567677663455</v>
      </c>
      <c r="CM6" s="15">
        <v>-0.10250239886017205</v>
      </c>
      <c r="CN6" s="15">
        <v>0.25884471271853504</v>
      </c>
      <c r="CO6" s="15">
        <v>0.30334547233237608</v>
      </c>
      <c r="CP6" s="15">
        <v>-0.17819537627309331</v>
      </c>
      <c r="CQ6" s="15">
        <v>4.7013693983160049E-2</v>
      </c>
      <c r="CR6" s="15">
        <v>5.4423591546765487E-2</v>
      </c>
      <c r="CS6" s="15">
        <v>8.3171767377914305E-2</v>
      </c>
      <c r="CT6" s="15">
        <v>-0.12462329180852177</v>
      </c>
      <c r="CU6" s="15">
        <v>0.65749837523688304</v>
      </c>
      <c r="CV6" s="13">
        <v>0.2981328548733394</v>
      </c>
      <c r="CW6" s="5">
        <v>1</v>
      </c>
      <c r="CX6" s="2">
        <v>3</v>
      </c>
      <c r="CY6" s="2">
        <v>-0.52734380675489545</v>
      </c>
      <c r="CZ6" s="8">
        <v>11658609</v>
      </c>
      <c r="DA6" s="5">
        <v>781980</v>
      </c>
      <c r="DB6" s="5">
        <v>1075485</v>
      </c>
      <c r="DC6" s="5">
        <v>243278</v>
      </c>
      <c r="DD6" s="5">
        <v>2639028</v>
      </c>
      <c r="DE6" s="26">
        <v>0.12240000000000001</v>
      </c>
      <c r="DF6" s="5">
        <v>237401</v>
      </c>
      <c r="DG6" s="11">
        <f>(0.13)/100</f>
        <v>1.2999999999999999E-3</v>
      </c>
      <c r="DH6" s="5">
        <v>3218</v>
      </c>
      <c r="DI6" s="10">
        <f>(2.04)/100</f>
        <v>2.0400000000000001E-2</v>
      </c>
      <c r="DJ6" s="5">
        <v>280695</v>
      </c>
      <c r="DK6" s="2">
        <v>2.4167899549980012</v>
      </c>
      <c r="DL6" s="5">
        <v>420081</v>
      </c>
      <c r="DM6" s="2">
        <v>3.6169063969273245</v>
      </c>
      <c r="DN6" s="8">
        <v>420081</v>
      </c>
      <c r="DO6" s="2">
        <v>44.11992738986509</v>
      </c>
      <c r="DQ6" s="10">
        <v>0.45</v>
      </c>
    </row>
    <row r="7" spans="1:121" x14ac:dyDescent="0.3">
      <c r="A7" t="s">
        <v>183</v>
      </c>
      <c r="B7" t="s">
        <v>184</v>
      </c>
      <c r="C7" s="5">
        <v>26</v>
      </c>
      <c r="D7" t="s">
        <v>185</v>
      </c>
      <c r="E7" s="5">
        <v>1</v>
      </c>
      <c r="F7" s="5">
        <v>1</v>
      </c>
      <c r="G7" s="2">
        <v>7.8178278965057805E-3</v>
      </c>
      <c r="H7" s="2">
        <v>1.0078178278965058</v>
      </c>
      <c r="I7" s="3">
        <v>17</v>
      </c>
      <c r="J7" s="3">
        <v>15</v>
      </c>
      <c r="K7" s="2">
        <v>7.8178278965057805E-3</v>
      </c>
      <c r="L7" s="2">
        <v>3.0078178278965058</v>
      </c>
      <c r="M7" s="3">
        <v>18</v>
      </c>
      <c r="N7" s="34">
        <v>6</v>
      </c>
      <c r="O7" s="8">
        <v>9933445</v>
      </c>
      <c r="P7" s="10">
        <v>0.96784142300293097</v>
      </c>
      <c r="Q7" s="5">
        <v>9613999.5441213492</v>
      </c>
      <c r="R7" s="5">
        <v>1581642.5821056976</v>
      </c>
      <c r="S7" s="10">
        <v>0.16451452643065925</v>
      </c>
      <c r="T7" s="5">
        <v>96</v>
      </c>
      <c r="U7" s="5">
        <v>51850</v>
      </c>
      <c r="V7" s="8">
        <v>582499</v>
      </c>
      <c r="W7" s="10">
        <v>0.17499999999999999</v>
      </c>
      <c r="X7" s="10">
        <v>6.2E-2</v>
      </c>
      <c r="Y7" s="4">
        <v>0.5283558203554215</v>
      </c>
      <c r="Z7" s="4">
        <v>-0.5283558203554215</v>
      </c>
      <c r="AA7" s="10">
        <v>6.6706183334508423E-2</v>
      </c>
      <c r="AB7" s="10">
        <v>4.9497899942588401E-2</v>
      </c>
      <c r="AC7" s="4">
        <v>-0.37585730393936823</v>
      </c>
      <c r="AD7" s="4">
        <v>0.37585730393936823</v>
      </c>
      <c r="AE7" s="10">
        <v>0.90400000000000003</v>
      </c>
      <c r="AF7" s="10">
        <v>0.28299999999999997</v>
      </c>
      <c r="AG7" s="10">
        <v>0.47499999999999998</v>
      </c>
      <c r="AH7" s="10">
        <v>0.75289123011996006</v>
      </c>
      <c r="AI7" s="4">
        <v>0.33921774257707005</v>
      </c>
      <c r="AJ7" s="9">
        <v>0</v>
      </c>
      <c r="AK7" s="9">
        <v>0</v>
      </c>
      <c r="AL7" s="9">
        <v>0</v>
      </c>
      <c r="AM7" s="9">
        <v>0.5</v>
      </c>
      <c r="AN7" s="9">
        <v>1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7">
        <v>1</v>
      </c>
      <c r="AW7" s="7">
        <v>0</v>
      </c>
      <c r="AX7" s="7">
        <v>1</v>
      </c>
      <c r="AY7" s="10">
        <v>0.2</v>
      </c>
      <c r="AZ7" s="10">
        <v>0.24178479257099778</v>
      </c>
      <c r="BA7" s="11">
        <v>0.38319815052537542</v>
      </c>
      <c r="BB7" s="11">
        <v>0.23487949024535365</v>
      </c>
      <c r="BC7" s="11">
        <v>0.21132983678594294</v>
      </c>
      <c r="BD7" s="11">
        <v>0.27646915918555737</v>
      </c>
      <c r="BE7" s="5">
        <v>3</v>
      </c>
      <c r="BF7" s="5">
        <v>1</v>
      </c>
      <c r="BG7" s="5">
        <v>0</v>
      </c>
      <c r="BH7" s="5">
        <v>0</v>
      </c>
      <c r="BI7" s="5">
        <v>57</v>
      </c>
      <c r="BJ7" s="5">
        <v>34</v>
      </c>
      <c r="BK7" s="5">
        <v>47</v>
      </c>
      <c r="BL7" s="5">
        <v>48</v>
      </c>
      <c r="BM7" s="5">
        <v>63</v>
      </c>
      <c r="BN7" s="5">
        <v>35</v>
      </c>
      <c r="BO7" s="5">
        <v>54</v>
      </c>
      <c r="BP7" s="5">
        <v>45</v>
      </c>
      <c r="BQ7" s="5">
        <v>-10</v>
      </c>
      <c r="BR7" s="5">
        <v>-9</v>
      </c>
      <c r="BS7" s="8">
        <v>530649</v>
      </c>
      <c r="BT7" s="10">
        <v>0.335505003471472</v>
      </c>
      <c r="BU7" s="10">
        <v>9.6643208876678738E-2</v>
      </c>
      <c r="BV7" s="2">
        <v>0</v>
      </c>
      <c r="BW7" s="2">
        <v>1.5</v>
      </c>
      <c r="BX7" s="2">
        <v>0</v>
      </c>
      <c r="BY7" s="2">
        <v>0.66666666666666663</v>
      </c>
      <c r="BZ7" s="2">
        <v>0</v>
      </c>
      <c r="CA7" s="12">
        <v>0.56038514040852561</v>
      </c>
      <c r="CB7" s="12">
        <v>0.54828891476067587</v>
      </c>
      <c r="CC7" s="12">
        <v>-0.1566287170662938</v>
      </c>
      <c r="CD7" s="15">
        <v>0.48774097573631064</v>
      </c>
      <c r="CE7" s="15">
        <v>0.23648354934717408</v>
      </c>
      <c r="CF7" s="15">
        <v>0.18066053735778864</v>
      </c>
      <c r="CG7" s="15">
        <v>1.7732050607348699</v>
      </c>
      <c r="CH7" s="15">
        <v>-0.21231180468378386</v>
      </c>
      <c r="CI7" s="15">
        <v>-1.8898462123496919E-2</v>
      </c>
      <c r="CJ7" s="15">
        <v>0.73667818639116722</v>
      </c>
      <c r="CK7" s="15">
        <v>0.54409544749540106</v>
      </c>
      <c r="CL7" s="15">
        <v>-0.49763940542129498</v>
      </c>
      <c r="CM7" s="15">
        <v>0.13877247845684715</v>
      </c>
      <c r="CN7" s="15">
        <v>-7.5359853069953658E-2</v>
      </c>
      <c r="CO7" s="15">
        <v>0.30334547233237608</v>
      </c>
      <c r="CP7" s="15">
        <v>-0.17819537627309331</v>
      </c>
      <c r="CQ7" s="15">
        <v>0.30390995039113933</v>
      </c>
      <c r="CR7" s="15">
        <v>-0.20578920553620206</v>
      </c>
      <c r="CS7" s="15">
        <v>-0.16634353475582905</v>
      </c>
      <c r="CT7" s="15">
        <v>0.15577911476065245</v>
      </c>
      <c r="CU7" s="15">
        <v>0.82685401734335284</v>
      </c>
      <c r="CV7" s="13">
        <v>-0.82159488057906793</v>
      </c>
      <c r="CW7" s="5">
        <v>1</v>
      </c>
      <c r="CX7" s="2">
        <v>2.1666666666666665</v>
      </c>
      <c r="CY7" s="2">
        <v>-0.85612784275122378</v>
      </c>
      <c r="CZ7" s="8">
        <v>9962311</v>
      </c>
      <c r="DA7" s="5">
        <v>658551</v>
      </c>
      <c r="DB7" s="5">
        <v>975645</v>
      </c>
      <c r="DC7" s="5">
        <v>319280</v>
      </c>
      <c r="DD7" s="5">
        <v>1978343</v>
      </c>
      <c r="DE7" s="26">
        <v>0.13570000000000002</v>
      </c>
      <c r="DF7" s="5">
        <v>291323</v>
      </c>
      <c r="DG7" s="11">
        <f>(0.43)/100</f>
        <v>4.3E-3</v>
      </c>
      <c r="DH7" s="5">
        <v>2462</v>
      </c>
      <c r="DI7" s="10">
        <f>(2.93)/100</f>
        <v>2.9300000000000003E-2</v>
      </c>
      <c r="DJ7" s="5">
        <v>262838</v>
      </c>
      <c r="DK7" s="2">
        <v>2.647361582546861</v>
      </c>
      <c r="DL7" s="5">
        <v>491430</v>
      </c>
      <c r="DM7" s="2">
        <v>4.9497899942588361</v>
      </c>
      <c r="DN7" s="8">
        <v>491430</v>
      </c>
      <c r="DO7" s="2">
        <v>41.550965616822367</v>
      </c>
      <c r="DQ7" s="10">
        <v>0.42</v>
      </c>
    </row>
    <row r="8" spans="1:121" x14ac:dyDescent="0.3">
      <c r="A8" t="s">
        <v>120</v>
      </c>
      <c r="B8" t="s">
        <v>121</v>
      </c>
      <c r="C8" s="5">
        <v>2</v>
      </c>
      <c r="D8" t="s">
        <v>122</v>
      </c>
      <c r="E8" s="5">
        <v>0</v>
      </c>
      <c r="F8" s="5">
        <v>1</v>
      </c>
      <c r="G8" s="1"/>
      <c r="H8" s="1"/>
      <c r="I8" s="1"/>
      <c r="J8" s="1"/>
      <c r="K8" s="2">
        <v>-9.3884189672098009E-2</v>
      </c>
      <c r="L8" s="2">
        <v>2.9061158103279019</v>
      </c>
      <c r="M8" s="3">
        <v>21</v>
      </c>
      <c r="N8" s="34">
        <v>7</v>
      </c>
      <c r="O8" s="8">
        <v>741522</v>
      </c>
      <c r="P8" s="10">
        <v>0.9668524074867838</v>
      </c>
      <c r="Q8" s="5">
        <v>716942.33090441488</v>
      </c>
      <c r="R8" s="5">
        <v>133495.24560651521</v>
      </c>
      <c r="S8" s="10">
        <v>0.18620081400147265</v>
      </c>
      <c r="T8" s="5">
        <v>9</v>
      </c>
      <c r="U8" s="5">
        <v>6492</v>
      </c>
      <c r="V8" s="8">
        <v>29231</v>
      </c>
      <c r="W8" s="10">
        <v>9.6000000000000002E-2</v>
      </c>
      <c r="X8" s="10">
        <v>0.08</v>
      </c>
      <c r="Y8" s="4">
        <v>0.15733354579327763</v>
      </c>
      <c r="Z8" s="4">
        <v>-0.15733354579327763</v>
      </c>
      <c r="AA8" s="10">
        <v>0</v>
      </c>
      <c r="AB8" s="10">
        <v>6.9152736105157903E-2</v>
      </c>
      <c r="AC8" s="4">
        <v>-0.12239818751942305</v>
      </c>
      <c r="AD8" s="4">
        <v>0.12239818751942305</v>
      </c>
      <c r="AE8" s="10">
        <v>0.93100000000000005</v>
      </c>
      <c r="AF8" s="10">
        <v>0.29599999999999999</v>
      </c>
      <c r="AG8" s="10">
        <v>0.47499999999999998</v>
      </c>
      <c r="AH8" s="10">
        <v>0.61027181780685646</v>
      </c>
      <c r="AI8" s="4">
        <v>0.59514185734273206</v>
      </c>
      <c r="AJ8" s="9">
        <v>1</v>
      </c>
      <c r="AK8" s="9">
        <v>1</v>
      </c>
      <c r="AL8" s="9">
        <v>1</v>
      </c>
      <c r="AM8" s="9">
        <v>0.5</v>
      </c>
      <c r="AN8" s="9">
        <v>1</v>
      </c>
      <c r="AO8" s="9">
        <v>0</v>
      </c>
      <c r="AP8" s="9">
        <v>1</v>
      </c>
      <c r="AQ8" s="9">
        <v>1</v>
      </c>
      <c r="AR8" s="9">
        <v>1</v>
      </c>
      <c r="AS8" s="9">
        <v>0</v>
      </c>
      <c r="AT8" s="9">
        <v>0</v>
      </c>
      <c r="AU8" s="9">
        <v>0</v>
      </c>
      <c r="AV8" s="7">
        <v>1</v>
      </c>
      <c r="AW8" s="7">
        <v>1</v>
      </c>
      <c r="AX8" s="7">
        <v>1</v>
      </c>
      <c r="AY8" s="10">
        <v>0.14000000000000001</v>
      </c>
      <c r="AZ8" s="10">
        <v>0.36614173228346458</v>
      </c>
      <c r="BA8" s="11">
        <v>0.30111524163568776</v>
      </c>
      <c r="BB8" s="11">
        <v>0.2332102334441789</v>
      </c>
      <c r="BC8" s="11">
        <v>0.30371676714309959</v>
      </c>
      <c r="BD8" s="11">
        <v>0.27934741407432212</v>
      </c>
      <c r="BE8" s="5">
        <v>3</v>
      </c>
      <c r="BF8" s="5">
        <v>-9</v>
      </c>
      <c r="BG8" s="5">
        <v>1</v>
      </c>
      <c r="BH8" s="5">
        <v>1</v>
      </c>
      <c r="BI8" s="5">
        <v>55</v>
      </c>
      <c r="BJ8" s="5">
        <v>36</v>
      </c>
      <c r="BK8" s="5">
        <v>38</v>
      </c>
      <c r="BL8" s="5">
        <v>53</v>
      </c>
      <c r="BM8" s="5">
        <v>60</v>
      </c>
      <c r="BN8" s="5">
        <v>37</v>
      </c>
      <c r="BO8" s="5">
        <v>41</v>
      </c>
      <c r="BP8" s="5">
        <v>55</v>
      </c>
      <c r="BQ8" s="5">
        <v>-17</v>
      </c>
      <c r="BR8" s="5">
        <v>-19</v>
      </c>
      <c r="BS8" s="8">
        <v>22739</v>
      </c>
      <c r="BT8" s="10">
        <v>0.17033565425262026</v>
      </c>
      <c r="BU8" s="10">
        <v>0.12137198896324049</v>
      </c>
      <c r="BV8" s="2">
        <v>2.25</v>
      </c>
      <c r="BW8" s="2">
        <v>1.5</v>
      </c>
      <c r="BX8" s="2">
        <v>2.5</v>
      </c>
      <c r="BY8" s="2">
        <v>1</v>
      </c>
      <c r="BZ8" s="2">
        <v>0</v>
      </c>
      <c r="CA8" s="12">
        <v>0.52698172042933944</v>
      </c>
      <c r="CB8" s="12">
        <v>-0.77013753082746761</v>
      </c>
      <c r="CC8" s="12">
        <v>1.4858783541336242</v>
      </c>
      <c r="CD8" s="15">
        <v>-0.77723826905594762</v>
      </c>
      <c r="CE8" s="15">
        <v>-0.90279713301266529</v>
      </c>
      <c r="CF8" s="15">
        <v>-2.873280150704733</v>
      </c>
      <c r="CG8" s="15">
        <v>0.50882981100394797</v>
      </c>
      <c r="CH8" s="15">
        <v>-0.24311240500546005</v>
      </c>
      <c r="CI8" s="15">
        <v>1.5848657027352253</v>
      </c>
      <c r="CJ8" s="15">
        <v>0.79872444549680155</v>
      </c>
      <c r="CK8" s="15">
        <v>0.25200210199787004</v>
      </c>
      <c r="CL8" s="15">
        <v>-0.16148563487181258</v>
      </c>
      <c r="CM8" s="15">
        <v>-0.58505215349421047</v>
      </c>
      <c r="CN8" s="15">
        <v>0.34239585416565721</v>
      </c>
      <c r="CO8" s="15">
        <v>-0.18011137419734455</v>
      </c>
      <c r="CP8" s="15">
        <v>0.12473676339116456</v>
      </c>
      <c r="CQ8" s="15">
        <v>-0.80930716071010422</v>
      </c>
      <c r="CR8" s="15">
        <v>0.66158678474035648</v>
      </c>
      <c r="CS8" s="15">
        <v>-0.7485459064012302</v>
      </c>
      <c r="CT8" s="15">
        <v>-0.77889557380326169</v>
      </c>
      <c r="CU8" s="15">
        <v>-0.18927983529546505</v>
      </c>
      <c r="CV8" s="13">
        <v>-0.43698869571407079</v>
      </c>
      <c r="CW8" s="5">
        <v>1</v>
      </c>
      <c r="CX8" s="2">
        <v>7.25</v>
      </c>
      <c r="CY8" s="2">
        <v>1.149454776826379</v>
      </c>
      <c r="CZ8" s="8">
        <v>739795</v>
      </c>
      <c r="DA8" s="5">
        <v>62798</v>
      </c>
      <c r="DB8" s="5">
        <v>75274</v>
      </c>
      <c r="DC8" s="5">
        <v>24592</v>
      </c>
      <c r="DD8" s="5">
        <v>133928</v>
      </c>
      <c r="DE8" s="26">
        <v>2.9300000000000003E-2</v>
      </c>
      <c r="DF8" s="5">
        <v>44235</v>
      </c>
      <c r="DG8" s="11">
        <f>(14.07)/100</f>
        <v>0.14069999999999999</v>
      </c>
      <c r="DH8" s="5">
        <v>9766</v>
      </c>
      <c r="DI8" s="10">
        <f>(5.96)/100</f>
        <v>5.96E-2</v>
      </c>
      <c r="DJ8" s="5">
        <v>55961</v>
      </c>
      <c r="DK8" s="2">
        <v>7.5429913168188447</v>
      </c>
      <c r="DL8" s="5">
        <v>51304</v>
      </c>
      <c r="DM8" s="2">
        <v>6.9152736105157873</v>
      </c>
      <c r="DN8" s="8">
        <v>51304</v>
      </c>
      <c r="DO8" s="1" t="e">
        <v>#NULL!</v>
      </c>
      <c r="DQ8" s="10">
        <v>0.43</v>
      </c>
    </row>
    <row r="9" spans="1:121" x14ac:dyDescent="0.3">
      <c r="A9" t="s">
        <v>156</v>
      </c>
      <c r="B9" t="s">
        <v>157</v>
      </c>
      <c r="C9" s="5">
        <v>17</v>
      </c>
      <c r="D9" t="s">
        <v>158</v>
      </c>
      <c r="E9" s="5">
        <v>0</v>
      </c>
      <c r="F9" s="5">
        <v>1</v>
      </c>
      <c r="G9" s="1"/>
      <c r="H9" s="1"/>
      <c r="I9" s="1"/>
      <c r="J9" s="1"/>
      <c r="K9" s="2">
        <v>-0.10131089158233793</v>
      </c>
      <c r="L9" s="2">
        <v>2.898689108417662</v>
      </c>
      <c r="M9" s="3">
        <v>22</v>
      </c>
      <c r="N9" s="34">
        <v>8</v>
      </c>
      <c r="O9" s="8">
        <v>12835726</v>
      </c>
      <c r="P9" s="10">
        <v>0.92970743595750482</v>
      </c>
      <c r="Q9" s="5">
        <v>11933469.908113079</v>
      </c>
      <c r="R9" s="5">
        <v>1962687.7036086053</v>
      </c>
      <c r="S9" s="10">
        <v>0.16446915429637562</v>
      </c>
      <c r="T9" s="5">
        <v>162</v>
      </c>
      <c r="U9" s="5">
        <v>49607</v>
      </c>
      <c r="V9" s="8">
        <v>711810</v>
      </c>
      <c r="W9" s="10">
        <v>0.158</v>
      </c>
      <c r="X9" s="10">
        <v>6.3E-2</v>
      </c>
      <c r="Y9" s="4">
        <v>0.20602094549749395</v>
      </c>
      <c r="Z9" s="4">
        <v>-0.20602094549749395</v>
      </c>
      <c r="AA9" s="10">
        <v>0.139317155538877</v>
      </c>
      <c r="AB9" s="10">
        <v>0.17019750515934101</v>
      </c>
      <c r="AC9" s="4">
        <v>0.79330788278531328</v>
      </c>
      <c r="AD9" s="4">
        <v>-0.79330788278531328</v>
      </c>
      <c r="AE9" s="10">
        <v>0.88800000000000001</v>
      </c>
      <c r="AF9" s="10">
        <v>0.34</v>
      </c>
      <c r="AG9" s="10">
        <v>0.47100000000000003</v>
      </c>
      <c r="AH9" s="10">
        <v>0.61607256752488904</v>
      </c>
      <c r="AI9" s="4">
        <v>-0.10921313256831974</v>
      </c>
      <c r="AJ9" s="9">
        <v>1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1</v>
      </c>
      <c r="AQ9" s="9">
        <v>1</v>
      </c>
      <c r="AR9" s="9">
        <v>1</v>
      </c>
      <c r="AS9" s="9">
        <v>0</v>
      </c>
      <c r="AT9" s="9">
        <v>1</v>
      </c>
      <c r="AU9" s="9">
        <v>1</v>
      </c>
      <c r="AV9" s="7">
        <v>1</v>
      </c>
      <c r="AW9" s="7">
        <v>0</v>
      </c>
      <c r="AX9" s="7">
        <v>0</v>
      </c>
      <c r="AY9" s="10">
        <v>0.18</v>
      </c>
      <c r="AZ9" s="10">
        <v>0.27559643129600536</v>
      </c>
      <c r="BA9" s="11">
        <v>0.23089719947623208</v>
      </c>
      <c r="BB9" s="11">
        <v>0.23965760486325835</v>
      </c>
      <c r="BC9" s="11">
        <v>0.18706969636097182</v>
      </c>
      <c r="BD9" s="11">
        <v>0.21920816690015407</v>
      </c>
      <c r="BE9" s="5">
        <v>3</v>
      </c>
      <c r="BF9" s="5">
        <v>-9</v>
      </c>
      <c r="BG9" s="5">
        <v>0</v>
      </c>
      <c r="BH9" s="5">
        <v>0</v>
      </c>
      <c r="BI9" s="5">
        <v>67</v>
      </c>
      <c r="BJ9" s="5">
        <v>28</v>
      </c>
      <c r="BK9" s="5">
        <v>56</v>
      </c>
      <c r="BL9" s="5">
        <v>39</v>
      </c>
      <c r="BM9" s="5">
        <v>68</v>
      </c>
      <c r="BN9" s="5">
        <v>28</v>
      </c>
      <c r="BO9" s="5">
        <v>57</v>
      </c>
      <c r="BP9" s="5">
        <v>41</v>
      </c>
      <c r="BQ9" s="5">
        <v>-11</v>
      </c>
      <c r="BR9" s="5">
        <v>-11</v>
      </c>
      <c r="BS9" s="8">
        <v>662203</v>
      </c>
      <c r="BT9" s="10">
        <v>0.3373960099624973</v>
      </c>
      <c r="BU9" s="10">
        <v>0.12621023540078685</v>
      </c>
      <c r="BV9" s="2">
        <v>1</v>
      </c>
      <c r="BW9" s="2">
        <v>0</v>
      </c>
      <c r="BX9" s="2">
        <v>2.5</v>
      </c>
      <c r="BY9" s="2">
        <v>0.33333333333333331</v>
      </c>
      <c r="BZ9" s="2">
        <v>2</v>
      </c>
      <c r="CA9" s="12">
        <v>-0.72756794421191351</v>
      </c>
      <c r="CB9" s="12">
        <v>0.89520110559220911</v>
      </c>
      <c r="CC9" s="12">
        <v>-0.16006517667944536</v>
      </c>
      <c r="CD9" s="15">
        <v>0.78339467543217545</v>
      </c>
      <c r="CE9" s="15">
        <v>1.1007654463098109</v>
      </c>
      <c r="CF9" s="15">
        <v>0.21562478279221564</v>
      </c>
      <c r="CG9" s="15">
        <v>-0.57278335051660034</v>
      </c>
      <c r="CH9" s="15">
        <v>-0.12414753988422109</v>
      </c>
      <c r="CI9" s="15">
        <v>-0.44003534477126227</v>
      </c>
      <c r="CJ9" s="15">
        <v>-0.49769142342146805</v>
      </c>
      <c r="CK9" s="15">
        <v>2.004562174983056</v>
      </c>
      <c r="CL9" s="15">
        <v>-1.506100717069742</v>
      </c>
      <c r="CM9" s="15">
        <v>0.86259711040790477</v>
      </c>
      <c r="CN9" s="15">
        <v>-0.82732012609405325</v>
      </c>
      <c r="CO9" s="15">
        <v>1.1091068832152438</v>
      </c>
      <c r="CP9" s="15">
        <v>-1.2384578650979958</v>
      </c>
      <c r="CQ9" s="15">
        <v>0.56080620679911863</v>
      </c>
      <c r="CR9" s="15">
        <v>-0.55273960164682545</v>
      </c>
      <c r="CS9" s="15">
        <v>-0.24951530213374351</v>
      </c>
      <c r="CT9" s="15">
        <v>-3.115582295213036E-2</v>
      </c>
      <c r="CU9" s="15">
        <v>0.48814273313041323</v>
      </c>
      <c r="CV9" s="13">
        <v>-0.36173955292305265</v>
      </c>
      <c r="CW9" s="5">
        <v>1</v>
      </c>
      <c r="CX9" s="2">
        <v>5.8333333333333339</v>
      </c>
      <c r="CY9" s="2">
        <v>0.59052191563262102</v>
      </c>
      <c r="CZ9" s="8">
        <v>12802023</v>
      </c>
      <c r="DA9" s="5">
        <v>896570</v>
      </c>
      <c r="DB9" s="5">
        <v>1214511</v>
      </c>
      <c r="DC9" s="5">
        <v>899853</v>
      </c>
      <c r="DD9" s="5">
        <v>2250392</v>
      </c>
      <c r="DE9" s="26">
        <v>0.1399</v>
      </c>
      <c r="DF9" s="5">
        <v>679106</v>
      </c>
      <c r="DG9" s="11">
        <f>(0.12)/100</f>
        <v>1.1999999999999999E-3</v>
      </c>
      <c r="DH9" s="5">
        <v>3126</v>
      </c>
      <c r="DI9" s="10">
        <f>(5.3)/100</f>
        <v>5.2999999999999999E-2</v>
      </c>
      <c r="DJ9" s="5">
        <v>229053</v>
      </c>
      <c r="DK9" s="2">
        <v>1.7892614317700395</v>
      </c>
      <c r="DL9" s="5">
        <v>2178790</v>
      </c>
      <c r="DM9" s="2">
        <v>17.01975051593406</v>
      </c>
      <c r="DN9" s="8">
        <v>2178790</v>
      </c>
      <c r="DO9" s="2">
        <v>40.852884355822873</v>
      </c>
      <c r="DQ9" s="10">
        <v>0.48</v>
      </c>
    </row>
    <row r="10" spans="1:121" x14ac:dyDescent="0.3">
      <c r="A10" t="s">
        <v>162</v>
      </c>
      <c r="B10" t="s">
        <v>163</v>
      </c>
      <c r="C10" s="5">
        <v>19</v>
      </c>
      <c r="D10" t="s">
        <v>164</v>
      </c>
      <c r="E10" s="5">
        <v>0</v>
      </c>
      <c r="F10" s="5">
        <v>1</v>
      </c>
      <c r="G10" s="1"/>
      <c r="H10" s="1"/>
      <c r="I10" s="1"/>
      <c r="J10" s="1"/>
      <c r="K10" s="2">
        <v>0.67883402750223443</v>
      </c>
      <c r="L10" s="2">
        <v>2.6788340275022344</v>
      </c>
      <c r="M10" s="3">
        <v>2</v>
      </c>
      <c r="N10" s="34">
        <v>9</v>
      </c>
      <c r="O10" s="8">
        <v>3130869</v>
      </c>
      <c r="P10" s="10">
        <v>0.96868178159711338</v>
      </c>
      <c r="Q10" s="5">
        <v>3032815.7608671729</v>
      </c>
      <c r="R10" s="5">
        <v>501019.65371409582</v>
      </c>
      <c r="S10" s="10">
        <v>0.16519950211906023</v>
      </c>
      <c r="T10" s="5">
        <v>56</v>
      </c>
      <c r="U10" s="5">
        <v>26990</v>
      </c>
      <c r="V10" s="8">
        <v>224648</v>
      </c>
      <c r="W10" s="10">
        <v>0.14899999999999999</v>
      </c>
      <c r="X10" s="10">
        <v>3.9E-2</v>
      </c>
      <c r="Y10" s="4">
        <v>-0.96681965387567148</v>
      </c>
      <c r="Z10" s="4">
        <v>0.96681965387567148</v>
      </c>
      <c r="AA10" s="10">
        <v>5.1101973941307798E-2</v>
      </c>
      <c r="AB10" s="10">
        <v>5.7122659220536103E-2</v>
      </c>
      <c r="AC10" s="4">
        <v>-0.77885552826428828</v>
      </c>
      <c r="AD10" s="4">
        <v>0.77885552826428828</v>
      </c>
      <c r="AE10" s="10">
        <v>0.91800000000000004</v>
      </c>
      <c r="AF10" s="10">
        <v>0.28399999999999997</v>
      </c>
      <c r="AG10" s="10">
        <v>0.52200000000000002</v>
      </c>
      <c r="AH10" s="10">
        <v>0.86404027443835796</v>
      </c>
      <c r="AI10" s="4">
        <v>0.94437823398124632</v>
      </c>
      <c r="AJ10" s="9">
        <v>0</v>
      </c>
      <c r="AK10" s="9">
        <v>0</v>
      </c>
      <c r="AL10" s="9">
        <v>0</v>
      </c>
      <c r="AM10" s="9">
        <v>0.5</v>
      </c>
      <c r="AN10" s="9">
        <v>1</v>
      </c>
      <c r="AO10" s="9">
        <v>0</v>
      </c>
      <c r="AP10" s="9">
        <v>1</v>
      </c>
      <c r="AQ10" s="9">
        <v>1</v>
      </c>
      <c r="AR10" s="9">
        <v>1</v>
      </c>
      <c r="AS10" s="9">
        <v>0</v>
      </c>
      <c r="AT10" s="9">
        <v>1</v>
      </c>
      <c r="AU10" s="9">
        <v>1</v>
      </c>
      <c r="AV10" s="7">
        <v>1</v>
      </c>
      <c r="AW10" s="7">
        <v>1</v>
      </c>
      <c r="AX10" s="7">
        <v>1</v>
      </c>
      <c r="AY10" s="10">
        <v>0.17</v>
      </c>
      <c r="AZ10" s="10">
        <v>0.34606127678777687</v>
      </c>
      <c r="BA10" s="11">
        <v>0.26801536438651163</v>
      </c>
      <c r="BB10" s="11">
        <v>0.2880521856207171</v>
      </c>
      <c r="BC10" s="11">
        <v>0.2396942323361537</v>
      </c>
      <c r="BD10" s="11">
        <v>0.26525392744779414</v>
      </c>
      <c r="BE10" s="5">
        <v>2</v>
      </c>
      <c r="BF10" s="5">
        <v>-9</v>
      </c>
      <c r="BG10" s="5">
        <v>0</v>
      </c>
      <c r="BH10" s="5">
        <v>0</v>
      </c>
      <c r="BI10" s="5">
        <v>42</v>
      </c>
      <c r="BJ10" s="5">
        <v>48</v>
      </c>
      <c r="BK10" s="5">
        <v>42</v>
      </c>
      <c r="BL10" s="5">
        <v>52</v>
      </c>
      <c r="BM10" s="5">
        <v>56</v>
      </c>
      <c r="BN10" s="5">
        <v>40</v>
      </c>
      <c r="BO10" s="5">
        <v>52</v>
      </c>
      <c r="BP10" s="5">
        <v>46</v>
      </c>
      <c r="BQ10" s="5">
        <v>0</v>
      </c>
      <c r="BR10" s="5">
        <v>-4</v>
      </c>
      <c r="BS10" s="8">
        <v>197658</v>
      </c>
      <c r="BT10" s="10">
        <v>0.39451146982907076</v>
      </c>
      <c r="BU10" s="10">
        <v>0.17886407895060444</v>
      </c>
      <c r="BV10" s="2">
        <v>0</v>
      </c>
      <c r="BW10" s="2">
        <v>1.5</v>
      </c>
      <c r="BX10" s="2">
        <v>2.5</v>
      </c>
      <c r="BY10" s="2">
        <v>1</v>
      </c>
      <c r="BZ10" s="2">
        <v>2</v>
      </c>
      <c r="CA10" s="12">
        <v>0.58876775988849817</v>
      </c>
      <c r="CB10" s="12">
        <v>-0.4355349066086181</v>
      </c>
      <c r="CC10" s="12">
        <v>-0.10474904849116932</v>
      </c>
      <c r="CD10" s="15">
        <v>-0.33044132963496409</v>
      </c>
      <c r="CE10" s="15">
        <v>-0.28732366093321182</v>
      </c>
      <c r="CF10" s="15">
        <v>1.2716756035338541</v>
      </c>
      <c r="CG10" s="15">
        <v>-1.02864953420873E-3</v>
      </c>
      <c r="CH10" s="15">
        <v>0.7688140095889141</v>
      </c>
      <c r="CI10" s="15">
        <v>0.47348504889313892</v>
      </c>
      <c r="CJ10" s="15">
        <v>0.4949125328184808</v>
      </c>
      <c r="CK10" s="15">
        <v>-1.6466046437360815</v>
      </c>
      <c r="CL10" s="15">
        <v>1.8554369884250816</v>
      </c>
      <c r="CM10" s="15">
        <v>-0.26335231707151818</v>
      </c>
      <c r="CN10" s="15">
        <v>0.25884471271853504</v>
      </c>
      <c r="CO10" s="15">
        <v>-0.82472050290363863</v>
      </c>
      <c r="CP10" s="15">
        <v>0.57913497288755134</v>
      </c>
      <c r="CQ10" s="15">
        <v>0.13264577945248648</v>
      </c>
      <c r="CR10" s="15">
        <v>-0.11905160650854621</v>
      </c>
      <c r="CS10" s="15">
        <v>0.66537413902331544</v>
      </c>
      <c r="CT10" s="15">
        <v>0.62311645904260948</v>
      </c>
      <c r="CU10" s="15">
        <v>0.31878709102394392</v>
      </c>
      <c r="CV10" s="13">
        <v>0.4571845434248577</v>
      </c>
      <c r="CW10" s="5">
        <v>1</v>
      </c>
      <c r="CX10" s="2">
        <v>7</v>
      </c>
      <c r="CY10" s="2">
        <v>1.0508195660274804</v>
      </c>
      <c r="CZ10" s="8">
        <v>3145711</v>
      </c>
      <c r="DA10" s="5">
        <v>195121</v>
      </c>
      <c r="DB10" s="5">
        <v>322097</v>
      </c>
      <c r="DC10" s="5">
        <v>98173</v>
      </c>
      <c r="DD10" s="5">
        <v>649532</v>
      </c>
      <c r="DE10" s="26">
        <v>3.4599999999999999E-2</v>
      </c>
      <c r="DF10" s="5">
        <v>74554</v>
      </c>
      <c r="DG10" s="11">
        <f>(0.28)/100</f>
        <v>2.8000000000000004E-3</v>
      </c>
      <c r="DH10" s="5">
        <v>3700</v>
      </c>
      <c r="DI10" s="10">
        <f>(2.38)/100</f>
        <v>2.3799999999999998E-2</v>
      </c>
      <c r="DJ10" s="5">
        <v>48928</v>
      </c>
      <c r="DK10" s="2">
        <v>1.5608546036246613</v>
      </c>
      <c r="DL10" s="5">
        <v>179062</v>
      </c>
      <c r="DM10" s="2">
        <v>5.7122659220536107</v>
      </c>
      <c r="DN10" s="8">
        <v>179062</v>
      </c>
      <c r="DO10" s="2">
        <v>49.404253458535777</v>
      </c>
      <c r="DQ10" s="10">
        <v>0.44</v>
      </c>
    </row>
    <row r="11" spans="1:121" x14ac:dyDescent="0.3">
      <c r="A11" t="s">
        <v>204</v>
      </c>
      <c r="B11" t="s">
        <v>205</v>
      </c>
      <c r="C11" s="5">
        <v>33</v>
      </c>
      <c r="D11" t="s">
        <v>206</v>
      </c>
      <c r="E11" s="5">
        <v>0</v>
      </c>
      <c r="F11" s="5">
        <v>1</v>
      </c>
      <c r="G11" s="1"/>
      <c r="H11" s="1"/>
      <c r="I11" s="1"/>
      <c r="J11" s="1"/>
      <c r="K11" s="2">
        <v>0.50773781010871477</v>
      </c>
      <c r="L11" s="2">
        <v>2.5077378101087149</v>
      </c>
      <c r="M11" s="3">
        <v>5</v>
      </c>
      <c r="N11" s="34">
        <v>10</v>
      </c>
      <c r="O11" s="8">
        <v>1335015</v>
      </c>
      <c r="P11" s="10">
        <v>0.97309998913690865</v>
      </c>
      <c r="Q11" s="5">
        <v>1299103.0819976102</v>
      </c>
      <c r="R11" s="5">
        <v>203517.05102806046</v>
      </c>
      <c r="S11" s="10">
        <v>0.15665966300004117</v>
      </c>
      <c r="T11" s="5">
        <v>27</v>
      </c>
      <c r="U11" s="5">
        <v>68114</v>
      </c>
      <c r="V11" s="8">
        <v>133158</v>
      </c>
      <c r="W11" s="10">
        <v>0.106</v>
      </c>
      <c r="X11" s="10">
        <v>3.5999999999999997E-2</v>
      </c>
      <c r="Y11" s="4">
        <v>-1.865595358674311</v>
      </c>
      <c r="Z11" s="4">
        <v>1.865595358674311</v>
      </c>
      <c r="AA11" s="10">
        <v>5.7169078397806397E-2</v>
      </c>
      <c r="AB11" s="10">
        <v>3.5414426934473102E-2</v>
      </c>
      <c r="AC11" s="4">
        <v>-0.73194612658204417</v>
      </c>
      <c r="AD11" s="4">
        <v>0.73194612658204417</v>
      </c>
      <c r="AE11" s="10">
        <v>0.92800000000000005</v>
      </c>
      <c r="AF11" s="10">
        <v>0.36599999999999999</v>
      </c>
      <c r="AG11" s="10">
        <v>0.51300000000000001</v>
      </c>
      <c r="AH11" s="10">
        <v>0.9073123588266363</v>
      </c>
      <c r="AI11" s="4">
        <v>1.6561297928089083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1</v>
      </c>
      <c r="AU11" s="9">
        <v>1</v>
      </c>
      <c r="AV11" s="7">
        <v>0.5</v>
      </c>
      <c r="AW11" s="7">
        <v>1</v>
      </c>
      <c r="AX11" s="7">
        <v>1</v>
      </c>
      <c r="AY11" s="10">
        <v>0.28000000000000003</v>
      </c>
      <c r="AZ11" s="10">
        <v>0.32122801030064224</v>
      </c>
      <c r="BA11" s="11">
        <v>0.19338201174468903</v>
      </c>
      <c r="BB11" s="11">
        <v>0.21572499435094855</v>
      </c>
      <c r="BC11" s="11">
        <v>0.19844152771685286</v>
      </c>
      <c r="BD11" s="11">
        <v>0.20251617793749679</v>
      </c>
      <c r="BE11" s="5">
        <v>2</v>
      </c>
      <c r="BF11" s="5">
        <v>-9</v>
      </c>
      <c r="BG11" s="5">
        <v>0</v>
      </c>
      <c r="BH11" s="5">
        <v>0</v>
      </c>
      <c r="BI11" s="5">
        <v>49</v>
      </c>
      <c r="BJ11" s="5">
        <v>41</v>
      </c>
      <c r="BK11" s="5">
        <v>48</v>
      </c>
      <c r="BL11" s="5">
        <v>47</v>
      </c>
      <c r="BM11" s="5">
        <v>62</v>
      </c>
      <c r="BN11" s="5">
        <v>34</v>
      </c>
      <c r="BO11" s="5">
        <v>52</v>
      </c>
      <c r="BP11" s="5">
        <v>46</v>
      </c>
      <c r="BQ11" s="5">
        <v>-1</v>
      </c>
      <c r="BR11" s="5">
        <v>-10</v>
      </c>
      <c r="BS11" s="8">
        <v>65044</v>
      </c>
      <c r="BT11" s="10">
        <v>0.31959975673503582</v>
      </c>
      <c r="BU11" s="10">
        <v>0.20224491859642027</v>
      </c>
      <c r="BV11" s="2">
        <v>0</v>
      </c>
      <c r="BW11" s="2">
        <v>0</v>
      </c>
      <c r="BX11" s="2">
        <v>0</v>
      </c>
      <c r="BY11" s="2">
        <v>0.83333333333333337</v>
      </c>
      <c r="BZ11" s="2">
        <v>2</v>
      </c>
      <c r="CA11" s="12">
        <v>0.73799013263945135</v>
      </c>
      <c r="CB11" s="12">
        <v>-0.70638807819320204</v>
      </c>
      <c r="CC11" s="12">
        <v>-0.75155160029244972</v>
      </c>
      <c r="CD11" s="15">
        <v>-0.53962196380510175</v>
      </c>
      <c r="CE11" s="15">
        <v>-0.66708388838649169</v>
      </c>
      <c r="CF11" s="15">
        <v>-0.11342356717976239</v>
      </c>
      <c r="CG11" s="15">
        <v>-1.1506536465183952</v>
      </c>
      <c r="CH11" s="15">
        <v>-0.56574452515649121</v>
      </c>
      <c r="CI11" s="15">
        <v>-0.24262933131379671</v>
      </c>
      <c r="CJ11" s="15">
        <v>-0.85751899679176702</v>
      </c>
      <c r="CK11" s="15">
        <v>-0.62427793449472302</v>
      </c>
      <c r="CL11" s="15">
        <v>0.67889879150189336</v>
      </c>
      <c r="CM11" s="15">
        <v>0.21919743756252022</v>
      </c>
      <c r="CN11" s="15">
        <v>-0.15891099451707583</v>
      </c>
      <c r="CO11" s="15">
        <v>0.14219319015580253</v>
      </c>
      <c r="CP11" s="15">
        <v>-0.32966144610522224</v>
      </c>
      <c r="CQ11" s="15">
        <v>0.13264577945248648</v>
      </c>
      <c r="CR11" s="15">
        <v>-0.11905160650854621</v>
      </c>
      <c r="CS11" s="15">
        <v>0.58220237164540101</v>
      </c>
      <c r="CT11" s="15">
        <v>6.2311645904261047E-2</v>
      </c>
      <c r="CU11" s="15">
        <v>2.1816991541951105</v>
      </c>
      <c r="CV11" s="13">
        <v>0.82082623960396706</v>
      </c>
      <c r="CW11" s="5">
        <v>1</v>
      </c>
      <c r="CX11" s="2">
        <v>2.8333333333333335</v>
      </c>
      <c r="CY11" s="2">
        <v>-0.59310061395416103</v>
      </c>
      <c r="CZ11" s="8">
        <v>1342795</v>
      </c>
      <c r="DA11" s="5">
        <v>81627</v>
      </c>
      <c r="DB11" s="5">
        <v>127516</v>
      </c>
      <c r="DC11" s="5">
        <v>35906</v>
      </c>
      <c r="DD11" s="5">
        <v>256245</v>
      </c>
      <c r="DE11" s="26">
        <v>1.1899999999999999E-2</v>
      </c>
      <c r="DF11" s="5">
        <v>32455</v>
      </c>
      <c r="DG11" s="11">
        <f>(0.1)/100</f>
        <v>1E-3</v>
      </c>
      <c r="DH11" s="5">
        <v>66</v>
      </c>
      <c r="DI11" s="10">
        <f>(2.43)/100</f>
        <v>2.4300000000000002E-2</v>
      </c>
      <c r="DJ11" s="5">
        <v>25109</v>
      </c>
      <c r="DK11" s="2">
        <v>1.8811128300600468</v>
      </c>
      <c r="DL11" s="5">
        <v>47271</v>
      </c>
      <c r="DM11" s="2">
        <v>3.541442693447308</v>
      </c>
      <c r="DN11" s="8">
        <v>47271</v>
      </c>
      <c r="DO11" s="1" t="e">
        <v>#NULL!</v>
      </c>
      <c r="DQ11" s="10">
        <v>0.56000000000000005</v>
      </c>
    </row>
    <row r="12" spans="1:121" x14ac:dyDescent="0.3">
      <c r="A12" t="s">
        <v>264</v>
      </c>
      <c r="B12" t="s">
        <v>265</v>
      </c>
      <c r="C12" s="5">
        <v>55</v>
      </c>
      <c r="D12" t="s">
        <v>266</v>
      </c>
      <c r="E12" s="5">
        <v>1</v>
      </c>
      <c r="F12" s="5">
        <v>1</v>
      </c>
      <c r="G12" s="2">
        <v>0.42237369820974896</v>
      </c>
      <c r="H12" s="2">
        <v>3.422373698209749</v>
      </c>
      <c r="I12" s="3">
        <v>5</v>
      </c>
      <c r="J12" s="3">
        <v>3</v>
      </c>
      <c r="K12" s="2">
        <v>0.42237369820974896</v>
      </c>
      <c r="L12" s="2">
        <v>2.422373698209749</v>
      </c>
      <c r="M12" s="3">
        <v>6</v>
      </c>
      <c r="N12" s="34">
        <v>11</v>
      </c>
      <c r="O12" s="8">
        <v>5772917</v>
      </c>
      <c r="P12" s="10">
        <v>0.9727985956724936</v>
      </c>
      <c r="Q12" s="5">
        <v>5615885.5505338646</v>
      </c>
      <c r="R12" s="5">
        <v>894599.20776076452</v>
      </c>
      <c r="S12" s="10">
        <v>0.15929797708853255</v>
      </c>
      <c r="T12" s="5">
        <v>66</v>
      </c>
      <c r="U12" s="5">
        <v>30444</v>
      </c>
      <c r="V12" s="8">
        <v>335696</v>
      </c>
      <c r="W12" s="10">
        <v>0.15</v>
      </c>
      <c r="X12" s="10">
        <v>4.1000000000000002E-2</v>
      </c>
      <c r="Y12" s="4">
        <v>-0.84871317557832948</v>
      </c>
      <c r="Z12" s="4">
        <v>0.84871317557832948</v>
      </c>
      <c r="AA12" s="10">
        <v>4.9932259956332797E-2</v>
      </c>
      <c r="AB12" s="10">
        <v>6.6972571209244103E-2</v>
      </c>
      <c r="AC12" s="4">
        <v>-0.70710690621295824</v>
      </c>
      <c r="AD12" s="4">
        <v>0.70710690621295824</v>
      </c>
      <c r="AE12" s="10">
        <v>0.91900000000000004</v>
      </c>
      <c r="AF12" s="10">
        <v>0.29499999999999998</v>
      </c>
      <c r="AG12" s="10">
        <v>0.5</v>
      </c>
      <c r="AH12" s="10">
        <v>0.81647302191544857</v>
      </c>
      <c r="AI12" s="4">
        <v>0.88861501560073808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1</v>
      </c>
      <c r="AQ12" s="9">
        <v>1</v>
      </c>
      <c r="AR12" s="9">
        <v>1</v>
      </c>
      <c r="AS12" s="9">
        <v>1</v>
      </c>
      <c r="AT12" s="9">
        <v>1</v>
      </c>
      <c r="AU12" s="9">
        <v>1</v>
      </c>
      <c r="AV12" s="7">
        <v>1</v>
      </c>
      <c r="AW12" s="7">
        <v>1</v>
      </c>
      <c r="AX12" s="7">
        <v>1</v>
      </c>
      <c r="AY12" s="10">
        <v>0.13</v>
      </c>
      <c r="AZ12" s="10">
        <v>0.3863342929226109</v>
      </c>
      <c r="BA12" s="11">
        <v>0.40006601552988286</v>
      </c>
      <c r="BB12" s="11">
        <v>0.28826734957093847</v>
      </c>
      <c r="BC12" s="11">
        <v>0.28997174421365501</v>
      </c>
      <c r="BD12" s="11">
        <v>0.32610170310482545</v>
      </c>
      <c r="BE12" s="5">
        <v>2</v>
      </c>
      <c r="BF12" s="5">
        <v>3</v>
      </c>
      <c r="BG12" s="5">
        <v>0</v>
      </c>
      <c r="BH12" s="5">
        <v>0</v>
      </c>
      <c r="BI12" s="5">
        <v>47</v>
      </c>
      <c r="BJ12" s="5">
        <v>44</v>
      </c>
      <c r="BK12" s="5">
        <v>47</v>
      </c>
      <c r="BL12" s="5">
        <v>48</v>
      </c>
      <c r="BM12" s="5">
        <v>60</v>
      </c>
      <c r="BN12" s="5">
        <v>37</v>
      </c>
      <c r="BO12" s="5">
        <v>53</v>
      </c>
      <c r="BP12" s="5">
        <v>46</v>
      </c>
      <c r="BQ12" s="5">
        <v>0</v>
      </c>
      <c r="BR12" s="5">
        <v>-7</v>
      </c>
      <c r="BS12" s="8">
        <v>305252</v>
      </c>
      <c r="BT12" s="10">
        <v>0.34121648817917477</v>
      </c>
      <c r="BU12" s="10">
        <v>0.11432695117563617</v>
      </c>
      <c r="BV12" s="2">
        <v>0</v>
      </c>
      <c r="BW12" s="2">
        <v>0</v>
      </c>
      <c r="BX12" s="2">
        <v>2.75</v>
      </c>
      <c r="BY12" s="2">
        <v>1</v>
      </c>
      <c r="BZ12" s="2">
        <v>2</v>
      </c>
      <c r="CA12" s="12">
        <v>0.72781074484778441</v>
      </c>
      <c r="CB12" s="12">
        <v>-7.721108180199146E-2</v>
      </c>
      <c r="CC12" s="12">
        <v>-0.55172719363717415</v>
      </c>
      <c r="CD12" s="15">
        <v>-7.6543733577193337E-2</v>
      </c>
      <c r="CE12" s="15">
        <v>-0.15637185836311535</v>
      </c>
      <c r="CF12" s="15">
        <v>0.28626448639913754</v>
      </c>
      <c r="CG12" s="15">
        <v>2.0330315132325958</v>
      </c>
      <c r="CH12" s="15">
        <v>0.77278414697564657</v>
      </c>
      <c r="CI12" s="15">
        <v>1.3462629573665232</v>
      </c>
      <c r="CJ12" s="15">
        <v>1.8066020809383594</v>
      </c>
      <c r="CK12" s="15">
        <v>-0.91637127999225398</v>
      </c>
      <c r="CL12" s="15">
        <v>1.1831294473261169</v>
      </c>
      <c r="CM12" s="15">
        <v>0.13877247845684715</v>
      </c>
      <c r="CN12" s="15">
        <v>-7.5359853069953658E-2</v>
      </c>
      <c r="CO12" s="15">
        <v>-0.18011137419734455</v>
      </c>
      <c r="CP12" s="15">
        <v>0.12473676339116456</v>
      </c>
      <c r="CQ12" s="15">
        <v>0.21827786492181292</v>
      </c>
      <c r="CR12" s="15">
        <v>-0.11905160650854621</v>
      </c>
      <c r="CS12" s="15">
        <v>0.66537413902331544</v>
      </c>
      <c r="CT12" s="15">
        <v>0.34271405247343528</v>
      </c>
      <c r="CU12" s="15">
        <v>-0.35863547740193485</v>
      </c>
      <c r="CV12" s="13">
        <v>-0.54656001691291489</v>
      </c>
      <c r="CW12" s="5">
        <v>1</v>
      </c>
      <c r="CX12" s="2">
        <v>5.75</v>
      </c>
      <c r="CY12" s="2">
        <v>0.55764351203298801</v>
      </c>
      <c r="CZ12" s="8">
        <v>5795483</v>
      </c>
      <c r="DA12" s="5">
        <v>357753</v>
      </c>
      <c r="DB12" s="5">
        <v>561861</v>
      </c>
      <c r="DC12" s="5">
        <v>157189</v>
      </c>
      <c r="DD12" s="5">
        <v>1222607</v>
      </c>
      <c r="DE12" s="26">
        <v>6.1500000000000006E-2</v>
      </c>
      <c r="DF12" s="5">
        <v>154748</v>
      </c>
      <c r="DG12" s="11">
        <f>(0.84)/100</f>
        <v>8.3999999999999995E-3</v>
      </c>
      <c r="DH12" s="5">
        <v>987</v>
      </c>
      <c r="DI12" s="10">
        <f>(2.68)/100</f>
        <v>2.6800000000000001E-2</v>
      </c>
      <c r="DJ12" s="5">
        <v>110443</v>
      </c>
      <c r="DK12" s="2">
        <v>1.9112054266792116</v>
      </c>
      <c r="DL12" s="5">
        <v>387015</v>
      </c>
      <c r="DM12" s="2">
        <v>6.6972571209244141</v>
      </c>
      <c r="DN12" s="8">
        <v>387015</v>
      </c>
      <c r="DO12" s="1" t="e">
        <v>#NULL!</v>
      </c>
      <c r="DQ12" s="10">
        <v>0.48</v>
      </c>
    </row>
    <row r="13" spans="1:121" x14ac:dyDescent="0.3">
      <c r="A13" t="s">
        <v>234</v>
      </c>
      <c r="B13" t="s">
        <v>235</v>
      </c>
      <c r="C13" s="5">
        <v>44</v>
      </c>
      <c r="D13" t="s">
        <v>236</v>
      </c>
      <c r="E13" s="5">
        <v>1</v>
      </c>
      <c r="F13" s="5">
        <v>1</v>
      </c>
      <c r="G13" s="2">
        <v>0.4214341245296469</v>
      </c>
      <c r="H13" s="2">
        <v>0.4214341245296469</v>
      </c>
      <c r="I13" s="3">
        <v>6</v>
      </c>
      <c r="J13" s="3">
        <v>19</v>
      </c>
      <c r="K13" s="2">
        <v>0.4214341245296469</v>
      </c>
      <c r="L13" s="2">
        <v>2.4214341245296467</v>
      </c>
      <c r="M13" s="3">
        <v>7</v>
      </c>
      <c r="N13" s="34">
        <v>12</v>
      </c>
      <c r="O13" s="8">
        <v>1057566</v>
      </c>
      <c r="P13" s="10">
        <v>0.9367963302682818</v>
      </c>
      <c r="Q13" s="5">
        <v>990723.94781650568</v>
      </c>
      <c r="R13" s="5">
        <v>177931.34778583638</v>
      </c>
      <c r="S13" s="10">
        <v>0.17959730172868646</v>
      </c>
      <c r="T13" s="5">
        <v>14</v>
      </c>
      <c r="U13" s="5">
        <v>2557</v>
      </c>
      <c r="V13" s="8">
        <v>83446</v>
      </c>
      <c r="W13" s="10">
        <v>0.17199999999999999</v>
      </c>
      <c r="X13" s="10">
        <v>5.8999999999999997E-2</v>
      </c>
      <c r="Y13" s="4">
        <v>0.24499288589454238</v>
      </c>
      <c r="Z13" s="4">
        <v>-0.24499288589454238</v>
      </c>
      <c r="AA13" s="10">
        <v>0.14054936171582297</v>
      </c>
      <c r="AB13" s="10">
        <v>0.14894748898645099</v>
      </c>
      <c r="AC13" s="4">
        <v>0.57414651418138107</v>
      </c>
      <c r="AD13" s="4">
        <v>-0.57414651418138107</v>
      </c>
      <c r="AE13" s="10">
        <v>0.88500000000000001</v>
      </c>
      <c r="AF13" s="10">
        <v>0.34100000000000003</v>
      </c>
      <c r="AG13" s="10">
        <v>0.42700000000000005</v>
      </c>
      <c r="AH13" s="10">
        <v>0.72775092623619642</v>
      </c>
      <c r="AI13" s="4">
        <v>0.13207131105618897</v>
      </c>
      <c r="AJ13" s="9">
        <v>1</v>
      </c>
      <c r="AK13" s="9">
        <v>0</v>
      </c>
      <c r="AL13" s="9">
        <v>0</v>
      </c>
      <c r="AM13" s="9">
        <v>1</v>
      </c>
      <c r="AN13" s="9">
        <v>1</v>
      </c>
      <c r="AO13" s="9">
        <v>1</v>
      </c>
      <c r="AP13" s="9">
        <v>1</v>
      </c>
      <c r="AQ13" s="9">
        <v>1</v>
      </c>
      <c r="AR13" s="9">
        <v>1</v>
      </c>
      <c r="AS13" s="9">
        <v>0</v>
      </c>
      <c r="AT13" s="9">
        <v>0</v>
      </c>
      <c r="AU13" s="9">
        <v>0</v>
      </c>
      <c r="AV13" s="7">
        <v>1</v>
      </c>
      <c r="AW13" s="7">
        <v>1</v>
      </c>
      <c r="AX13" s="7">
        <v>1</v>
      </c>
      <c r="AY13" s="10">
        <v>0.11</v>
      </c>
      <c r="AZ13" s="10">
        <v>0.20872515176764672</v>
      </c>
      <c r="BA13" s="11">
        <v>0.34866063207400166</v>
      </c>
      <c r="BB13" s="11">
        <v>0.21933263218280907</v>
      </c>
      <c r="BC13" s="11">
        <v>0.16417045066158878</v>
      </c>
      <c r="BD13" s="11">
        <v>0.24405457163946651</v>
      </c>
      <c r="BE13" s="5">
        <v>2</v>
      </c>
      <c r="BF13" s="5">
        <v>0</v>
      </c>
      <c r="BG13" s="5">
        <v>1</v>
      </c>
      <c r="BH13" s="5">
        <v>1</v>
      </c>
      <c r="BI13" s="5">
        <v>55</v>
      </c>
      <c r="BJ13" s="5">
        <v>36</v>
      </c>
      <c r="BK13" s="5">
        <v>56</v>
      </c>
      <c r="BL13" s="5">
        <v>40</v>
      </c>
      <c r="BM13" s="5">
        <v>60</v>
      </c>
      <c r="BN13" s="5">
        <v>37</v>
      </c>
      <c r="BO13" s="5">
        <v>63</v>
      </c>
      <c r="BP13" s="5">
        <v>35</v>
      </c>
      <c r="BQ13" s="5">
        <v>1</v>
      </c>
      <c r="BR13" s="5">
        <v>3</v>
      </c>
      <c r="BS13" s="8">
        <v>80889</v>
      </c>
      <c r="BT13" s="10">
        <v>0.45460792045120951</v>
      </c>
      <c r="BU13" s="10">
        <v>0.13237944487625358</v>
      </c>
      <c r="BV13" s="2">
        <v>1</v>
      </c>
      <c r="BW13" s="2">
        <v>2</v>
      </c>
      <c r="BX13" s="2">
        <v>2.5</v>
      </c>
      <c r="BY13" s="2">
        <v>1</v>
      </c>
      <c r="BZ13" s="2">
        <v>0</v>
      </c>
      <c r="CA13" s="12">
        <v>-0.48814468948543005</v>
      </c>
      <c r="CB13" s="12">
        <v>-0.72968188741641682</v>
      </c>
      <c r="CC13" s="12">
        <v>0.98573209501067838</v>
      </c>
      <c r="CD13" s="15">
        <v>-0.65328233855497475</v>
      </c>
      <c r="CE13" s="15">
        <v>-0.83732123172761708</v>
      </c>
      <c r="CF13" s="15">
        <v>2.3828442109726873</v>
      </c>
      <c r="CG13" s="15">
        <v>1.2412016984304399</v>
      </c>
      <c r="CH13" s="15">
        <v>-0.49917752906200463</v>
      </c>
      <c r="CI13" s="15">
        <v>-0.83754816950730848</v>
      </c>
      <c r="CJ13" s="15">
        <v>3.7920093236270047E-2</v>
      </c>
      <c r="CK13" s="15">
        <v>0.25200210199787004</v>
      </c>
      <c r="CL13" s="15">
        <v>-0.16148563487181258</v>
      </c>
      <c r="CM13" s="15">
        <v>0.86259711040790477</v>
      </c>
      <c r="CN13" s="15">
        <v>-0.74376898464693109</v>
      </c>
      <c r="CO13" s="15">
        <v>-0.18011137419734455</v>
      </c>
      <c r="CP13" s="15">
        <v>0.12473676339116456</v>
      </c>
      <c r="CQ13" s="15">
        <v>1.0745987196150772</v>
      </c>
      <c r="CR13" s="15">
        <v>-1.0731651958127606</v>
      </c>
      <c r="CS13" s="15">
        <v>0.74854590640122998</v>
      </c>
      <c r="CT13" s="15">
        <v>1.2773887410373495</v>
      </c>
      <c r="CU13" s="15">
        <v>-0.69734676161487419</v>
      </c>
      <c r="CV13" s="13">
        <v>-0.26578997062717369</v>
      </c>
      <c r="CW13" s="5">
        <v>1</v>
      </c>
      <c r="CX13" s="2">
        <v>6.5</v>
      </c>
      <c r="CY13" s="2">
        <v>0.85354914442968344</v>
      </c>
      <c r="CZ13" s="8">
        <v>1059639</v>
      </c>
      <c r="DA13" s="5">
        <v>75560</v>
      </c>
      <c r="DB13" s="5">
        <v>114376</v>
      </c>
      <c r="DC13" s="5">
        <v>66770</v>
      </c>
      <c r="DD13" s="5">
        <v>204045</v>
      </c>
      <c r="DE13" s="26">
        <v>5.5399999999999998E-2</v>
      </c>
      <c r="DF13" s="5">
        <v>36176</v>
      </c>
      <c r="DG13" s="11">
        <f>(0.28)/100</f>
        <v>2.8000000000000004E-3</v>
      </c>
      <c r="DH13" s="5">
        <v>1237</v>
      </c>
      <c r="DI13" s="10">
        <f>(3.42)/100</f>
        <v>3.4200000000000001E-2</v>
      </c>
      <c r="DJ13" s="5">
        <v>25200</v>
      </c>
      <c r="DK13" s="2">
        <v>2.3854013437760906</v>
      </c>
      <c r="DL13" s="5">
        <v>157352</v>
      </c>
      <c r="DM13" s="2">
        <v>14.894748898645055</v>
      </c>
      <c r="DN13" s="8">
        <v>157352</v>
      </c>
      <c r="DO13" s="2">
        <v>36.987042491969007</v>
      </c>
      <c r="DQ13" s="10">
        <v>0.47</v>
      </c>
    </row>
    <row r="14" spans="1:121" x14ac:dyDescent="0.3">
      <c r="A14" t="s">
        <v>144</v>
      </c>
      <c r="B14" t="s">
        <v>145</v>
      </c>
      <c r="C14" s="5">
        <v>12</v>
      </c>
      <c r="D14" t="s">
        <v>146</v>
      </c>
      <c r="E14" s="5">
        <v>1</v>
      </c>
      <c r="F14" s="5">
        <v>1</v>
      </c>
      <c r="G14" s="2">
        <v>-0.65532630454306717</v>
      </c>
      <c r="H14" s="2">
        <v>2.3446736954569327</v>
      </c>
      <c r="I14" s="3">
        <v>30</v>
      </c>
      <c r="J14" s="3">
        <v>11</v>
      </c>
      <c r="K14" s="2">
        <v>-0.65532630454306717</v>
      </c>
      <c r="L14" s="2">
        <v>2.3446736954569327</v>
      </c>
      <c r="M14" s="3">
        <v>33</v>
      </c>
      <c r="N14" s="34">
        <v>13</v>
      </c>
      <c r="O14" s="8">
        <v>20656589</v>
      </c>
      <c r="P14" s="10">
        <v>0.90774085492745427</v>
      </c>
      <c r="Q14" s="5">
        <v>18750829.758745048</v>
      </c>
      <c r="R14" s="5">
        <v>2840666.076592877</v>
      </c>
      <c r="S14" s="10">
        <v>0.15149548650069961</v>
      </c>
      <c r="T14" s="5">
        <v>172</v>
      </c>
      <c r="U14" s="5">
        <v>180551</v>
      </c>
      <c r="V14" s="8">
        <v>1033862</v>
      </c>
      <c r="W14" s="10">
        <v>0.17399999999999999</v>
      </c>
      <c r="X14" s="10">
        <v>0.06</v>
      </c>
      <c r="Y14" s="4">
        <v>0.25220436554128089</v>
      </c>
      <c r="Z14" s="4">
        <v>-0.25220436554128089</v>
      </c>
      <c r="AA14" s="10">
        <v>0.20553176652214714</v>
      </c>
      <c r="AB14" s="10">
        <v>0.248712828210189</v>
      </c>
      <c r="AC14" s="4">
        <v>1.5182425989399748</v>
      </c>
      <c r="AD14" s="4">
        <v>-1.5182425989399748</v>
      </c>
      <c r="AE14" s="10">
        <v>0.874</v>
      </c>
      <c r="AF14" s="10">
        <v>0.28599999999999998</v>
      </c>
      <c r="AG14" s="10">
        <v>0.45799999999999996</v>
      </c>
      <c r="AH14" s="10">
        <v>0.54682437143901308</v>
      </c>
      <c r="AI14" s="4">
        <v>-0.84713396461998069</v>
      </c>
      <c r="AJ14" s="9">
        <v>0</v>
      </c>
      <c r="AK14" s="9">
        <v>0</v>
      </c>
      <c r="AL14" s="9">
        <v>0</v>
      </c>
      <c r="AM14" s="9">
        <v>1</v>
      </c>
      <c r="AN14" s="9">
        <v>1</v>
      </c>
      <c r="AO14" s="9">
        <v>1</v>
      </c>
      <c r="AP14" s="9">
        <v>1</v>
      </c>
      <c r="AQ14" s="9">
        <v>1</v>
      </c>
      <c r="AR14" s="9">
        <v>1</v>
      </c>
      <c r="AS14" s="9">
        <v>0</v>
      </c>
      <c r="AT14" s="9">
        <v>0</v>
      </c>
      <c r="AU14" s="9">
        <v>0</v>
      </c>
      <c r="AV14" s="7">
        <v>1</v>
      </c>
      <c r="AW14" s="7">
        <v>0</v>
      </c>
      <c r="AX14" s="7">
        <v>0</v>
      </c>
      <c r="AY14" s="10">
        <v>0.08</v>
      </c>
      <c r="AZ14" s="10">
        <v>0.35533092292405316</v>
      </c>
      <c r="BA14" s="11">
        <v>0.18466696783445166</v>
      </c>
      <c r="BB14" s="11">
        <v>0.23721267212121089</v>
      </c>
      <c r="BC14" s="11">
        <v>0.2203221784139032</v>
      </c>
      <c r="BD14" s="11">
        <v>0.21406727278985527</v>
      </c>
      <c r="BE14" s="5">
        <v>3</v>
      </c>
      <c r="BF14" s="5">
        <v>3</v>
      </c>
      <c r="BG14" s="5">
        <v>0</v>
      </c>
      <c r="BH14" s="5">
        <v>0</v>
      </c>
      <c r="BI14" s="5">
        <v>54</v>
      </c>
      <c r="BJ14" s="5">
        <v>36</v>
      </c>
      <c r="BK14" s="5">
        <v>48</v>
      </c>
      <c r="BL14" s="5">
        <v>49</v>
      </c>
      <c r="BM14" s="5">
        <v>66</v>
      </c>
      <c r="BN14" s="5">
        <v>32</v>
      </c>
      <c r="BO14" s="5">
        <v>50</v>
      </c>
      <c r="BP14" s="5">
        <v>49</v>
      </c>
      <c r="BQ14" s="5">
        <v>-6</v>
      </c>
      <c r="BR14" s="5">
        <v>-16</v>
      </c>
      <c r="BS14" s="8">
        <v>853311</v>
      </c>
      <c r="BT14" s="10">
        <v>0.30039116777268998</v>
      </c>
      <c r="BU14" s="10">
        <v>8.3266409570331296E-2</v>
      </c>
      <c r="BV14" s="2">
        <v>0</v>
      </c>
      <c r="BW14" s="2">
        <v>2</v>
      </c>
      <c r="BX14" s="2">
        <v>2.5</v>
      </c>
      <c r="BY14" s="2">
        <v>0.33333333333333331</v>
      </c>
      <c r="BZ14" s="2">
        <v>0</v>
      </c>
      <c r="CA14" s="12">
        <v>-1.4694763568443614</v>
      </c>
      <c r="CB14" s="12">
        <v>1.6945326904537528</v>
      </c>
      <c r="CC14" s="12">
        <v>-1.1426833875748779</v>
      </c>
      <c r="CD14" s="15">
        <v>1.5197269696256519</v>
      </c>
      <c r="CE14" s="15">
        <v>1.2317172488799073</v>
      </c>
      <c r="CF14" s="15">
        <v>-0.46858565790549855</v>
      </c>
      <c r="CG14" s="15">
        <v>-1.2848970105691382</v>
      </c>
      <c r="CH14" s="15">
        <v>-0.16926066816273841</v>
      </c>
      <c r="CI14" s="15">
        <v>0.13720148843593682</v>
      </c>
      <c r="CJ14" s="15">
        <v>-0.6085131749096141</v>
      </c>
      <c r="CK14" s="15">
        <v>0.10595542924910453</v>
      </c>
      <c r="CL14" s="15">
        <v>-0.16148563487181258</v>
      </c>
      <c r="CM14" s="15">
        <v>0.21919743756252022</v>
      </c>
      <c r="CN14" s="15">
        <v>8.1912883771685097E-3</v>
      </c>
      <c r="CO14" s="15">
        <v>0.78680231886209673</v>
      </c>
      <c r="CP14" s="15">
        <v>-0.6325935857694801</v>
      </c>
      <c r="CQ14" s="15">
        <v>-3.861839148616638E-2</v>
      </c>
      <c r="CR14" s="15">
        <v>0.14116119057442134</v>
      </c>
      <c r="CS14" s="15">
        <v>0.16634353475582875</v>
      </c>
      <c r="CT14" s="15">
        <v>-0.49849316723408743</v>
      </c>
      <c r="CU14" s="15">
        <v>-1.2054136879342832</v>
      </c>
      <c r="CV14" s="13">
        <v>-1.0296439525069971</v>
      </c>
      <c r="CW14" s="5">
        <v>1</v>
      </c>
      <c r="CX14" s="2">
        <v>4.833333333333333</v>
      </c>
      <c r="CY14" s="2">
        <v>0.19598107243702673</v>
      </c>
      <c r="CZ14" s="8">
        <v>20984400</v>
      </c>
      <c r="DA14" s="5">
        <v>1389757</v>
      </c>
      <c r="DB14" s="5">
        <v>1739623</v>
      </c>
      <c r="DC14" s="5">
        <v>1901686</v>
      </c>
      <c r="DD14" s="5">
        <v>4249733</v>
      </c>
      <c r="DE14" s="26">
        <v>0.15340000000000001</v>
      </c>
      <c r="DF14" s="5">
        <v>550606</v>
      </c>
      <c r="DG14" s="11">
        <f>(0.19)/100</f>
        <v>1.9E-3</v>
      </c>
      <c r="DH14" s="5">
        <v>10290</v>
      </c>
      <c r="DI14" s="10">
        <f>(2.67)/100</f>
        <v>2.6699999999999998E-2</v>
      </c>
      <c r="DJ14" s="5">
        <v>381530</v>
      </c>
      <c r="DK14" s="2">
        <v>1.8509696984427706</v>
      </c>
      <c r="DL14" s="5">
        <v>5126578</v>
      </c>
      <c r="DM14" s="2">
        <v>24.871282821018902</v>
      </c>
      <c r="DN14" s="8">
        <v>5126578</v>
      </c>
      <c r="DO14" s="2">
        <v>44.254085155088013</v>
      </c>
      <c r="DQ14" s="10">
        <v>0.43</v>
      </c>
    </row>
    <row r="15" spans="1:121" x14ac:dyDescent="0.3">
      <c r="A15" t="s">
        <v>201</v>
      </c>
      <c r="B15" t="s">
        <v>202</v>
      </c>
      <c r="C15" s="5">
        <v>32</v>
      </c>
      <c r="D15" t="s">
        <v>203</v>
      </c>
      <c r="E15" s="5">
        <v>1</v>
      </c>
      <c r="F15" s="5">
        <v>1</v>
      </c>
      <c r="G15" s="2">
        <v>-0.73820691040465758</v>
      </c>
      <c r="H15" s="2">
        <v>2.2617930895953426</v>
      </c>
      <c r="I15" s="3">
        <v>32</v>
      </c>
      <c r="J15" s="3">
        <v>12</v>
      </c>
      <c r="K15" s="2">
        <v>-0.73820691040465758</v>
      </c>
      <c r="L15" s="2">
        <v>2.2617930895953426</v>
      </c>
      <c r="M15" s="3">
        <v>35</v>
      </c>
      <c r="N15" s="34">
        <v>14</v>
      </c>
      <c r="O15" s="8">
        <v>2939254</v>
      </c>
      <c r="P15" s="10">
        <v>0.8952102305464722</v>
      </c>
      <c r="Q15" s="5">
        <v>2631250.2509746407</v>
      </c>
      <c r="R15" s="5">
        <v>420458.76024214481</v>
      </c>
      <c r="S15" s="10">
        <v>0.159794287938368</v>
      </c>
      <c r="T15" s="5">
        <v>14</v>
      </c>
      <c r="U15" s="5">
        <v>13178</v>
      </c>
      <c r="V15" s="8">
        <v>110414</v>
      </c>
      <c r="W15" s="10">
        <v>0.156</v>
      </c>
      <c r="X15" s="10">
        <v>6.7000000000000004E-2</v>
      </c>
      <c r="Y15" s="4">
        <v>0.30168708914152198</v>
      </c>
      <c r="Z15" s="4">
        <v>-0.30168708914152198</v>
      </c>
      <c r="AA15" s="10">
        <v>0.19958755915699622</v>
      </c>
      <c r="AB15" s="10">
        <v>0.28456105287718803</v>
      </c>
      <c r="AC15" s="4">
        <v>1.8440337232247499</v>
      </c>
      <c r="AD15" s="4">
        <v>-1.8440337232247499</v>
      </c>
      <c r="AE15" s="10">
        <v>0.86</v>
      </c>
      <c r="AF15" s="10">
        <v>0.23499999999999999</v>
      </c>
      <c r="AG15" s="10">
        <v>0.44299999999999995</v>
      </c>
      <c r="AH15" s="10">
        <v>0.4978119479275579</v>
      </c>
      <c r="AI15" s="4">
        <v>-1.5165844530764481</v>
      </c>
      <c r="AJ15" s="9">
        <v>0</v>
      </c>
      <c r="AK15" s="9">
        <v>0</v>
      </c>
      <c r="AL15" s="9">
        <v>0</v>
      </c>
      <c r="AM15" s="9">
        <v>1</v>
      </c>
      <c r="AN15" s="9">
        <v>0</v>
      </c>
      <c r="AO15" s="9">
        <v>0</v>
      </c>
      <c r="AP15" s="9">
        <v>1</v>
      </c>
      <c r="AQ15" s="9">
        <v>1</v>
      </c>
      <c r="AR15" s="9">
        <v>1</v>
      </c>
      <c r="AS15" s="9">
        <v>0</v>
      </c>
      <c r="AT15" s="9">
        <v>0</v>
      </c>
      <c r="AU15" s="9">
        <v>0</v>
      </c>
      <c r="AV15" s="7">
        <v>1</v>
      </c>
      <c r="AW15" s="7">
        <v>1</v>
      </c>
      <c r="AX15" s="7">
        <v>1</v>
      </c>
      <c r="AY15" s="10">
        <v>0.16</v>
      </c>
      <c r="AZ15" s="10">
        <v>0.28542063189950512</v>
      </c>
      <c r="BA15" s="11">
        <v>0.19960811960926286</v>
      </c>
      <c r="BB15" s="11">
        <v>0.23476464985129492</v>
      </c>
      <c r="BC15" s="11">
        <v>0.20048634447363597</v>
      </c>
      <c r="BD15" s="11">
        <v>0.21161970464473126</v>
      </c>
      <c r="BE15" s="5">
        <v>3</v>
      </c>
      <c r="BF15" s="5">
        <v>3</v>
      </c>
      <c r="BG15" s="5">
        <v>0</v>
      </c>
      <c r="BH15" s="5">
        <v>0</v>
      </c>
      <c r="BI15" s="5">
        <v>52</v>
      </c>
      <c r="BJ15" s="5">
        <v>35</v>
      </c>
      <c r="BK15" s="5">
        <v>48</v>
      </c>
      <c r="BL15" s="5">
        <v>46</v>
      </c>
      <c r="BM15" s="5">
        <v>68</v>
      </c>
      <c r="BN15" s="5">
        <v>30</v>
      </c>
      <c r="BO15" s="5">
        <v>52</v>
      </c>
      <c r="BP15" s="5">
        <v>46</v>
      </c>
      <c r="BQ15" s="5">
        <v>-4</v>
      </c>
      <c r="BR15" s="5">
        <v>-16</v>
      </c>
      <c r="BS15" s="8">
        <v>97236</v>
      </c>
      <c r="BT15" s="10">
        <v>0.23126168174971828</v>
      </c>
      <c r="BU15" s="10">
        <v>4.7631133614175557E-2</v>
      </c>
      <c r="BV15" s="2">
        <v>0</v>
      </c>
      <c r="BW15" s="2">
        <v>1</v>
      </c>
      <c r="BX15" s="2">
        <v>2.5</v>
      </c>
      <c r="BY15" s="2">
        <v>1</v>
      </c>
      <c r="BZ15" s="2">
        <v>0</v>
      </c>
      <c r="CA15" s="12">
        <v>-1.8926908585034963</v>
      </c>
      <c r="CB15" s="12">
        <v>-0.50887938596967197</v>
      </c>
      <c r="CC15" s="12">
        <v>-0.5141368924984443</v>
      </c>
      <c r="CD15" s="15">
        <v>-0.59162332289970887</v>
      </c>
      <c r="CE15" s="15">
        <v>-0.83732123172761708</v>
      </c>
      <c r="CF15" s="15">
        <v>-1.7467728706592958</v>
      </c>
      <c r="CG15" s="15">
        <v>-1.0547489473233207</v>
      </c>
      <c r="CH15" s="15">
        <v>-0.21443080343562215</v>
      </c>
      <c r="CI15" s="15">
        <v>-0.20713292694627836</v>
      </c>
      <c r="CJ15" s="15">
        <v>-0.66127516200945535</v>
      </c>
      <c r="CK15" s="15">
        <v>-0.18613791624842649</v>
      </c>
      <c r="CL15" s="15">
        <v>-0.32956252014655379</v>
      </c>
      <c r="CM15" s="15">
        <v>0.21919743756252022</v>
      </c>
      <c r="CN15" s="15">
        <v>-0.24246213596419799</v>
      </c>
      <c r="CO15" s="15">
        <v>1.1091068832152438</v>
      </c>
      <c r="CP15" s="15">
        <v>-0.93552572543373802</v>
      </c>
      <c r="CQ15" s="15">
        <v>0.13264577945248648</v>
      </c>
      <c r="CR15" s="15">
        <v>-0.11905160650854621</v>
      </c>
      <c r="CS15" s="15">
        <v>0.33268706951165766</v>
      </c>
      <c r="CT15" s="15">
        <v>-0.49849316723408743</v>
      </c>
      <c r="CU15" s="15">
        <v>0.14943144891747412</v>
      </c>
      <c r="CV15" s="13">
        <v>-1.5838786330748575</v>
      </c>
      <c r="CW15" s="5">
        <v>1</v>
      </c>
      <c r="CX15" s="2">
        <v>4.5</v>
      </c>
      <c r="CY15" s="2">
        <v>6.4467458038495518E-2</v>
      </c>
      <c r="CZ15" s="8">
        <v>2998039</v>
      </c>
      <c r="DA15" s="5">
        <v>219451</v>
      </c>
      <c r="DB15" s="5">
        <v>250225</v>
      </c>
      <c r="DC15" s="5">
        <v>308088</v>
      </c>
      <c r="DD15" s="5">
        <v>585057</v>
      </c>
      <c r="DE15" s="26">
        <v>8.4900000000000003E-2</v>
      </c>
      <c r="DF15" s="5">
        <v>240323</v>
      </c>
      <c r="DG15" s="11">
        <f>(0.9)/100</f>
        <v>9.0000000000000011E-3</v>
      </c>
      <c r="DH15" s="5">
        <v>18016</v>
      </c>
      <c r="DI15" s="10">
        <f>(8.17)/100</f>
        <v>8.1699999999999995E-2</v>
      </c>
      <c r="DJ15" s="5">
        <v>98794</v>
      </c>
      <c r="DK15" s="2">
        <v>3.3602738449377529</v>
      </c>
      <c r="DL15" s="5">
        <v>836626</v>
      </c>
      <c r="DM15" s="2">
        <v>28.456105287718813</v>
      </c>
      <c r="DN15" s="8">
        <v>836626</v>
      </c>
      <c r="DO15" s="2">
        <v>39.794286779566015</v>
      </c>
      <c r="DQ15" s="10">
        <v>0.44</v>
      </c>
    </row>
    <row r="16" spans="1:121" x14ac:dyDescent="0.3">
      <c r="A16" t="s">
        <v>231</v>
      </c>
      <c r="B16" t="s">
        <v>232</v>
      </c>
      <c r="C16" s="5">
        <v>42</v>
      </c>
      <c r="D16" t="s">
        <v>233</v>
      </c>
      <c r="E16" s="5">
        <v>1</v>
      </c>
      <c r="F16" s="5">
        <v>1</v>
      </c>
      <c r="G16" s="2">
        <v>0.20021634366463531</v>
      </c>
      <c r="H16" s="2">
        <v>2.2002163436646351</v>
      </c>
      <c r="I16" s="3">
        <v>8</v>
      </c>
      <c r="J16" s="3">
        <v>13</v>
      </c>
      <c r="K16" s="2">
        <v>0.20021634366463531</v>
      </c>
      <c r="L16" s="2">
        <v>2.2002163436646351</v>
      </c>
      <c r="M16" s="3">
        <v>11</v>
      </c>
      <c r="N16" s="34">
        <v>15</v>
      </c>
      <c r="O16" s="8">
        <v>12787085</v>
      </c>
      <c r="P16" s="10">
        <v>0.96744558744146203</v>
      </c>
      <c r="Q16" s="5">
        <v>12370808.959488908</v>
      </c>
      <c r="R16" s="5">
        <v>1989292.5751559322</v>
      </c>
      <c r="S16" s="10">
        <v>0.1608053751109029</v>
      </c>
      <c r="T16" s="5">
        <v>239</v>
      </c>
      <c r="U16" s="5">
        <v>76564</v>
      </c>
      <c r="V16" s="8">
        <v>716052</v>
      </c>
      <c r="W16" s="10">
        <v>0.161</v>
      </c>
      <c r="X16" s="10">
        <v>5.8000000000000003E-2</v>
      </c>
      <c r="Y16" s="4">
        <v>0.10763019316098141</v>
      </c>
      <c r="Z16" s="4">
        <v>-0.10763019316098141</v>
      </c>
      <c r="AA16" s="10">
        <v>6.8124025019267884E-2</v>
      </c>
      <c r="AB16" s="10">
        <v>7.0399407019290303E-2</v>
      </c>
      <c r="AC16" s="4">
        <v>-0.28806967943375639</v>
      </c>
      <c r="AD16" s="4">
        <v>0.28806967943375639</v>
      </c>
      <c r="AE16" s="10">
        <v>0.90100000000000002</v>
      </c>
      <c r="AF16" s="10">
        <v>0.308</v>
      </c>
      <c r="AG16" s="10">
        <v>0.47100000000000003</v>
      </c>
      <c r="AH16" s="10">
        <v>0.7690826359700903</v>
      </c>
      <c r="AI16" s="4">
        <v>0.43432165580669596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1</v>
      </c>
      <c r="AQ16" s="9">
        <v>1</v>
      </c>
      <c r="AR16" s="9">
        <v>1</v>
      </c>
      <c r="AS16" s="9">
        <v>1</v>
      </c>
      <c r="AT16" s="9">
        <v>0</v>
      </c>
      <c r="AU16" s="9">
        <v>0</v>
      </c>
      <c r="AV16" s="7">
        <v>1</v>
      </c>
      <c r="AW16" s="7">
        <v>1</v>
      </c>
      <c r="AX16" s="7">
        <v>1</v>
      </c>
      <c r="AY16" s="10">
        <v>0.27</v>
      </c>
      <c r="AZ16" s="10">
        <v>0.29139018602339645</v>
      </c>
      <c r="BA16" s="11">
        <v>0.24668993887659682</v>
      </c>
      <c r="BB16" s="11">
        <v>0.22628554924243413</v>
      </c>
      <c r="BC16" s="11">
        <v>0.17589336840230685</v>
      </c>
      <c r="BD16" s="11">
        <v>0.21628961884044595</v>
      </c>
      <c r="BE16" s="5">
        <v>2</v>
      </c>
      <c r="BF16" s="5">
        <v>2</v>
      </c>
      <c r="BG16" s="5">
        <v>0</v>
      </c>
      <c r="BH16" s="5">
        <v>0</v>
      </c>
      <c r="BI16" s="5">
        <v>52</v>
      </c>
      <c r="BJ16" s="5">
        <v>43</v>
      </c>
      <c r="BK16" s="5">
        <v>48</v>
      </c>
      <c r="BL16" s="5">
        <v>49</v>
      </c>
      <c r="BM16" s="5">
        <v>63</v>
      </c>
      <c r="BN16" s="5">
        <v>35</v>
      </c>
      <c r="BO16" s="5">
        <v>52</v>
      </c>
      <c r="BP16" s="5">
        <v>47</v>
      </c>
      <c r="BQ16" s="5">
        <v>-4</v>
      </c>
      <c r="BR16" s="5">
        <v>-11</v>
      </c>
      <c r="BS16" s="8">
        <v>639488</v>
      </c>
      <c r="BT16" s="10">
        <v>0.3214650313314889</v>
      </c>
      <c r="BU16" s="10">
        <v>0.18690733658218431</v>
      </c>
      <c r="BV16" s="2">
        <v>0</v>
      </c>
      <c r="BW16" s="2">
        <v>0</v>
      </c>
      <c r="BX16" s="2">
        <v>2.75</v>
      </c>
      <c r="BY16" s="2">
        <v>1</v>
      </c>
      <c r="BZ16" s="2">
        <v>0</v>
      </c>
      <c r="CA16" s="12">
        <v>0.54701602608567568</v>
      </c>
      <c r="CB16" s="12">
        <v>0.91942278894265261</v>
      </c>
      <c r="CC16" s="12">
        <v>-0.43755772582156294</v>
      </c>
      <c r="CD16" s="15">
        <v>0.79309348677931413</v>
      </c>
      <c r="CE16" s="15">
        <v>2.1090943260995538</v>
      </c>
      <c r="CF16" s="15">
        <v>-7.8935098154134617E-2</v>
      </c>
      <c r="CG16" s="15">
        <v>-0.32951774147115648</v>
      </c>
      <c r="CH16" s="15">
        <v>-0.37088449513662897</v>
      </c>
      <c r="CI16" s="15">
        <v>-0.63404757361708219</v>
      </c>
      <c r="CJ16" s="15">
        <v>-0.56060627847192246</v>
      </c>
      <c r="CK16" s="15">
        <v>-0.18613791624842649</v>
      </c>
      <c r="CL16" s="15">
        <v>1.0150525620513757</v>
      </c>
      <c r="CM16" s="15">
        <v>0.21919743756252022</v>
      </c>
      <c r="CN16" s="15">
        <v>8.1912883771685097E-3</v>
      </c>
      <c r="CO16" s="15">
        <v>0.30334547233237608</v>
      </c>
      <c r="CP16" s="15">
        <v>-0.17819537627309331</v>
      </c>
      <c r="CQ16" s="15">
        <v>0.13264577945248648</v>
      </c>
      <c r="CR16" s="15">
        <v>-3.2314007480890347E-2</v>
      </c>
      <c r="CS16" s="15">
        <v>0.33268706951165766</v>
      </c>
      <c r="CT16" s="15">
        <v>-3.115582295213036E-2</v>
      </c>
      <c r="CU16" s="15">
        <v>2.0123435120886404</v>
      </c>
      <c r="CV16" s="13">
        <v>0.58228115638916988</v>
      </c>
      <c r="CW16" s="5">
        <v>1</v>
      </c>
      <c r="CX16" s="2">
        <v>3.75</v>
      </c>
      <c r="CY16" s="2">
        <v>-0.23143817435819994</v>
      </c>
      <c r="CZ16" s="8">
        <v>12805537</v>
      </c>
      <c r="DA16" s="5">
        <v>868634</v>
      </c>
      <c r="DB16" s="5">
        <v>1187598</v>
      </c>
      <c r="DC16" s="5">
        <v>416183</v>
      </c>
      <c r="DD16" s="5">
        <v>3132444</v>
      </c>
      <c r="DE16" s="26">
        <v>0.1057</v>
      </c>
      <c r="DF16" s="5">
        <v>420202</v>
      </c>
      <c r="DG16" s="11">
        <f>(0.1)/100</f>
        <v>1E-3</v>
      </c>
      <c r="DH16" s="5">
        <v>2446</v>
      </c>
      <c r="DI16" s="10">
        <f>(3.29)/100</f>
        <v>3.2899999999999999E-2</v>
      </c>
      <c r="DJ16" s="5">
        <v>245081</v>
      </c>
      <c r="DK16" s="2">
        <v>1.9170576367268821</v>
      </c>
      <c r="DL16" s="5">
        <v>900002</v>
      </c>
      <c r="DM16" s="2">
        <v>7.0399407019290265</v>
      </c>
      <c r="DN16" s="8">
        <v>900002</v>
      </c>
      <c r="DO16" s="2">
        <v>45.14155338630237</v>
      </c>
      <c r="DQ16" s="10">
        <v>0.52</v>
      </c>
    </row>
    <row r="17" spans="1:121" x14ac:dyDescent="0.3">
      <c r="A17" t="s">
        <v>165</v>
      </c>
      <c r="B17" t="s">
        <v>166</v>
      </c>
      <c r="C17" s="5">
        <v>20</v>
      </c>
      <c r="D17" t="s">
        <v>167</v>
      </c>
      <c r="E17" s="5">
        <v>0</v>
      </c>
      <c r="F17" s="5">
        <v>1</v>
      </c>
      <c r="G17" s="1"/>
      <c r="H17" s="1"/>
      <c r="I17" s="1"/>
      <c r="J17" s="1"/>
      <c r="K17" s="2">
        <v>0.15888333777258012</v>
      </c>
      <c r="L17" s="2">
        <v>2.15888333777258</v>
      </c>
      <c r="M17" s="3">
        <v>12</v>
      </c>
      <c r="N17" s="34">
        <v>16</v>
      </c>
      <c r="O17" s="8">
        <v>2907731</v>
      </c>
      <c r="P17" s="10">
        <v>0.95725708727271352</v>
      </c>
      <c r="Q17" s="5">
        <v>2783446.1076325746</v>
      </c>
      <c r="R17" s="5">
        <v>466990.21196929517</v>
      </c>
      <c r="S17" s="10">
        <v>0.16777411665659583</v>
      </c>
      <c r="T17" s="5">
        <v>60</v>
      </c>
      <c r="U17" s="5">
        <v>35173</v>
      </c>
      <c r="V17" s="8">
        <v>204563</v>
      </c>
      <c r="W17" s="10">
        <v>0.153</v>
      </c>
      <c r="X17" s="10">
        <v>4.4999999999999998E-2</v>
      </c>
      <c r="Y17" s="4">
        <v>-0.62467471697139754</v>
      </c>
      <c r="Z17" s="4">
        <v>0.62467471697139754</v>
      </c>
      <c r="AA17" s="10">
        <v>7.0691974550861639E-2</v>
      </c>
      <c r="AB17" s="10">
        <v>0.115884248177598</v>
      </c>
      <c r="AC17" s="4">
        <v>-0.26533735440335371</v>
      </c>
      <c r="AD17" s="4">
        <v>0.26533735440335371</v>
      </c>
      <c r="AE17" s="10">
        <v>0.90500000000000003</v>
      </c>
      <c r="AF17" s="10">
        <v>0.32800000000000001</v>
      </c>
      <c r="AG17" s="10">
        <v>0.51</v>
      </c>
      <c r="AH17" s="10">
        <v>0.76238791533968575</v>
      </c>
      <c r="AI17" s="4">
        <v>0.59495512531604666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1</v>
      </c>
      <c r="AQ17" s="9">
        <v>1</v>
      </c>
      <c r="AR17" s="9">
        <v>1</v>
      </c>
      <c r="AS17" s="9">
        <v>0</v>
      </c>
      <c r="AT17" s="9">
        <v>0</v>
      </c>
      <c r="AU17" s="9">
        <v>0</v>
      </c>
      <c r="AV17" s="7">
        <v>0</v>
      </c>
      <c r="AW17" s="7">
        <v>0</v>
      </c>
      <c r="AX17" s="7">
        <v>0</v>
      </c>
      <c r="AY17" s="10">
        <v>0.18</v>
      </c>
      <c r="AZ17" s="10">
        <v>0.31832216961085558</v>
      </c>
      <c r="BA17" s="11">
        <v>0.20391068218924563</v>
      </c>
      <c r="BB17" s="11">
        <v>0.20499677685062495</v>
      </c>
      <c r="BC17" s="11">
        <v>0.18419378979138248</v>
      </c>
      <c r="BD17" s="11">
        <v>0.19770041627708435</v>
      </c>
      <c r="BE17" s="5">
        <v>2</v>
      </c>
      <c r="BF17" s="5">
        <v>-9</v>
      </c>
      <c r="BG17" s="5">
        <v>1</v>
      </c>
      <c r="BH17" s="5">
        <v>0</v>
      </c>
      <c r="BI17" s="5">
        <v>55</v>
      </c>
      <c r="BJ17" s="5">
        <v>36</v>
      </c>
      <c r="BK17" s="5">
        <v>36</v>
      </c>
      <c r="BL17" s="5">
        <v>57</v>
      </c>
      <c r="BM17" s="5">
        <v>41</v>
      </c>
      <c r="BN17" s="5">
        <v>54</v>
      </c>
      <c r="BO17" s="5">
        <v>38</v>
      </c>
      <c r="BP17" s="5">
        <v>60</v>
      </c>
      <c r="BQ17" s="5">
        <v>-19</v>
      </c>
      <c r="BR17" s="5">
        <v>-3</v>
      </c>
      <c r="BS17" s="8">
        <v>169390</v>
      </c>
      <c r="BT17" s="10">
        <v>0.3627270886164472</v>
      </c>
      <c r="BU17" s="10">
        <v>0.20634646052196712</v>
      </c>
      <c r="BV17" s="2">
        <v>0</v>
      </c>
      <c r="BW17" s="2">
        <v>0</v>
      </c>
      <c r="BX17" s="2">
        <v>2.5</v>
      </c>
      <c r="BY17" s="2">
        <v>0</v>
      </c>
      <c r="BZ17" s="2">
        <v>0</v>
      </c>
      <c r="CA17" s="12">
        <v>0.20290539835708588</v>
      </c>
      <c r="CB17" s="12">
        <v>-0.46651608842220749</v>
      </c>
      <c r="CC17" s="12">
        <v>9.0250790448885898E-2</v>
      </c>
      <c r="CD17" s="15">
        <v>-0.37636321221565283</v>
      </c>
      <c r="CE17" s="15">
        <v>-0.23494293990517323</v>
      </c>
      <c r="CF17" s="15">
        <v>0.68399020373546238</v>
      </c>
      <c r="CG17" s="15">
        <v>-0.98847383950691037</v>
      </c>
      <c r="CH17" s="15">
        <v>-0.76369821278498218</v>
      </c>
      <c r="CI17" s="15">
        <v>-0.48995881208377767</v>
      </c>
      <c r="CJ17" s="15">
        <v>-0.9613318998599748</v>
      </c>
      <c r="CK17" s="15">
        <v>0.25200210199787004</v>
      </c>
      <c r="CL17" s="15">
        <v>-0.16148563487181258</v>
      </c>
      <c r="CM17" s="15">
        <v>-0.74590207170555656</v>
      </c>
      <c r="CN17" s="15">
        <v>0.67660041995414588</v>
      </c>
      <c r="CO17" s="15">
        <v>-3.2420047355522419</v>
      </c>
      <c r="CP17" s="15">
        <v>2.6996599505373564</v>
      </c>
      <c r="CQ17" s="15">
        <v>-1.0662034171180836</v>
      </c>
      <c r="CR17" s="15">
        <v>1.0952747798786358</v>
      </c>
      <c r="CS17" s="15">
        <v>-0.91488944115705917</v>
      </c>
      <c r="CT17" s="15">
        <v>0.71658392789900094</v>
      </c>
      <c r="CU17" s="15">
        <v>0.48814273313041323</v>
      </c>
      <c r="CV17" s="13">
        <v>0.88461743296354767</v>
      </c>
      <c r="CW17" s="5">
        <v>1</v>
      </c>
      <c r="CX17" s="2">
        <v>2.5</v>
      </c>
      <c r="CY17" s="2">
        <v>-0.7246142283526924</v>
      </c>
      <c r="CZ17" s="8">
        <v>2913123</v>
      </c>
      <c r="DA17" s="5">
        <v>190709</v>
      </c>
      <c r="DB17" s="5">
        <v>297133</v>
      </c>
      <c r="DC17" s="5">
        <v>124266</v>
      </c>
      <c r="DD17" s="5">
        <v>496294</v>
      </c>
      <c r="DE17" s="26">
        <v>5.5399999999999998E-2</v>
      </c>
      <c r="DF17" s="5">
        <v>79100</v>
      </c>
      <c r="DG17" s="11">
        <f>(0.63)/100</f>
        <v>6.3E-3</v>
      </c>
      <c r="DH17" s="5">
        <v>2922</v>
      </c>
      <c r="DI17" s="10">
        <f>(2.72)/100</f>
        <v>2.7200000000000002E-2</v>
      </c>
      <c r="DJ17" s="5">
        <v>89231</v>
      </c>
      <c r="DK17" s="2">
        <v>3.0692167170171247</v>
      </c>
      <c r="DL17" s="5">
        <v>336909</v>
      </c>
      <c r="DM17" s="2">
        <v>11.588424817759774</v>
      </c>
      <c r="DN17" s="8">
        <v>336909</v>
      </c>
      <c r="DO17" s="2">
        <v>30.582361353382513</v>
      </c>
      <c r="DQ17" s="10">
        <v>0.38</v>
      </c>
    </row>
    <row r="18" spans="1:121" x14ac:dyDescent="0.3">
      <c r="A18" t="s">
        <v>177</v>
      </c>
      <c r="B18" t="s">
        <v>178</v>
      </c>
      <c r="C18" s="5">
        <v>24</v>
      </c>
      <c r="D18" t="s">
        <v>179</v>
      </c>
      <c r="E18" s="5">
        <v>1</v>
      </c>
      <c r="F18" s="5">
        <v>1</v>
      </c>
      <c r="G18" s="2">
        <v>7.1040348109057336E-2</v>
      </c>
      <c r="H18" s="2">
        <v>7.1040348109057336E-2</v>
      </c>
      <c r="I18" s="3">
        <v>14</v>
      </c>
      <c r="J18" s="3">
        <v>24</v>
      </c>
      <c r="K18" s="2">
        <v>7.1040348109057336E-2</v>
      </c>
      <c r="L18" s="2">
        <v>2.0710403481090571</v>
      </c>
      <c r="M18" s="3">
        <v>16</v>
      </c>
      <c r="N18" s="34">
        <v>17</v>
      </c>
      <c r="O18" s="8">
        <v>6024752</v>
      </c>
      <c r="P18" s="10">
        <v>0.92455580511221991</v>
      </c>
      <c r="Q18" s="5">
        <v>5570219.435961457</v>
      </c>
      <c r="R18" s="5">
        <v>894402.34208429011</v>
      </c>
      <c r="S18" s="10">
        <v>0.1605686009980162</v>
      </c>
      <c r="T18" s="5">
        <v>52</v>
      </c>
      <c r="U18" s="5">
        <v>69527</v>
      </c>
      <c r="V18" s="8">
        <v>364159</v>
      </c>
      <c r="W18" s="10">
        <v>0.112</v>
      </c>
      <c r="X18" s="10">
        <v>5.4000000000000013E-2</v>
      </c>
      <c r="Y18" s="4">
        <v>-1.0652576825498417</v>
      </c>
      <c r="Z18" s="4">
        <v>1.0652576825498417</v>
      </c>
      <c r="AA18" s="10">
        <v>0.15322498477922269</v>
      </c>
      <c r="AB18" s="10">
        <v>9.7521011985977804E-2</v>
      </c>
      <c r="AC18" s="4">
        <v>0.55412055348035261</v>
      </c>
      <c r="AD18" s="4">
        <v>-0.55412055348035261</v>
      </c>
      <c r="AE18" s="10">
        <v>0.90100000000000002</v>
      </c>
      <c r="AF18" s="10">
        <v>0.39300000000000002</v>
      </c>
      <c r="AG18" s="10">
        <v>0.46399999999999997</v>
      </c>
      <c r="AH18" s="10">
        <v>0.51401184120794219</v>
      </c>
      <c r="AI18" s="4">
        <v>0.14069042687152181</v>
      </c>
      <c r="AJ18" s="9">
        <v>0</v>
      </c>
      <c r="AK18" s="9">
        <v>0</v>
      </c>
      <c r="AL18" s="9">
        <v>0</v>
      </c>
      <c r="AM18" s="9">
        <v>1</v>
      </c>
      <c r="AN18" s="9">
        <v>1</v>
      </c>
      <c r="AO18" s="9">
        <v>0</v>
      </c>
      <c r="AP18" s="9">
        <v>1</v>
      </c>
      <c r="AQ18" s="9">
        <v>1</v>
      </c>
      <c r="AR18" s="9">
        <v>1</v>
      </c>
      <c r="AS18" s="9">
        <v>0</v>
      </c>
      <c r="AT18" s="9">
        <v>0.5</v>
      </c>
      <c r="AU18" s="9">
        <v>0</v>
      </c>
      <c r="AV18" s="7">
        <v>1</v>
      </c>
      <c r="AW18" s="7">
        <v>1</v>
      </c>
      <c r="AX18" s="7">
        <v>1</v>
      </c>
      <c r="AY18" s="10">
        <v>7.0000000000000007E-2</v>
      </c>
      <c r="AZ18" s="10">
        <v>0.34375744828990873</v>
      </c>
      <c r="BA18" s="11">
        <v>0.33091694814766465</v>
      </c>
      <c r="BB18" s="11">
        <v>0.24213524970178585</v>
      </c>
      <c r="BC18" s="11">
        <v>0.26574307775721201</v>
      </c>
      <c r="BD18" s="11">
        <v>0.27959842520222083</v>
      </c>
      <c r="BE18" s="5">
        <v>2</v>
      </c>
      <c r="BF18" s="5">
        <v>0</v>
      </c>
      <c r="BG18" s="5">
        <v>1</v>
      </c>
      <c r="BH18" s="5">
        <v>0</v>
      </c>
      <c r="BI18" s="5">
        <v>55</v>
      </c>
      <c r="BJ18" s="5">
        <v>36</v>
      </c>
      <c r="BK18" s="5">
        <v>61</v>
      </c>
      <c r="BL18" s="5">
        <v>35</v>
      </c>
      <c r="BM18" s="5">
        <v>70</v>
      </c>
      <c r="BN18" s="5">
        <v>26</v>
      </c>
      <c r="BO18" s="5">
        <v>62</v>
      </c>
      <c r="BP18" s="5">
        <v>36</v>
      </c>
      <c r="BQ18" s="5">
        <v>6</v>
      </c>
      <c r="BR18" s="5">
        <v>-8</v>
      </c>
      <c r="BS18" s="8">
        <v>294632</v>
      </c>
      <c r="BT18" s="10">
        <v>0.32941774203475122</v>
      </c>
      <c r="BU18" s="10">
        <v>8.6310606644057722E-2</v>
      </c>
      <c r="BV18" s="2">
        <v>0</v>
      </c>
      <c r="BW18" s="2">
        <v>2</v>
      </c>
      <c r="BX18" s="2">
        <v>2.5</v>
      </c>
      <c r="BY18" s="2">
        <v>1</v>
      </c>
      <c r="BZ18" s="2">
        <v>0.5</v>
      </c>
      <c r="CA18" s="12">
        <v>-0.90156125967894452</v>
      </c>
      <c r="CB18" s="12">
        <v>-7.7390312814990397E-2</v>
      </c>
      <c r="CC18" s="12">
        <v>-0.45549086229886815</v>
      </c>
      <c r="CD18" s="15">
        <v>-1.146658426705423E-2</v>
      </c>
      <c r="CE18" s="15">
        <v>-0.33970438196125041</v>
      </c>
      <c r="CF18" s="15">
        <v>6.8108568918152049E-2</v>
      </c>
      <c r="CG18" s="15">
        <v>0.96788445006562907</v>
      </c>
      <c r="CH18" s="15">
        <v>-7.8430818312774458E-2</v>
      </c>
      <c r="CI18" s="15">
        <v>0.92567243796143905</v>
      </c>
      <c r="CJ18" s="15">
        <v>0.80413546782869971</v>
      </c>
      <c r="CK18" s="15">
        <v>0.25200210199787004</v>
      </c>
      <c r="CL18" s="15">
        <v>-0.16148563487181258</v>
      </c>
      <c r="CM18" s="15">
        <v>1.2647219059362702</v>
      </c>
      <c r="CN18" s="15">
        <v>-1.1615246918825419</v>
      </c>
      <c r="CO18" s="15">
        <v>1.4314114475683908</v>
      </c>
      <c r="CP18" s="15">
        <v>-1.5413900047622537</v>
      </c>
      <c r="CQ18" s="15">
        <v>0.98896663414575081</v>
      </c>
      <c r="CR18" s="15">
        <v>-0.98642759678510472</v>
      </c>
      <c r="CS18" s="15">
        <v>1.1644047432908022</v>
      </c>
      <c r="CT18" s="15">
        <v>0.24924658361704388</v>
      </c>
      <c r="CU18" s="15">
        <v>-1.3747693300407526</v>
      </c>
      <c r="CV18" s="13">
        <v>-0.9822976208883436</v>
      </c>
      <c r="CW18" s="5">
        <v>1</v>
      </c>
      <c r="CX18" s="2">
        <v>6</v>
      </c>
      <c r="CY18" s="2">
        <v>0.65627872283188649</v>
      </c>
      <c r="CZ18" s="8">
        <v>6052177</v>
      </c>
      <c r="DA18" s="5">
        <v>420525</v>
      </c>
      <c r="DB18" s="5">
        <v>546861</v>
      </c>
      <c r="DC18" s="5">
        <v>453906</v>
      </c>
      <c r="DD18" s="5">
        <v>1046470</v>
      </c>
      <c r="DE18" s="26">
        <v>0.29350000000000004</v>
      </c>
      <c r="DF18" s="5">
        <v>374779</v>
      </c>
      <c r="DG18" s="11">
        <f>(0.2)/100</f>
        <v>2E-3</v>
      </c>
      <c r="DH18" s="5">
        <v>2101</v>
      </c>
      <c r="DI18" s="10">
        <f>(6.23)/100</f>
        <v>6.2300000000000001E-2</v>
      </c>
      <c r="DJ18" s="5">
        <v>166702</v>
      </c>
      <c r="DK18" s="2">
        <v>2.7707715201347241</v>
      </c>
      <c r="DL18" s="5">
        <v>586730</v>
      </c>
      <c r="DM18" s="2">
        <v>9.7521011985977779</v>
      </c>
      <c r="DN18" s="8">
        <v>586730</v>
      </c>
      <c r="DO18" s="2">
        <v>48.786280154514387</v>
      </c>
      <c r="DQ18" s="10">
        <v>0.55000000000000004</v>
      </c>
    </row>
    <row r="19" spans="1:121" x14ac:dyDescent="0.3">
      <c r="A19" t="s">
        <v>252</v>
      </c>
      <c r="B19" t="s">
        <v>253</v>
      </c>
      <c r="C19" s="5">
        <v>50</v>
      </c>
      <c r="D19" t="s">
        <v>254</v>
      </c>
      <c r="E19" s="5">
        <v>1</v>
      </c>
      <c r="F19" s="5">
        <v>1</v>
      </c>
      <c r="G19" s="2">
        <v>0.93197453300873834</v>
      </c>
      <c r="H19" s="2">
        <v>0.93197453300873834</v>
      </c>
      <c r="I19" s="3">
        <v>1</v>
      </c>
      <c r="J19" s="3">
        <v>16</v>
      </c>
      <c r="K19" s="2">
        <v>0.93197453300873834</v>
      </c>
      <c r="L19" s="2">
        <v>1.9319745330087383</v>
      </c>
      <c r="M19" s="3">
        <v>1</v>
      </c>
      <c r="N19" s="34">
        <v>18</v>
      </c>
      <c r="O19" s="8">
        <v>623354</v>
      </c>
      <c r="P19" s="10">
        <v>0.98101326621773499</v>
      </c>
      <c r="Q19" s="5">
        <v>611518.54354988993</v>
      </c>
      <c r="R19" s="5">
        <v>102280.44313586105</v>
      </c>
      <c r="S19" s="10">
        <v>0.16725648668332921</v>
      </c>
      <c r="T19" s="5">
        <v>23</v>
      </c>
      <c r="U19" s="5">
        <v>7117</v>
      </c>
      <c r="V19" s="8">
        <v>44419</v>
      </c>
      <c r="W19" s="10">
        <v>0.16200000000000001</v>
      </c>
      <c r="X19" s="10">
        <v>3.9E-2</v>
      </c>
      <c r="Y19" s="4">
        <v>-0.66649894519726416</v>
      </c>
      <c r="Z19" s="4">
        <v>0.66649894519726416</v>
      </c>
      <c r="AA19" s="10">
        <v>0</v>
      </c>
      <c r="AB19" s="10">
        <v>2.0086648286727099E-2</v>
      </c>
      <c r="AC19" s="4">
        <v>-1.3654421618436083</v>
      </c>
      <c r="AD19" s="4">
        <v>1.3654421618436083</v>
      </c>
      <c r="AE19" s="10">
        <v>0.92100000000000004</v>
      </c>
      <c r="AF19" s="10">
        <v>0.36399999999999999</v>
      </c>
      <c r="AG19" s="10">
        <v>0.47899999999999998</v>
      </c>
      <c r="AH19" s="10">
        <v>0.92958946131406961</v>
      </c>
      <c r="AI19" s="4">
        <v>1.5565025000500117</v>
      </c>
      <c r="AJ19" s="9">
        <v>1</v>
      </c>
      <c r="AK19" s="9">
        <v>1</v>
      </c>
      <c r="AL19" s="9">
        <v>0</v>
      </c>
      <c r="AM19" s="9">
        <v>0</v>
      </c>
      <c r="AN19" s="9">
        <v>0</v>
      </c>
      <c r="AO19" s="9">
        <v>0</v>
      </c>
      <c r="AP19" s="9">
        <v>1</v>
      </c>
      <c r="AQ19" s="9">
        <v>1</v>
      </c>
      <c r="AR19" s="9">
        <v>1</v>
      </c>
      <c r="AS19" s="9">
        <v>1</v>
      </c>
      <c r="AT19" s="9">
        <v>1</v>
      </c>
      <c r="AU19" s="9">
        <v>1</v>
      </c>
      <c r="AV19" s="7">
        <v>1</v>
      </c>
      <c r="AW19" s="7">
        <v>1</v>
      </c>
      <c r="AX19" s="7">
        <v>1</v>
      </c>
      <c r="AY19" s="10">
        <v>0.16</v>
      </c>
      <c r="AZ19" s="10">
        <v>0.37289034472001248</v>
      </c>
      <c r="BA19" s="11">
        <v>0.26436689208878883</v>
      </c>
      <c r="BB19" s="11">
        <v>0.24496466322138213</v>
      </c>
      <c r="BC19" s="11">
        <v>0.11840827854022329</v>
      </c>
      <c r="BD19" s="11">
        <v>0.20924661128346475</v>
      </c>
      <c r="BE19" s="5">
        <v>1</v>
      </c>
      <c r="BF19" s="5">
        <v>0</v>
      </c>
      <c r="BG19" s="5">
        <v>1</v>
      </c>
      <c r="BH19" s="5">
        <v>0</v>
      </c>
      <c r="BI19" s="5">
        <v>55</v>
      </c>
      <c r="BJ19" s="5">
        <v>36</v>
      </c>
      <c r="BK19" s="5">
        <v>61</v>
      </c>
      <c r="BL19" s="5">
        <v>33</v>
      </c>
      <c r="BM19" s="5">
        <v>72</v>
      </c>
      <c r="BN19" s="5">
        <v>27</v>
      </c>
      <c r="BO19" s="5">
        <v>67</v>
      </c>
      <c r="BP19" s="5">
        <v>31</v>
      </c>
      <c r="BQ19" s="5">
        <v>6</v>
      </c>
      <c r="BR19" s="5">
        <v>-5</v>
      </c>
      <c r="BS19" s="8">
        <v>37302</v>
      </c>
      <c r="BT19" s="10">
        <v>0.36470315200385911</v>
      </c>
      <c r="BU19" s="10">
        <v>0.36897172393214772</v>
      </c>
      <c r="BV19" s="2">
        <v>2</v>
      </c>
      <c r="BW19" s="2">
        <v>0</v>
      </c>
      <c r="BX19" s="2">
        <v>2.75</v>
      </c>
      <c r="BY19" s="2">
        <v>1</v>
      </c>
      <c r="BZ19" s="2">
        <v>2</v>
      </c>
      <c r="CA19" s="12">
        <v>1.0052564327398221</v>
      </c>
      <c r="CB19" s="12">
        <v>-0.79855620069196442</v>
      </c>
      <c r="CC19" s="12">
        <v>5.1045791041808133E-2</v>
      </c>
      <c r="CD19" s="15">
        <v>-0.74251277477486721</v>
      </c>
      <c r="CE19" s="15">
        <v>-0.71946460941453028</v>
      </c>
      <c r="CF19" s="15">
        <v>0.72052713028720239</v>
      </c>
      <c r="CG19" s="15">
        <v>-5.7228388736545552E-2</v>
      </c>
      <c r="CH19" s="15">
        <v>-2.6223371920762191E-2</v>
      </c>
      <c r="CI19" s="15">
        <v>-1.6319433450004146</v>
      </c>
      <c r="CJ19" s="15">
        <v>-0.7124317034783012</v>
      </c>
      <c r="CK19" s="15">
        <v>0.25200210199787004</v>
      </c>
      <c r="CL19" s="15">
        <v>-0.16148563487181258</v>
      </c>
      <c r="CM19" s="15">
        <v>1.2647219059362702</v>
      </c>
      <c r="CN19" s="15">
        <v>-1.3286269747767863</v>
      </c>
      <c r="CO19" s="15">
        <v>1.7537160119215378</v>
      </c>
      <c r="CP19" s="15">
        <v>-1.3899239349301249</v>
      </c>
      <c r="CQ19" s="15">
        <v>1.417127061492383</v>
      </c>
      <c r="CR19" s="15">
        <v>-1.4201155919233839</v>
      </c>
      <c r="CS19" s="15">
        <v>1.1644047432908022</v>
      </c>
      <c r="CT19" s="15">
        <v>0.52964899018621814</v>
      </c>
      <c r="CU19" s="15">
        <v>0.14943144891747412</v>
      </c>
      <c r="CV19" s="13">
        <v>3.4139246573358588</v>
      </c>
      <c r="CW19" s="5">
        <v>1</v>
      </c>
      <c r="CX19" s="2">
        <v>7.75</v>
      </c>
      <c r="CY19" s="2">
        <v>1.3467251984241759</v>
      </c>
      <c r="CZ19" s="8">
        <v>623657</v>
      </c>
      <c r="DA19" s="5">
        <v>36517</v>
      </c>
      <c r="DB19" s="5">
        <v>67743</v>
      </c>
      <c r="DC19" s="5">
        <v>11859</v>
      </c>
      <c r="DD19" s="5">
        <v>128767</v>
      </c>
      <c r="DE19" s="26">
        <v>1.1699999999999999E-2</v>
      </c>
      <c r="DF19" s="5">
        <v>9406</v>
      </c>
      <c r="DG19" s="11">
        <f>(0.34)/100</f>
        <v>3.4000000000000002E-3</v>
      </c>
      <c r="DH19" s="5">
        <v>252</v>
      </c>
      <c r="DI19" s="10">
        <f>(1.51)/100</f>
        <v>1.5100000000000001E-2</v>
      </c>
      <c r="DJ19" s="5">
        <v>11627</v>
      </c>
      <c r="DK19" s="2">
        <v>1.8615292494004103</v>
      </c>
      <c r="DL19" s="5">
        <v>12546</v>
      </c>
      <c r="DM19" s="2">
        <v>2.0086648286727056</v>
      </c>
      <c r="DN19" s="8">
        <v>12546</v>
      </c>
      <c r="DO19" s="2">
        <v>36.844234153187458</v>
      </c>
      <c r="DQ19" s="10">
        <v>0.45</v>
      </c>
    </row>
    <row r="20" spans="1:121" x14ac:dyDescent="0.3">
      <c r="A20" t="s">
        <v>180</v>
      </c>
      <c r="B20" t="s">
        <v>181</v>
      </c>
      <c r="C20" s="5">
        <v>25</v>
      </c>
      <c r="D20" t="s">
        <v>182</v>
      </c>
      <c r="E20" s="5">
        <v>1</v>
      </c>
      <c r="F20" s="5">
        <v>1</v>
      </c>
      <c r="G20" s="2">
        <v>0.51484322097045465</v>
      </c>
      <c r="H20" s="2">
        <v>0.51484322097045465</v>
      </c>
      <c r="I20" s="3">
        <v>4</v>
      </c>
      <c r="J20" s="3">
        <v>18</v>
      </c>
      <c r="K20" s="2">
        <v>0.51484322097045465</v>
      </c>
      <c r="L20" s="2">
        <v>1.5148432209704548</v>
      </c>
      <c r="M20" s="3">
        <v>4</v>
      </c>
      <c r="N20" s="34">
        <v>19</v>
      </c>
      <c r="O20" s="8">
        <v>6823721</v>
      </c>
      <c r="P20" s="10">
        <v>0.92202903235703915</v>
      </c>
      <c r="Q20" s="5">
        <v>6291668.8707044078</v>
      </c>
      <c r="R20" s="5">
        <v>1099619.2002212638</v>
      </c>
      <c r="S20" s="10">
        <v>0.17477385139281046</v>
      </c>
      <c r="T20" s="5">
        <v>131</v>
      </c>
      <c r="U20" s="5">
        <v>40912</v>
      </c>
      <c r="V20" s="8">
        <v>504649</v>
      </c>
      <c r="W20" s="10">
        <v>0.14000000000000001</v>
      </c>
      <c r="X20" s="10">
        <v>5.2999999999999999E-2</v>
      </c>
      <c r="Y20" s="4">
        <v>-0.64704464623566571</v>
      </c>
      <c r="Z20" s="4">
        <v>0.64704464623566571</v>
      </c>
      <c r="AA20" s="10">
        <v>0.16499096638337796</v>
      </c>
      <c r="AB20" s="10">
        <v>0.114462903156429</v>
      </c>
      <c r="AC20" s="4">
        <v>0.59335974862654528</v>
      </c>
      <c r="AD20" s="4">
        <v>-0.59335974862654528</v>
      </c>
      <c r="AE20" s="10">
        <v>0.90400000000000003</v>
      </c>
      <c r="AF20" s="10">
        <v>0.42699999999999999</v>
      </c>
      <c r="AG20" s="10">
        <v>0.45799999999999996</v>
      </c>
      <c r="AH20" s="10">
        <v>0.72357925881036367</v>
      </c>
      <c r="AI20" s="4">
        <v>0.92784438219048704</v>
      </c>
      <c r="AJ20" s="9">
        <v>0</v>
      </c>
      <c r="AK20" s="9">
        <v>0</v>
      </c>
      <c r="AL20" s="9">
        <v>0</v>
      </c>
      <c r="AM20" s="9">
        <v>1</v>
      </c>
      <c r="AN20" s="9">
        <v>1</v>
      </c>
      <c r="AO20" s="9">
        <v>0</v>
      </c>
      <c r="AP20" s="9">
        <v>1</v>
      </c>
      <c r="AQ20" s="9">
        <v>1</v>
      </c>
      <c r="AR20" s="9">
        <v>1</v>
      </c>
      <c r="AS20" s="9">
        <v>0</v>
      </c>
      <c r="AT20" s="9">
        <v>0</v>
      </c>
      <c r="AU20" s="9">
        <v>0</v>
      </c>
      <c r="AV20" s="7">
        <v>1</v>
      </c>
      <c r="AW20" s="7">
        <v>0</v>
      </c>
      <c r="AX20" s="7">
        <v>1</v>
      </c>
      <c r="AY20" s="10">
        <v>0.13</v>
      </c>
      <c r="AZ20" s="10">
        <v>0.3901616383032846</v>
      </c>
      <c r="BA20" s="11">
        <v>0.3351932827864717</v>
      </c>
      <c r="BB20" s="11">
        <v>0.25539818370346734</v>
      </c>
      <c r="BC20" s="11">
        <v>0.22212112916472082</v>
      </c>
      <c r="BD20" s="11">
        <v>0.27090419855155329</v>
      </c>
      <c r="BE20" s="5">
        <v>1</v>
      </c>
      <c r="BF20" s="5">
        <v>0</v>
      </c>
      <c r="BG20" s="5">
        <v>1</v>
      </c>
      <c r="BH20" s="5">
        <v>0</v>
      </c>
      <c r="BI20" s="5">
        <v>55</v>
      </c>
      <c r="BJ20" s="5">
        <v>36</v>
      </c>
      <c r="BK20" s="5">
        <v>61</v>
      </c>
      <c r="BL20" s="5">
        <v>33</v>
      </c>
      <c r="BM20" s="5">
        <v>73</v>
      </c>
      <c r="BN20" s="5">
        <v>24</v>
      </c>
      <c r="BO20" s="5">
        <v>61</v>
      </c>
      <c r="BP20" s="5">
        <v>37</v>
      </c>
      <c r="BQ20" s="5">
        <v>6</v>
      </c>
      <c r="BR20" s="5">
        <v>-12</v>
      </c>
      <c r="BS20" s="8">
        <v>463737</v>
      </c>
      <c r="BT20" s="10">
        <v>0.42172508438074519</v>
      </c>
      <c r="BU20" s="10">
        <v>0.19197736835957976</v>
      </c>
      <c r="BV20" s="2">
        <v>0</v>
      </c>
      <c r="BW20" s="2">
        <v>2</v>
      </c>
      <c r="BX20" s="2">
        <v>2.5</v>
      </c>
      <c r="BY20" s="2">
        <v>0.66666666666666663</v>
      </c>
      <c r="BZ20" s="2">
        <v>0</v>
      </c>
      <c r="CA20" s="12">
        <v>-0.98690153003392389</v>
      </c>
      <c r="CB20" s="12">
        <v>0.10944380691095454</v>
      </c>
      <c r="CC20" s="12">
        <v>0.62040671332015063</v>
      </c>
      <c r="CD20" s="15">
        <v>0.30974652420996662</v>
      </c>
      <c r="CE20" s="15">
        <v>0.69481485834251178</v>
      </c>
      <c r="CF20" s="15">
        <v>1.7748486507224617</v>
      </c>
      <c r="CG20" s="15">
        <v>1.0337555522233395</v>
      </c>
      <c r="CH20" s="15">
        <v>0.16629265921990574</v>
      </c>
      <c r="CI20" s="15">
        <v>0.16842985306883002</v>
      </c>
      <c r="CJ20" s="15">
        <v>0.61671487433083183</v>
      </c>
      <c r="CK20" s="15">
        <v>0.25200210199787004</v>
      </c>
      <c r="CL20" s="15">
        <v>-0.16148563487181258</v>
      </c>
      <c r="CM20" s="15">
        <v>1.2647219059362702</v>
      </c>
      <c r="CN20" s="15">
        <v>-1.3286269747767863</v>
      </c>
      <c r="CO20" s="15">
        <v>1.9148682940981114</v>
      </c>
      <c r="CP20" s="15">
        <v>-1.8443221444265117</v>
      </c>
      <c r="CQ20" s="15">
        <v>0.90333454867642438</v>
      </c>
      <c r="CR20" s="15">
        <v>-0.89968999775744884</v>
      </c>
      <c r="CS20" s="15">
        <v>1.1644047432908022</v>
      </c>
      <c r="CT20" s="15">
        <v>-0.12462329180852177</v>
      </c>
      <c r="CU20" s="15">
        <v>-0.35863547740193485</v>
      </c>
      <c r="CV20" s="13">
        <v>0.66113525158604647</v>
      </c>
      <c r="CW20" s="5">
        <v>1</v>
      </c>
      <c r="CX20" s="2">
        <v>5.166666666666667</v>
      </c>
      <c r="CY20" s="2">
        <v>0.32749468683555827</v>
      </c>
      <c r="CZ20" s="8">
        <v>6859819</v>
      </c>
      <c r="DA20" s="5">
        <v>488357</v>
      </c>
      <c r="DB20" s="5">
        <v>704251</v>
      </c>
      <c r="DC20" s="5">
        <v>531121</v>
      </c>
      <c r="DD20" s="5">
        <v>1156496</v>
      </c>
      <c r="DE20" s="26">
        <v>6.7000000000000004E-2</v>
      </c>
      <c r="DF20" s="5">
        <v>438614</v>
      </c>
      <c r="DG20" s="11">
        <f>(0.12)/100</f>
        <v>1.1999999999999999E-3</v>
      </c>
      <c r="DH20" s="5">
        <v>3006</v>
      </c>
      <c r="DI20" s="10">
        <f>(6.44)/100</f>
        <v>6.4399999999999999E-2</v>
      </c>
      <c r="DJ20" s="5">
        <v>137271</v>
      </c>
      <c r="DK20" s="2">
        <v>2.0152004344239591</v>
      </c>
      <c r="DL20" s="5">
        <v>779696</v>
      </c>
      <c r="DM20" s="2">
        <v>11.446290315642948</v>
      </c>
      <c r="DN20" s="8">
        <v>779696</v>
      </c>
      <c r="DO20" s="2">
        <v>45.310317902800278</v>
      </c>
      <c r="DQ20" s="10">
        <v>0.49</v>
      </c>
    </row>
    <row r="21" spans="1:121" x14ac:dyDescent="0.3">
      <c r="A21" t="s">
        <v>228</v>
      </c>
      <c r="B21" t="s">
        <v>229</v>
      </c>
      <c r="C21" s="5">
        <v>41</v>
      </c>
      <c r="D21" t="s">
        <v>230</v>
      </c>
      <c r="E21" s="5">
        <v>0</v>
      </c>
      <c r="F21" s="5">
        <v>1</v>
      </c>
      <c r="G21" s="1"/>
      <c r="H21" s="1"/>
      <c r="I21" s="1"/>
      <c r="J21" s="1"/>
      <c r="K21" s="2">
        <v>0.33499196773459278</v>
      </c>
      <c r="L21" s="2">
        <v>1.3349919677345927</v>
      </c>
      <c r="M21" s="3">
        <v>9</v>
      </c>
      <c r="N21" s="34">
        <v>20</v>
      </c>
      <c r="O21" s="8">
        <v>4085989</v>
      </c>
      <c r="P21" s="10">
        <v>0.94642802613433863</v>
      </c>
      <c r="Q21" s="5">
        <v>3867094.5040766201</v>
      </c>
      <c r="R21" s="5">
        <v>620619.23170956643</v>
      </c>
      <c r="S21" s="10">
        <v>0.16048721619172249</v>
      </c>
      <c r="T21" s="5">
        <v>56</v>
      </c>
      <c r="U21" s="5">
        <v>28342</v>
      </c>
      <c r="V21" s="8">
        <v>233224</v>
      </c>
      <c r="W21" s="10">
        <v>0.15</v>
      </c>
      <c r="X21" s="10">
        <v>5.7000000000000002E-2</v>
      </c>
      <c r="Y21" s="4">
        <v>-0.15325412931587989</v>
      </c>
      <c r="Z21" s="4">
        <v>0.15325412931587989</v>
      </c>
      <c r="AA21" s="10">
        <v>9.6303986964588695E-2</v>
      </c>
      <c r="AB21" s="10">
        <v>0.12765908588445199</v>
      </c>
      <c r="AC21" s="4">
        <v>0.20592926885531981</v>
      </c>
      <c r="AD21" s="4">
        <v>-0.20592926885531981</v>
      </c>
      <c r="AE21" s="10">
        <v>0.90300000000000002</v>
      </c>
      <c r="AF21" s="10">
        <v>0.32700000000000001</v>
      </c>
      <c r="AG21" s="10">
        <v>0.48899999999999999</v>
      </c>
      <c r="AH21" s="10">
        <v>0.76205952658688914</v>
      </c>
      <c r="AI21" s="4">
        <v>0.54645633534281723</v>
      </c>
      <c r="AJ21" s="9">
        <v>1</v>
      </c>
      <c r="AK21" s="9">
        <v>1</v>
      </c>
      <c r="AL21" s="9">
        <v>0</v>
      </c>
      <c r="AM21" s="9">
        <v>1</v>
      </c>
      <c r="AN21" s="9">
        <v>1</v>
      </c>
      <c r="AO21" s="9">
        <v>0</v>
      </c>
      <c r="AP21" s="9">
        <v>1</v>
      </c>
      <c r="AQ21" s="9">
        <v>1</v>
      </c>
      <c r="AR21" s="9">
        <v>1</v>
      </c>
      <c r="AS21" s="9">
        <v>0</v>
      </c>
      <c r="AT21" s="9">
        <v>0</v>
      </c>
      <c r="AU21" s="9">
        <v>0</v>
      </c>
      <c r="AV21" s="7">
        <v>1</v>
      </c>
      <c r="AW21" s="7">
        <v>1</v>
      </c>
      <c r="AX21" s="7">
        <v>0.5</v>
      </c>
      <c r="AY21" s="10">
        <v>0.14000000000000001</v>
      </c>
      <c r="AZ21" s="10">
        <v>0.42122759780898222</v>
      </c>
      <c r="BA21" s="11">
        <v>0.31796398742324938</v>
      </c>
      <c r="BB21" s="11">
        <v>0.35723050123945982</v>
      </c>
      <c r="BC21" s="11">
        <v>0.3188354325553055</v>
      </c>
      <c r="BD21" s="11">
        <v>0.33134330707267162</v>
      </c>
      <c r="BE21" s="5">
        <v>1</v>
      </c>
      <c r="BF21" s="5">
        <v>-9</v>
      </c>
      <c r="BG21" s="5">
        <v>1</v>
      </c>
      <c r="BH21" s="5">
        <v>1</v>
      </c>
      <c r="BI21" s="5">
        <v>55</v>
      </c>
      <c r="BJ21" s="5">
        <v>36</v>
      </c>
      <c r="BK21" s="5">
        <v>52</v>
      </c>
      <c r="BL21" s="5">
        <v>41</v>
      </c>
      <c r="BM21" s="5">
        <v>60</v>
      </c>
      <c r="BN21" s="5">
        <v>37</v>
      </c>
      <c r="BO21" s="5">
        <v>54</v>
      </c>
      <c r="BP21" s="5">
        <v>42</v>
      </c>
      <c r="BQ21" s="5">
        <v>-3</v>
      </c>
      <c r="BR21" s="5">
        <v>-6</v>
      </c>
      <c r="BS21" s="8">
        <v>204882</v>
      </c>
      <c r="BT21" s="10">
        <v>0.33012512267083499</v>
      </c>
      <c r="BU21" s="10">
        <v>0.13705372187737166</v>
      </c>
      <c r="BV21" s="2">
        <v>2</v>
      </c>
      <c r="BW21" s="2">
        <v>2</v>
      </c>
      <c r="BX21" s="2">
        <v>2.5</v>
      </c>
      <c r="BY21" s="2">
        <v>0.83333333333333337</v>
      </c>
      <c r="BZ21" s="2">
        <v>0</v>
      </c>
      <c r="CA21" s="12">
        <v>-0.1628398010656463</v>
      </c>
      <c r="CB21" s="12">
        <v>-0.32664871627690717</v>
      </c>
      <c r="CC21" s="12">
        <v>-0.46165490118238695</v>
      </c>
      <c r="CD21" s="15">
        <v>-0.31083336025423286</v>
      </c>
      <c r="CE21" s="15">
        <v>-0.28732366093321182</v>
      </c>
      <c r="CF21" s="15">
        <v>8.1187863089259821E-2</v>
      </c>
      <c r="CG21" s="15">
        <v>0.76836175804338125</v>
      </c>
      <c r="CH21" s="15">
        <v>2.0452704833921986</v>
      </c>
      <c r="CI21" s="15">
        <v>1.8473137970149007</v>
      </c>
      <c r="CJ21" s="15">
        <v>1.9195948249748955</v>
      </c>
      <c r="CK21" s="15">
        <v>0.25200210199787004</v>
      </c>
      <c r="CL21" s="15">
        <v>-0.16148563487181258</v>
      </c>
      <c r="CM21" s="15">
        <v>0.54089727398521248</v>
      </c>
      <c r="CN21" s="15">
        <v>-0.66021784319980892</v>
      </c>
      <c r="CO21" s="15">
        <v>-0.18011137419734455</v>
      </c>
      <c r="CP21" s="15">
        <v>0.12473676339116456</v>
      </c>
      <c r="CQ21" s="15">
        <v>0.30390995039113933</v>
      </c>
      <c r="CR21" s="15">
        <v>-0.46600200261916958</v>
      </c>
      <c r="CS21" s="15">
        <v>0.41585883688957209</v>
      </c>
      <c r="CT21" s="15">
        <v>0.43618152132982668</v>
      </c>
      <c r="CU21" s="15">
        <v>-0.18927983529546505</v>
      </c>
      <c r="CV21" s="13">
        <v>-0.19309104095457039</v>
      </c>
      <c r="CW21" s="5">
        <v>1</v>
      </c>
      <c r="CX21" s="2">
        <v>7.333333333333333</v>
      </c>
      <c r="CY21" s="2">
        <v>1.1823331804260115</v>
      </c>
      <c r="CZ21" s="8">
        <v>4142776</v>
      </c>
      <c r="DA21" s="5">
        <v>290171</v>
      </c>
      <c r="DB21" s="5">
        <v>365578</v>
      </c>
      <c r="DC21" s="5">
        <v>219295</v>
      </c>
      <c r="DD21" s="5">
        <v>655893</v>
      </c>
      <c r="DE21" s="26">
        <v>1.84E-2</v>
      </c>
      <c r="DF21" s="5">
        <v>167053</v>
      </c>
      <c r="DG21" s="11">
        <f>(0.88)/100</f>
        <v>8.8000000000000005E-3</v>
      </c>
      <c r="DH21" s="5">
        <v>13830</v>
      </c>
      <c r="DI21" s="10">
        <f>(4.08)/100</f>
        <v>4.0800000000000003E-2</v>
      </c>
      <c r="DJ21" s="5">
        <v>152976</v>
      </c>
      <c r="DK21" s="2">
        <v>3.7370784897391331</v>
      </c>
      <c r="DL21" s="5">
        <v>522568</v>
      </c>
      <c r="DM21" s="2">
        <v>12.765908588445241</v>
      </c>
      <c r="DN21" s="8">
        <v>522568</v>
      </c>
      <c r="DO21" s="2">
        <v>46.713666589614164</v>
      </c>
      <c r="DQ21" s="10">
        <v>0.51</v>
      </c>
    </row>
    <row r="22" spans="1:121" x14ac:dyDescent="0.3">
      <c r="A22" t="s">
        <v>210</v>
      </c>
      <c r="B22" t="s">
        <v>211</v>
      </c>
      <c r="C22" s="5">
        <v>35</v>
      </c>
      <c r="D22" t="s">
        <v>212</v>
      </c>
      <c r="E22" s="5">
        <v>1</v>
      </c>
      <c r="F22" s="5">
        <v>1</v>
      </c>
      <c r="G22" s="2">
        <v>-0.69760233385952897</v>
      </c>
      <c r="H22" s="2">
        <v>-0.69760233385952897</v>
      </c>
      <c r="I22" s="3">
        <v>31</v>
      </c>
      <c r="J22" s="3">
        <v>33</v>
      </c>
      <c r="K22" s="2">
        <v>-0.69760233385952897</v>
      </c>
      <c r="L22" s="2">
        <v>1.302397666140471</v>
      </c>
      <c r="M22" s="3">
        <v>34</v>
      </c>
      <c r="N22" s="34">
        <v>21</v>
      </c>
      <c r="O22" s="8">
        <v>2085432</v>
      </c>
      <c r="P22" s="10">
        <v>0.94245788713680578</v>
      </c>
      <c r="Q22" s="5">
        <v>1965431.8364874832</v>
      </c>
      <c r="R22" s="5">
        <v>323090.58549457835</v>
      </c>
      <c r="S22" s="10">
        <v>0.1643865635513409</v>
      </c>
      <c r="T22" s="5">
        <v>31</v>
      </c>
      <c r="U22" s="5">
        <v>22533</v>
      </c>
      <c r="V22" s="8">
        <v>130696</v>
      </c>
      <c r="W22" s="10">
        <v>0.219</v>
      </c>
      <c r="X22" s="10">
        <v>7.4999999999999997E-2</v>
      </c>
      <c r="Y22" s="4">
        <v>2.0457263409983302</v>
      </c>
      <c r="Z22" s="4">
        <v>-2.0457263409983302</v>
      </c>
      <c r="AA22" s="10">
        <v>9.5340975437466807E-2</v>
      </c>
      <c r="AB22" s="10">
        <v>0.48528050014055601</v>
      </c>
      <c r="AC22" s="4">
        <v>1.9675806138249512</v>
      </c>
      <c r="AD22" s="4">
        <v>-1.9675806138249512</v>
      </c>
      <c r="AE22" s="10">
        <v>0.85399999999999998</v>
      </c>
      <c r="AF22" s="10">
        <v>0.27200000000000002</v>
      </c>
      <c r="AG22" s="10">
        <v>0.442</v>
      </c>
      <c r="AH22" s="10">
        <v>0.37830097332311396</v>
      </c>
      <c r="AI22" s="4">
        <v>-1.7961956038707758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1</v>
      </c>
      <c r="AQ22" s="9">
        <v>1</v>
      </c>
      <c r="AR22" s="9">
        <v>1</v>
      </c>
      <c r="AS22" s="9">
        <v>0</v>
      </c>
      <c r="AT22" s="9">
        <v>0</v>
      </c>
      <c r="AU22" s="9">
        <v>0</v>
      </c>
      <c r="AV22" s="7">
        <v>1</v>
      </c>
      <c r="AW22" s="7">
        <v>0</v>
      </c>
      <c r="AX22" s="7">
        <v>0.5</v>
      </c>
      <c r="AY22" s="10">
        <v>0.1</v>
      </c>
      <c r="AZ22" s="10">
        <v>0.24897880799514188</v>
      </c>
      <c r="BA22" s="11">
        <v>0.25291740746727009</v>
      </c>
      <c r="BB22" s="11">
        <v>0.20463975342190935</v>
      </c>
      <c r="BC22" s="11">
        <v>0.16359892099979992</v>
      </c>
      <c r="BD22" s="11">
        <v>0.20705202729632644</v>
      </c>
      <c r="BE22" s="5">
        <v>2</v>
      </c>
      <c r="BF22" s="5">
        <v>0</v>
      </c>
      <c r="BG22" s="5">
        <v>0</v>
      </c>
      <c r="BH22" s="5">
        <v>0</v>
      </c>
      <c r="BI22" s="5">
        <v>52</v>
      </c>
      <c r="BJ22" s="5">
        <v>27</v>
      </c>
      <c r="BK22" s="5">
        <v>48</v>
      </c>
      <c r="BL22" s="5">
        <v>40</v>
      </c>
      <c r="BM22" s="5">
        <v>64</v>
      </c>
      <c r="BN22" s="5">
        <v>32</v>
      </c>
      <c r="BO22" s="5">
        <v>53</v>
      </c>
      <c r="BP22" s="5">
        <v>43</v>
      </c>
      <c r="BQ22" s="5">
        <v>-4</v>
      </c>
      <c r="BR22" s="5">
        <v>-11</v>
      </c>
      <c r="BS22" s="8">
        <v>108163</v>
      </c>
      <c r="BT22" s="10">
        <v>0.33477608093849903</v>
      </c>
      <c r="BU22" s="10">
        <v>0.14865025567843976</v>
      </c>
      <c r="BV22" s="2">
        <v>0</v>
      </c>
      <c r="BW22" s="2">
        <v>0</v>
      </c>
      <c r="BX22" s="2">
        <v>2.5</v>
      </c>
      <c r="BY22" s="2">
        <v>0.5</v>
      </c>
      <c r="BZ22" s="2">
        <v>0</v>
      </c>
      <c r="CA22" s="12">
        <v>-0.29692892115039315</v>
      </c>
      <c r="CB22" s="12">
        <v>-0.59752559848570885</v>
      </c>
      <c r="CC22" s="12">
        <v>-0.16632055267647738</v>
      </c>
      <c r="CD22" s="15">
        <v>-0.54525102404476589</v>
      </c>
      <c r="CE22" s="15">
        <v>-0.6147031673584531</v>
      </c>
      <c r="CF22" s="15">
        <v>0.16718293880563759</v>
      </c>
      <c r="CG22" s="15">
        <v>-0.23359208214656094</v>
      </c>
      <c r="CH22" s="15">
        <v>-0.77028589655275526</v>
      </c>
      <c r="CI22" s="15">
        <v>-0.84746947317209465</v>
      </c>
      <c r="CJ22" s="15">
        <v>-0.75974013582964772</v>
      </c>
      <c r="CK22" s="15">
        <v>-0.18613791624842649</v>
      </c>
      <c r="CL22" s="15">
        <v>-1.6741776023444832</v>
      </c>
      <c r="CM22" s="15">
        <v>0.21919743756252022</v>
      </c>
      <c r="CN22" s="15">
        <v>-0.74376898464693109</v>
      </c>
      <c r="CO22" s="15">
        <v>0.46449775450894959</v>
      </c>
      <c r="CP22" s="15">
        <v>-0.6325935857694801</v>
      </c>
      <c r="CQ22" s="15">
        <v>0.21827786492181292</v>
      </c>
      <c r="CR22" s="15">
        <v>-0.37926440359151375</v>
      </c>
      <c r="CS22" s="15">
        <v>0.33268706951165766</v>
      </c>
      <c r="CT22" s="15">
        <v>-3.115582295213036E-2</v>
      </c>
      <c r="CU22" s="15">
        <v>-0.86670240372134377</v>
      </c>
      <c r="CV22" s="13">
        <v>-1.2730400143561889E-2</v>
      </c>
      <c r="CW22" s="5">
        <v>1</v>
      </c>
      <c r="CX22" s="2">
        <v>3</v>
      </c>
      <c r="CY22" s="2">
        <v>-0.52734380675489545</v>
      </c>
      <c r="CZ22" s="8">
        <v>2088070</v>
      </c>
      <c r="DA22" s="5">
        <v>142455</v>
      </c>
      <c r="DB22" s="5">
        <v>200362</v>
      </c>
      <c r="DC22" s="5">
        <v>119746</v>
      </c>
      <c r="DD22" s="5">
        <v>370508</v>
      </c>
      <c r="DE22" s="26">
        <v>1.8200000000000001E-2</v>
      </c>
      <c r="DF22" s="5">
        <v>30149</v>
      </c>
      <c r="DG22" s="11">
        <f>(8.56)/100</f>
        <v>8.5600000000000009E-2</v>
      </c>
      <c r="DH22" s="5">
        <v>1077</v>
      </c>
      <c r="DI22" s="10">
        <f>(1.45)/100</f>
        <v>1.4499999999999999E-2</v>
      </c>
      <c r="DJ22" s="5">
        <v>32406</v>
      </c>
      <c r="DK22" s="2">
        <v>1.5572208753901342</v>
      </c>
      <c r="DL22" s="5">
        <v>1009876</v>
      </c>
      <c r="DM22" s="2">
        <v>48.528050014055637</v>
      </c>
      <c r="DN22" s="8">
        <v>1009876</v>
      </c>
      <c r="DO22" s="2">
        <v>30.623934885616311</v>
      </c>
      <c r="DQ22" s="10">
        <v>0.39</v>
      </c>
    </row>
    <row r="23" spans="1:121" x14ac:dyDescent="0.3">
      <c r="A23" t="s">
        <v>147</v>
      </c>
      <c r="B23" t="s">
        <v>148</v>
      </c>
      <c r="C23" s="5">
        <v>13</v>
      </c>
      <c r="D23" t="s">
        <v>149</v>
      </c>
      <c r="E23" s="5">
        <v>0</v>
      </c>
      <c r="F23" s="5">
        <v>1</v>
      </c>
      <c r="G23" s="1"/>
      <c r="H23" s="1"/>
      <c r="I23" s="1"/>
      <c r="J23" s="1"/>
      <c r="K23" s="2">
        <v>-0.21298772434737936</v>
      </c>
      <c r="L23" s="2">
        <v>0.78701227565262066</v>
      </c>
      <c r="M23" s="3">
        <v>26</v>
      </c>
      <c r="N23" s="34">
        <v>22</v>
      </c>
      <c r="O23" s="8">
        <v>10313620</v>
      </c>
      <c r="P23" s="10">
        <v>0.94071794312736179</v>
      </c>
      <c r="Q23" s="5">
        <v>9702207.3925972208</v>
      </c>
      <c r="R23" s="5">
        <v>1634324.3340822556</v>
      </c>
      <c r="S23" s="10">
        <v>0.16844871150963484</v>
      </c>
      <c r="T23" s="5">
        <v>95</v>
      </c>
      <c r="U23" s="5">
        <v>48877</v>
      </c>
      <c r="V23" s="8">
        <v>498702</v>
      </c>
      <c r="W23" s="10">
        <v>0.17499999999999999</v>
      </c>
      <c r="X23" s="10">
        <v>0.06</v>
      </c>
      <c r="Y23" s="4">
        <v>0.39147918528696979</v>
      </c>
      <c r="Z23" s="4">
        <v>-0.39147918528696979</v>
      </c>
      <c r="AA23" s="10">
        <v>0.10070559051657792</v>
      </c>
      <c r="AB23" s="10">
        <v>9.3336505543786905E-2</v>
      </c>
      <c r="AC23" s="4">
        <v>3.5598872740781953E-2</v>
      </c>
      <c r="AD23" s="4">
        <v>-3.5598872740781953E-2</v>
      </c>
      <c r="AE23" s="10">
        <v>0.86399999999999999</v>
      </c>
      <c r="AF23" s="10">
        <v>0.30499999999999999</v>
      </c>
      <c r="AG23" s="10">
        <v>0.46600000000000003</v>
      </c>
      <c r="AH23" s="10">
        <v>0.53197785026358413</v>
      </c>
      <c r="AI23" s="4">
        <v>-1.0139542805806487</v>
      </c>
      <c r="AJ23" s="9">
        <v>1</v>
      </c>
      <c r="AK23" s="9">
        <v>1</v>
      </c>
      <c r="AL23" s="9">
        <v>0</v>
      </c>
      <c r="AM23" s="9">
        <v>0.5</v>
      </c>
      <c r="AN23" s="9">
        <v>1</v>
      </c>
      <c r="AO23" s="9">
        <v>0</v>
      </c>
      <c r="AP23" s="9">
        <v>1</v>
      </c>
      <c r="AQ23" s="9">
        <v>1</v>
      </c>
      <c r="AR23" s="9">
        <v>1</v>
      </c>
      <c r="AS23" s="9">
        <v>0</v>
      </c>
      <c r="AT23" s="9">
        <v>0</v>
      </c>
      <c r="AU23" s="9">
        <v>0</v>
      </c>
      <c r="AV23" s="7">
        <v>1</v>
      </c>
      <c r="AW23" s="7">
        <v>0</v>
      </c>
      <c r="AX23" s="7">
        <v>0</v>
      </c>
      <c r="AY23" s="10">
        <v>0.18</v>
      </c>
      <c r="AZ23" s="10">
        <v>0.13845433744239019</v>
      </c>
      <c r="BA23" s="11">
        <v>0.29456900784745965</v>
      </c>
      <c r="BB23" s="11">
        <v>0.24263306822718506</v>
      </c>
      <c r="BC23" s="11">
        <v>0.26855993498519831</v>
      </c>
      <c r="BD23" s="11">
        <v>0.26858733701994769</v>
      </c>
      <c r="BE23" s="5">
        <v>1</v>
      </c>
      <c r="BF23" s="5">
        <v>-9</v>
      </c>
      <c r="BG23" s="5">
        <v>0</v>
      </c>
      <c r="BH23" s="5">
        <v>1</v>
      </c>
      <c r="BI23" s="5">
        <v>63</v>
      </c>
      <c r="BJ23" s="5">
        <v>33</v>
      </c>
      <c r="BK23" s="5">
        <v>46</v>
      </c>
      <c r="BL23" s="5">
        <v>51</v>
      </c>
      <c r="BM23" s="5">
        <v>60</v>
      </c>
      <c r="BN23" s="5">
        <v>37</v>
      </c>
      <c r="BO23" s="5">
        <v>46</v>
      </c>
      <c r="BP23" s="5">
        <v>53</v>
      </c>
      <c r="BQ23" s="5">
        <v>-17</v>
      </c>
      <c r="BR23" s="5">
        <v>-14</v>
      </c>
      <c r="BS23" s="8">
        <v>449825</v>
      </c>
      <c r="BT23" s="10">
        <v>0.27523606582814319</v>
      </c>
      <c r="BU23" s="10">
        <v>9.2111208285742541E-2</v>
      </c>
      <c r="BV23" s="2">
        <v>2</v>
      </c>
      <c r="BW23" s="2">
        <v>1.5</v>
      </c>
      <c r="BX23" s="2">
        <v>2.5</v>
      </c>
      <c r="BY23" s="2">
        <v>0.33333333333333331</v>
      </c>
      <c r="BZ23" s="2">
        <v>0</v>
      </c>
      <c r="CA23" s="12">
        <v>-0.35569451131437874</v>
      </c>
      <c r="CB23" s="12">
        <v>0.59625158627565999</v>
      </c>
      <c r="CC23" s="12">
        <v>0.14134422046513601</v>
      </c>
      <c r="CD23" s="15">
        <v>0.29614944003235366</v>
      </c>
      <c r="CE23" s="15">
        <v>0.22338836909016443</v>
      </c>
      <c r="CF23" s="15">
        <v>-0.9336973127260404</v>
      </c>
      <c r="CG23" s="15">
        <v>0.40799400860918456</v>
      </c>
      <c r="CH23" s="15">
        <v>-6.9245227801622136E-2</v>
      </c>
      <c r="CI23" s="15">
        <v>0.97457085532743781</v>
      </c>
      <c r="CJ23" s="15">
        <v>0.56677051691376823</v>
      </c>
      <c r="CK23" s="15">
        <v>1.4203754839879941</v>
      </c>
      <c r="CL23" s="15">
        <v>-0.66571629069603611</v>
      </c>
      <c r="CM23" s="15">
        <v>5.8347519351174083E-2</v>
      </c>
      <c r="CN23" s="15">
        <v>0.17529357127141287</v>
      </c>
      <c r="CO23" s="15">
        <v>-0.18011137419734455</v>
      </c>
      <c r="CP23" s="15">
        <v>0.12473676339116456</v>
      </c>
      <c r="CQ23" s="15">
        <v>-0.3811467333634721</v>
      </c>
      <c r="CR23" s="15">
        <v>0.48811158668504473</v>
      </c>
      <c r="CS23" s="15">
        <v>-0.7485459064012302</v>
      </c>
      <c r="CT23" s="15">
        <v>-0.31155822952130457</v>
      </c>
      <c r="CU23" s="15">
        <v>0.48814273313041323</v>
      </c>
      <c r="CV23" s="13">
        <v>-0.89208098830393279</v>
      </c>
      <c r="CW23" s="5">
        <v>1</v>
      </c>
      <c r="CX23" s="2">
        <v>6.333333333333333</v>
      </c>
      <c r="CY23" s="2">
        <v>0.78779233723041764</v>
      </c>
      <c r="CZ23" s="8">
        <v>10429379</v>
      </c>
      <c r="DA23" s="5">
        <v>731930</v>
      </c>
      <c r="DB23" s="5">
        <v>1005386</v>
      </c>
      <c r="DC23" s="5">
        <v>611220</v>
      </c>
      <c r="DD23" s="5">
        <v>1884080</v>
      </c>
      <c r="DE23" s="26">
        <v>0.31090000000000001</v>
      </c>
      <c r="DF23" s="5">
        <v>396429</v>
      </c>
      <c r="DG23" s="11">
        <f>(0.17)/100</f>
        <v>1.7000000000000001E-3</v>
      </c>
      <c r="DH23" s="5">
        <v>5134</v>
      </c>
      <c r="DI23" s="10">
        <f>(3.84)/100</f>
        <v>3.8399999999999997E-2</v>
      </c>
      <c r="DJ23" s="5">
        <v>206509</v>
      </c>
      <c r="DK23" s="2">
        <v>2.0029250159863303</v>
      </c>
      <c r="DL23" s="5">
        <v>962334</v>
      </c>
      <c r="DM23" s="2">
        <v>9.3336505543786927</v>
      </c>
      <c r="DN23" s="8">
        <v>962334</v>
      </c>
      <c r="DO23" s="2">
        <v>36.54988854882604</v>
      </c>
      <c r="DQ23" s="10">
        <v>0.46</v>
      </c>
    </row>
    <row r="24" spans="1:121" x14ac:dyDescent="0.3">
      <c r="A24" t="s">
        <v>225</v>
      </c>
      <c r="B24" t="s">
        <v>226</v>
      </c>
      <c r="C24" s="5">
        <v>40</v>
      </c>
      <c r="D24" t="s">
        <v>227</v>
      </c>
      <c r="E24" s="5">
        <v>0</v>
      </c>
      <c r="F24" s="5">
        <v>1</v>
      </c>
      <c r="G24" s="1"/>
      <c r="H24" s="1"/>
      <c r="I24" s="1"/>
      <c r="J24" s="1"/>
      <c r="K24" s="2">
        <v>-0.29967431896632946</v>
      </c>
      <c r="L24" s="2">
        <v>0.70032568103367054</v>
      </c>
      <c r="M24" s="3">
        <v>28</v>
      </c>
      <c r="N24" s="34">
        <v>23</v>
      </c>
      <c r="O24" s="8">
        <v>3921207</v>
      </c>
      <c r="P24" s="10">
        <v>0.9616019733094503</v>
      </c>
      <c r="Q24" s="5">
        <v>3770640.3889548299</v>
      </c>
      <c r="R24" s="5">
        <v>634354.39776264469</v>
      </c>
      <c r="S24" s="10">
        <v>0.16823518880793589</v>
      </c>
      <c r="T24" s="5">
        <v>98</v>
      </c>
      <c r="U24" s="5">
        <v>25811</v>
      </c>
      <c r="V24" s="8">
        <v>226333</v>
      </c>
      <c r="W24" s="10">
        <v>0.193</v>
      </c>
      <c r="X24" s="10">
        <v>0.06</v>
      </c>
      <c r="Y24" s="4">
        <v>0.78333079433387964</v>
      </c>
      <c r="Z24" s="4">
        <v>-0.78333079433387964</v>
      </c>
      <c r="AA24" s="10">
        <v>5.8215993073638971E-2</v>
      </c>
      <c r="AB24" s="10">
        <v>0.102951375039154</v>
      </c>
      <c r="AC24" s="4">
        <v>-0.2877639120574001</v>
      </c>
      <c r="AD24" s="4">
        <v>0.2877639120574001</v>
      </c>
      <c r="AE24" s="10">
        <v>0.878</v>
      </c>
      <c r="AF24" s="10">
        <v>0.252</v>
      </c>
      <c r="AG24" s="10">
        <v>0.48899999999999999</v>
      </c>
      <c r="AH24" s="10">
        <v>0.66153221525038086</v>
      </c>
      <c r="AI24" s="4">
        <v>-0.60954055628640247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1</v>
      </c>
      <c r="AQ24" s="9">
        <v>0</v>
      </c>
      <c r="AR24" s="9">
        <v>-9</v>
      </c>
      <c r="AS24" s="9">
        <v>-9</v>
      </c>
      <c r="AT24" s="9">
        <v>0</v>
      </c>
      <c r="AU24" s="9">
        <v>0</v>
      </c>
      <c r="AV24" s="7">
        <v>1</v>
      </c>
      <c r="AW24" s="7">
        <v>0</v>
      </c>
      <c r="AX24" s="7">
        <v>1</v>
      </c>
      <c r="AY24" s="10">
        <v>0.2</v>
      </c>
      <c r="AZ24" s="10">
        <v>0.21041067245255726</v>
      </c>
      <c r="BA24" s="11">
        <v>0.24831049578005421</v>
      </c>
      <c r="BB24" s="11">
        <v>0.19255213433167229</v>
      </c>
      <c r="BC24" s="11">
        <v>0.15169209088601845</v>
      </c>
      <c r="BD24" s="11">
        <v>0.19751824033258167</v>
      </c>
      <c r="BE24" s="5">
        <v>1</v>
      </c>
      <c r="BF24" s="5">
        <v>-9</v>
      </c>
      <c r="BG24" s="5">
        <v>1</v>
      </c>
      <c r="BH24" s="5">
        <v>1</v>
      </c>
      <c r="BI24" s="5">
        <v>55</v>
      </c>
      <c r="BJ24" s="5">
        <v>36</v>
      </c>
      <c r="BK24" s="5">
        <v>29</v>
      </c>
      <c r="BL24" s="5">
        <v>65</v>
      </c>
      <c r="BM24" s="5">
        <v>60</v>
      </c>
      <c r="BN24" s="5">
        <v>37</v>
      </c>
      <c r="BO24" s="5">
        <v>67</v>
      </c>
      <c r="BP24" s="5">
        <v>33</v>
      </c>
      <c r="BQ24" s="5">
        <v>-26</v>
      </c>
      <c r="BR24" s="5">
        <v>7</v>
      </c>
      <c r="BS24" s="8">
        <v>200522</v>
      </c>
      <c r="BT24" s="10">
        <v>0.31610405903582778</v>
      </c>
      <c r="BU24" s="10">
        <v>0.24992304665374718</v>
      </c>
      <c r="BV24" s="2">
        <v>0</v>
      </c>
      <c r="BW24" s="2">
        <v>0</v>
      </c>
      <c r="BX24" s="2">
        <v>-5.75</v>
      </c>
      <c r="BY24" s="2">
        <v>0.66666666666666663</v>
      </c>
      <c r="BZ24" s="2">
        <v>0</v>
      </c>
      <c r="CA24" s="12">
        <v>0.34965138027272707</v>
      </c>
      <c r="CB24" s="12">
        <v>-0.31414390706136147</v>
      </c>
      <c r="CC24" s="12">
        <v>0.12517213263050669</v>
      </c>
      <c r="CD24" s="15">
        <v>-0.32658878434502331</v>
      </c>
      <c r="CE24" s="15">
        <v>0.26267390986119338</v>
      </c>
      <c r="CF24" s="15">
        <v>-0.1780581588111225</v>
      </c>
      <c r="CG24" s="15">
        <v>-0.30455527282539041</v>
      </c>
      <c r="CH24" s="15">
        <v>-0.99332283381552011</v>
      </c>
      <c r="CI24" s="15">
        <v>-1.0541626426466251</v>
      </c>
      <c r="CJ24" s="15">
        <v>-0.96525904887639769</v>
      </c>
      <c r="CK24" s="15">
        <v>0.25200210199787004</v>
      </c>
      <c r="CL24" s="15">
        <v>-0.16148563487181258</v>
      </c>
      <c r="CM24" s="15">
        <v>-1.3088767854452681</v>
      </c>
      <c r="CN24" s="15">
        <v>1.3450095515311233</v>
      </c>
      <c r="CO24" s="15">
        <v>-0.18011137419734455</v>
      </c>
      <c r="CP24" s="15">
        <v>0.12473676339116456</v>
      </c>
      <c r="CQ24" s="15">
        <v>1.417127061492383</v>
      </c>
      <c r="CR24" s="15">
        <v>-1.2466403938680723</v>
      </c>
      <c r="CS24" s="15">
        <v>-1.4970918128024602</v>
      </c>
      <c r="CT24" s="15">
        <v>1.6512586164629151</v>
      </c>
      <c r="CU24" s="15">
        <v>0.82685401734335284</v>
      </c>
      <c r="CV24" s="13">
        <v>1.5623631399057429</v>
      </c>
      <c r="CW24" s="5">
        <v>1</v>
      </c>
      <c r="CX24" s="2">
        <v>-5.083333333333333</v>
      </c>
      <c r="CY24" s="2">
        <v>-3.7165489559192793</v>
      </c>
      <c r="CZ24" s="8">
        <v>3930864</v>
      </c>
      <c r="DA24" s="5">
        <v>276604</v>
      </c>
      <c r="DB24" s="5">
        <v>383081</v>
      </c>
      <c r="DC24" s="5">
        <v>150657</v>
      </c>
      <c r="DD24" s="5">
        <v>802529</v>
      </c>
      <c r="DE24" s="26">
        <v>7.1900000000000006E-2</v>
      </c>
      <c r="DF24" s="5">
        <v>78185</v>
      </c>
      <c r="DG24" s="11">
        <f>(7.23)/100</f>
        <v>7.2300000000000003E-2</v>
      </c>
      <c r="DH24" s="5">
        <v>5717</v>
      </c>
      <c r="DI24" s="10">
        <f>(1.99)/100</f>
        <v>1.9900000000000001E-2</v>
      </c>
      <c r="DJ24" s="5">
        <v>270626</v>
      </c>
      <c r="DK24" s="2">
        <v>6.8974587116142709</v>
      </c>
      <c r="DL24" s="5">
        <v>403936</v>
      </c>
      <c r="DM24" s="2">
        <v>10.295137503915448</v>
      </c>
      <c r="DN24" s="8">
        <v>403936</v>
      </c>
      <c r="DO24" s="2">
        <v>29.614502582631275</v>
      </c>
      <c r="DQ24" s="10">
        <v>0.38</v>
      </c>
    </row>
    <row r="25" spans="1:121" x14ac:dyDescent="0.3">
      <c r="A25" t="s">
        <v>243</v>
      </c>
      <c r="B25" t="s">
        <v>244</v>
      </c>
      <c r="C25" s="5">
        <v>47</v>
      </c>
      <c r="D25" t="s">
        <v>245</v>
      </c>
      <c r="E25" s="5">
        <v>1</v>
      </c>
      <c r="F25" s="5">
        <v>1</v>
      </c>
      <c r="G25" s="2">
        <v>-0.38728938381195327</v>
      </c>
      <c r="H25" s="2">
        <v>2.6127106161880467</v>
      </c>
      <c r="I25" s="3">
        <v>27</v>
      </c>
      <c r="J25" s="3">
        <v>8</v>
      </c>
      <c r="K25" s="2">
        <v>-0.38728938381195327</v>
      </c>
      <c r="L25" s="2">
        <v>0.61271061618804668</v>
      </c>
      <c r="M25" s="3">
        <v>30</v>
      </c>
      <c r="N25" s="34">
        <v>24</v>
      </c>
      <c r="O25" s="8">
        <v>6649404</v>
      </c>
      <c r="P25" s="10">
        <v>0.96961492928938786</v>
      </c>
      <c r="Q25" s="5">
        <v>6447361.3892765725</v>
      </c>
      <c r="R25" s="5">
        <v>1049864.1392970947</v>
      </c>
      <c r="S25" s="10">
        <v>0.16283624818103998</v>
      </c>
      <c r="T25" s="5">
        <v>100</v>
      </c>
      <c r="U25" s="5">
        <v>28562</v>
      </c>
      <c r="V25" s="8">
        <v>318333</v>
      </c>
      <c r="W25" s="10">
        <v>0.189</v>
      </c>
      <c r="X25" s="10">
        <v>5.5E-2</v>
      </c>
      <c r="Y25" s="4">
        <v>0.47436998354174797</v>
      </c>
      <c r="Z25" s="4">
        <v>-0.47436998354174797</v>
      </c>
      <c r="AA25" s="10">
        <v>4.8114819685006929E-2</v>
      </c>
      <c r="AB25" s="10">
        <v>5.2237538102181402E-2</v>
      </c>
      <c r="AC25" s="4">
        <v>-0.67737535943929306</v>
      </c>
      <c r="AD25" s="4">
        <v>0.67737535943929306</v>
      </c>
      <c r="AE25" s="10">
        <v>0.87</v>
      </c>
      <c r="AF25" s="10">
        <v>0.26100000000000001</v>
      </c>
      <c r="AG25" s="10">
        <v>0.48399999999999999</v>
      </c>
      <c r="AH25" s="10">
        <v>0.74113760627039293</v>
      </c>
      <c r="AI25" s="4">
        <v>-0.52508291897544146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1</v>
      </c>
      <c r="AQ25" s="9">
        <v>1</v>
      </c>
      <c r="AR25" s="9">
        <v>1</v>
      </c>
      <c r="AS25" s="9">
        <v>0</v>
      </c>
      <c r="AT25" s="9">
        <v>0</v>
      </c>
      <c r="AU25" s="9">
        <v>0</v>
      </c>
      <c r="AV25" s="7">
        <v>1</v>
      </c>
      <c r="AW25" s="7">
        <v>1</v>
      </c>
      <c r="AX25" s="7">
        <v>1</v>
      </c>
      <c r="AY25" s="10">
        <v>0.21</v>
      </c>
      <c r="AZ25" s="10">
        <v>0.13457939505313724</v>
      </c>
      <c r="BA25" s="11">
        <v>0.23205715274827299</v>
      </c>
      <c r="BB25" s="11">
        <v>0.16397707691964353</v>
      </c>
      <c r="BC25" s="11">
        <v>0.12885121102096314</v>
      </c>
      <c r="BD25" s="11">
        <v>0.17496181356295989</v>
      </c>
      <c r="BE25" s="5">
        <v>1</v>
      </c>
      <c r="BF25" s="5">
        <v>3</v>
      </c>
      <c r="BG25" s="5">
        <v>1</v>
      </c>
      <c r="BH25" s="5">
        <v>1</v>
      </c>
      <c r="BI25" s="5">
        <v>55</v>
      </c>
      <c r="BJ25" s="5">
        <v>36</v>
      </c>
      <c r="BK25" s="5">
        <v>35</v>
      </c>
      <c r="BL25" s="5">
        <v>61</v>
      </c>
      <c r="BM25" s="5">
        <v>60</v>
      </c>
      <c r="BN25" s="5">
        <v>37</v>
      </c>
      <c r="BO25" s="5">
        <v>39</v>
      </c>
      <c r="BP25" s="5">
        <v>59</v>
      </c>
      <c r="BQ25" s="5">
        <v>-20</v>
      </c>
      <c r="BR25" s="5">
        <v>-21</v>
      </c>
      <c r="BS25" s="8">
        <v>289771</v>
      </c>
      <c r="BT25" s="10">
        <v>0.27600809395585946</v>
      </c>
      <c r="BU25" s="10">
        <v>0.15038941835990113</v>
      </c>
      <c r="BV25" s="2">
        <v>0</v>
      </c>
      <c r="BW25" s="2">
        <v>0</v>
      </c>
      <c r="BX25" s="2">
        <v>2.5</v>
      </c>
      <c r="BY25" s="2">
        <v>1</v>
      </c>
      <c r="BZ25" s="2">
        <v>0</v>
      </c>
      <c r="CA25" s="12">
        <v>0.62028427682756593</v>
      </c>
      <c r="CB25" s="12">
        <v>6.4145661845926558E-2</v>
      </c>
      <c r="CC25" s="12">
        <v>-0.28374055598475595</v>
      </c>
      <c r="CD25" s="15">
        <v>-0.11624209789128341</v>
      </c>
      <c r="CE25" s="15">
        <v>0.28886427037521267</v>
      </c>
      <c r="CF25" s="15">
        <v>-0.91942270231731738</v>
      </c>
      <c r="CG25" s="15">
        <v>-0.55491585254593345</v>
      </c>
      <c r="CH25" s="15">
        <v>-1.5205807859157934</v>
      </c>
      <c r="CI25" s="15">
        <v>-1.4506622825827757</v>
      </c>
      <c r="CJ25" s="15">
        <v>-1.4515057344317039</v>
      </c>
      <c r="CK25" s="15">
        <v>0.25200210199787004</v>
      </c>
      <c r="CL25" s="15">
        <v>-0.16148563487181258</v>
      </c>
      <c r="CM25" s="15">
        <v>-0.82632703081122971</v>
      </c>
      <c r="CN25" s="15">
        <v>1.0108049857426347</v>
      </c>
      <c r="CO25" s="15">
        <v>-0.18011137419734455</v>
      </c>
      <c r="CP25" s="15">
        <v>0.12473676339116456</v>
      </c>
      <c r="CQ25" s="15">
        <v>-0.98057133164875709</v>
      </c>
      <c r="CR25" s="15">
        <v>1.0085371808509798</v>
      </c>
      <c r="CS25" s="15">
        <v>-0.9980612085349736</v>
      </c>
      <c r="CT25" s="15">
        <v>-0.96583051151604449</v>
      </c>
      <c r="CU25" s="15">
        <v>0.9962096594498222</v>
      </c>
      <c r="CV25" s="13">
        <v>1.431875963848217E-2</v>
      </c>
      <c r="CW25" s="5">
        <v>1</v>
      </c>
      <c r="CX25" s="2">
        <v>3.5</v>
      </c>
      <c r="CY25" s="2">
        <v>-0.33007338515709844</v>
      </c>
      <c r="CZ25" s="8">
        <v>6715984</v>
      </c>
      <c r="DA25" s="5">
        <v>464897</v>
      </c>
      <c r="DB25" s="5">
        <v>617867</v>
      </c>
      <c r="DC25" s="5">
        <v>202097</v>
      </c>
      <c r="DD25" s="5">
        <v>1465937</v>
      </c>
      <c r="DE25" s="26">
        <v>0.1663</v>
      </c>
      <c r="DF25" s="5">
        <v>115106</v>
      </c>
      <c r="DG25" s="11">
        <f>(0.23)/100</f>
        <v>2.3E-3</v>
      </c>
      <c r="DH25" s="5">
        <v>4732</v>
      </c>
      <c r="DI25" s="10">
        <f>(1.73)/100</f>
        <v>1.7299999999999999E-2</v>
      </c>
      <c r="DJ25" s="5">
        <v>124697</v>
      </c>
      <c r="DK25" s="2">
        <v>1.8748062377973038</v>
      </c>
      <c r="DL25" s="5">
        <v>347442</v>
      </c>
      <c r="DM25" s="2">
        <v>5.2237538102181356</v>
      </c>
      <c r="DN25" s="8">
        <v>347442</v>
      </c>
      <c r="DO25" s="2">
        <v>29.467327781964965</v>
      </c>
      <c r="DQ25" s="10">
        <v>0.34</v>
      </c>
    </row>
    <row r="26" spans="1:121" x14ac:dyDescent="0.3">
      <c r="A26" t="s">
        <v>123</v>
      </c>
      <c r="B26" t="s">
        <v>124</v>
      </c>
      <c r="C26" s="5">
        <v>4</v>
      </c>
      <c r="D26" t="s">
        <v>125</v>
      </c>
      <c r="E26" s="5">
        <v>1</v>
      </c>
      <c r="F26" s="5">
        <v>1</v>
      </c>
      <c r="G26" s="2">
        <v>-0.59425131694597766</v>
      </c>
      <c r="H26" s="2">
        <v>2.4057486830540222</v>
      </c>
      <c r="I26" s="3">
        <v>28</v>
      </c>
      <c r="J26" s="3">
        <v>9</v>
      </c>
      <c r="K26" s="2">
        <v>-0.59425131694597766</v>
      </c>
      <c r="L26" s="2">
        <v>0.40574868305402234</v>
      </c>
      <c r="M26" s="3">
        <v>32</v>
      </c>
      <c r="N26" s="34">
        <v>25</v>
      </c>
      <c r="O26" s="8">
        <v>6908642</v>
      </c>
      <c r="P26" s="10">
        <v>0.92268914861786877</v>
      </c>
      <c r="Q26" s="5">
        <v>6374529.0050856499</v>
      </c>
      <c r="R26" s="5">
        <v>1067251.4709775734</v>
      </c>
      <c r="S26" s="10">
        <v>0.16742436501992722</v>
      </c>
      <c r="T26" s="5">
        <v>49</v>
      </c>
      <c r="U26" s="5">
        <v>65409</v>
      </c>
      <c r="V26" s="8">
        <v>372324</v>
      </c>
      <c r="W26" s="10">
        <v>0.16800000000000001</v>
      </c>
      <c r="X26" s="10">
        <v>6.5000000000000002E-2</v>
      </c>
      <c r="Y26" s="4">
        <v>0.54531150722678134</v>
      </c>
      <c r="Z26" s="4">
        <v>-0.54531150722678134</v>
      </c>
      <c r="AA26" s="10">
        <v>0.13488290626369287</v>
      </c>
      <c r="AB26" s="10">
        <v>0.30944351890205701</v>
      </c>
      <c r="AC26" s="4">
        <v>1.4212737333510144</v>
      </c>
      <c r="AD26" s="4">
        <v>-1.4212737333510144</v>
      </c>
      <c r="AE26" s="10">
        <v>0.86699999999999999</v>
      </c>
      <c r="AF26" s="10">
        <v>0.28899999999999998</v>
      </c>
      <c r="AG26" s="10">
        <v>0.46799999999999997</v>
      </c>
      <c r="AH26" s="10">
        <v>0.553265721848759</v>
      </c>
      <c r="AI26" s="4">
        <v>-0.96627585402023053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1</v>
      </c>
      <c r="AQ26" s="9">
        <v>1</v>
      </c>
      <c r="AR26" s="9">
        <v>1</v>
      </c>
      <c r="AS26" s="9">
        <v>0</v>
      </c>
      <c r="AT26" s="9">
        <v>0</v>
      </c>
      <c r="AU26" s="9">
        <v>0</v>
      </c>
      <c r="AV26" s="7">
        <v>1</v>
      </c>
      <c r="AW26" s="7">
        <v>0</v>
      </c>
      <c r="AX26" s="7">
        <v>1</v>
      </c>
      <c r="AY26" s="10">
        <v>0.13</v>
      </c>
      <c r="AZ26" s="10">
        <v>0.19668030020251756</v>
      </c>
      <c r="BA26" s="11">
        <v>0.22619073734033068</v>
      </c>
      <c r="BB26" s="11">
        <v>0.30527156283095808</v>
      </c>
      <c r="BC26" s="11">
        <v>0.16416908657775306</v>
      </c>
      <c r="BD26" s="11">
        <v>0.23187712891634729</v>
      </c>
      <c r="BE26" s="5">
        <v>1</v>
      </c>
      <c r="BF26" s="5">
        <v>3</v>
      </c>
      <c r="BG26" s="5">
        <v>0</v>
      </c>
      <c r="BH26" s="5">
        <v>0</v>
      </c>
      <c r="BI26" s="5">
        <v>53</v>
      </c>
      <c r="BJ26" s="5">
        <v>35</v>
      </c>
      <c r="BK26" s="5">
        <v>46</v>
      </c>
      <c r="BL26" s="5">
        <v>49</v>
      </c>
      <c r="BM26" s="5">
        <v>63</v>
      </c>
      <c r="BN26" s="5">
        <v>36</v>
      </c>
      <c r="BO26" s="5">
        <v>44</v>
      </c>
      <c r="BP26" s="5">
        <v>54</v>
      </c>
      <c r="BQ26" s="5">
        <v>-7</v>
      </c>
      <c r="BR26" s="5">
        <v>-19</v>
      </c>
      <c r="BS26" s="8">
        <v>306915</v>
      </c>
      <c r="BT26" s="10">
        <v>0.28757514826273717</v>
      </c>
      <c r="BU26" s="10">
        <v>7.0925660933074841E-2</v>
      </c>
      <c r="BV26" s="2">
        <v>0</v>
      </c>
      <c r="BW26" s="2">
        <v>0</v>
      </c>
      <c r="BX26" s="2">
        <v>2.5</v>
      </c>
      <c r="BY26" s="2">
        <v>0.66666666666666663</v>
      </c>
      <c r="BZ26" s="2">
        <v>0</v>
      </c>
      <c r="CA26" s="12">
        <v>-0.96460648982921504</v>
      </c>
      <c r="CB26" s="12">
        <v>7.9975486151768985E-2</v>
      </c>
      <c r="CC26" s="12">
        <v>6.3760800656206984E-2</v>
      </c>
      <c r="CD26" s="15">
        <v>7.2016841557151897E-3</v>
      </c>
      <c r="CE26" s="15">
        <v>-0.37898992273227938</v>
      </c>
      <c r="CF26" s="15">
        <v>-0.70555070999023972</v>
      </c>
      <c r="CG26" s="15">
        <v>-0.64527998006985754</v>
      </c>
      <c r="CH26" s="15">
        <v>1.0865405300784903</v>
      </c>
      <c r="CI26" s="15">
        <v>-0.83757184892565406</v>
      </c>
      <c r="CJ26" s="15">
        <v>-0.2245878484307508</v>
      </c>
      <c r="CK26" s="15">
        <v>-4.0091243499660978E-2</v>
      </c>
      <c r="CL26" s="15">
        <v>-0.32956252014655379</v>
      </c>
      <c r="CM26" s="15">
        <v>5.8347519351174083E-2</v>
      </c>
      <c r="CN26" s="15">
        <v>8.1912883771685097E-3</v>
      </c>
      <c r="CO26" s="15">
        <v>0.30334547233237608</v>
      </c>
      <c r="CP26" s="15">
        <v>-2.672930644096437E-2</v>
      </c>
      <c r="CQ26" s="15">
        <v>-0.55241090430212503</v>
      </c>
      <c r="CR26" s="15">
        <v>0.57484918571270061</v>
      </c>
      <c r="CS26" s="15">
        <v>8.3171767377914305E-2</v>
      </c>
      <c r="CT26" s="15">
        <v>-0.77889557380326169</v>
      </c>
      <c r="CU26" s="15">
        <v>-0.35863547740193485</v>
      </c>
      <c r="CV26" s="13">
        <v>-1.2215793506600341</v>
      </c>
      <c r="CW26" s="5">
        <v>1</v>
      </c>
      <c r="CX26" s="2">
        <v>3.1666666666666665</v>
      </c>
      <c r="CY26" s="2">
        <v>-0.46158699955562982</v>
      </c>
      <c r="CZ26" s="8">
        <v>7016270</v>
      </c>
      <c r="DA26" s="5">
        <v>484407</v>
      </c>
      <c r="DB26" s="5">
        <v>672268</v>
      </c>
      <c r="DC26" s="5">
        <v>535847</v>
      </c>
      <c r="DD26" s="5">
        <v>1105497</v>
      </c>
      <c r="DE26" s="26">
        <v>4.0999999999999995E-2</v>
      </c>
      <c r="DF26" s="5">
        <v>214132</v>
      </c>
      <c r="DG26" s="11">
        <f>(3.96)/100</f>
        <v>3.9599999999999996E-2</v>
      </c>
      <c r="DH26" s="5">
        <v>12834</v>
      </c>
      <c r="DI26" s="10">
        <f>(3.09)/100</f>
        <v>3.0899999999999997E-2</v>
      </c>
      <c r="DJ26" s="5">
        <v>155584</v>
      </c>
      <c r="DK26" s="2">
        <v>2.244732451882256</v>
      </c>
      <c r="DL26" s="5">
        <v>2144775</v>
      </c>
      <c r="DM26" s="2">
        <v>30.944351890205713</v>
      </c>
      <c r="DN26" s="8">
        <v>2144775</v>
      </c>
      <c r="DO26" s="2">
        <v>33.923249181078127</v>
      </c>
      <c r="DQ26" s="10">
        <v>0.45</v>
      </c>
    </row>
    <row r="27" spans="1:121" x14ac:dyDescent="0.3">
      <c r="A27" t="s">
        <v>240</v>
      </c>
      <c r="B27" t="s">
        <v>241</v>
      </c>
      <c r="C27" s="5">
        <v>46</v>
      </c>
      <c r="D27" t="s">
        <v>242</v>
      </c>
      <c r="E27" s="5">
        <v>0</v>
      </c>
      <c r="F27" s="5">
        <v>1</v>
      </c>
      <c r="G27" s="1"/>
      <c r="H27" s="1"/>
      <c r="I27" s="1"/>
      <c r="J27" s="1"/>
      <c r="K27" s="2">
        <v>0.12471399683402304</v>
      </c>
      <c r="L27" s="2">
        <v>0.12471399683402304</v>
      </c>
      <c r="M27" s="3">
        <v>14</v>
      </c>
      <c r="N27" s="34">
        <v>26</v>
      </c>
      <c r="O27" s="8">
        <v>861542</v>
      </c>
      <c r="P27" s="10">
        <v>0.9769554476609964</v>
      </c>
      <c r="Q27" s="5">
        <v>841688.15028875018</v>
      </c>
      <c r="R27" s="5">
        <v>137220.23131212057</v>
      </c>
      <c r="S27" s="10">
        <v>0.16302977684198797</v>
      </c>
      <c r="T27" s="5">
        <v>23</v>
      </c>
      <c r="U27" s="5">
        <v>10404</v>
      </c>
      <c r="V27" s="8">
        <v>51590</v>
      </c>
      <c r="W27" s="10">
        <v>0.158</v>
      </c>
      <c r="X27" s="10">
        <v>3.9E-2</v>
      </c>
      <c r="Y27" s="4">
        <v>-0.72686949107935206</v>
      </c>
      <c r="Z27" s="4">
        <v>0.72686949107935206</v>
      </c>
      <c r="AA27" s="10">
        <v>0</v>
      </c>
      <c r="AB27" s="10">
        <v>3.72371033006954E-2</v>
      </c>
      <c r="AC27" s="4">
        <v>-1.2690282062832545</v>
      </c>
      <c r="AD27" s="4">
        <v>1.2690282062832545</v>
      </c>
      <c r="AE27" s="10">
        <v>0.91200000000000003</v>
      </c>
      <c r="AF27" s="10">
        <v>0.28899999999999998</v>
      </c>
      <c r="AG27" s="10">
        <v>0.505</v>
      </c>
      <c r="AH27" s="10">
        <v>0.82420902786283268</v>
      </c>
      <c r="AI27" s="4">
        <v>0.73123514903164599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7">
        <v>1</v>
      </c>
      <c r="AW27" s="7">
        <v>1</v>
      </c>
      <c r="AX27" s="7">
        <v>1</v>
      </c>
      <c r="AY27" s="10">
        <v>0.15</v>
      </c>
      <c r="AZ27" s="10">
        <v>0.25347245386739964</v>
      </c>
      <c r="BA27" s="11">
        <v>0.38821272607049695</v>
      </c>
      <c r="BB27" s="11">
        <v>0.32707024051885769</v>
      </c>
      <c r="BC27" s="11">
        <v>0.15297418880698394</v>
      </c>
      <c r="BD27" s="11">
        <v>0.28941905179877953</v>
      </c>
      <c r="BE27" s="5">
        <v>0</v>
      </c>
      <c r="BF27" s="5">
        <v>-9</v>
      </c>
      <c r="BG27" s="5">
        <v>1</v>
      </c>
      <c r="BH27" s="5">
        <v>1</v>
      </c>
      <c r="BI27" s="5">
        <v>55</v>
      </c>
      <c r="BJ27" s="5">
        <v>36</v>
      </c>
      <c r="BK27" s="5">
        <v>32</v>
      </c>
      <c r="BL27" s="5">
        <v>62</v>
      </c>
      <c r="BM27" s="5">
        <v>60</v>
      </c>
      <c r="BN27" s="5">
        <v>37</v>
      </c>
      <c r="BO27" s="5">
        <v>40</v>
      </c>
      <c r="BP27" s="5">
        <v>50</v>
      </c>
      <c r="BQ27" s="5">
        <v>-23</v>
      </c>
      <c r="BR27" s="5">
        <v>-20</v>
      </c>
      <c r="BS27" s="8">
        <v>41186</v>
      </c>
      <c r="BT27" s="10">
        <v>0.30014524539255799</v>
      </c>
      <c r="BU27" s="10">
        <v>0.26696318925832985</v>
      </c>
      <c r="BV27" s="2">
        <v>0</v>
      </c>
      <c r="BW27" s="2">
        <v>0</v>
      </c>
      <c r="BX27" s="2">
        <v>0</v>
      </c>
      <c r="BY27" s="2">
        <v>1</v>
      </c>
      <c r="BZ27" s="2">
        <v>0</v>
      </c>
      <c r="CA27" s="12">
        <v>0.86820598688017847</v>
      </c>
      <c r="CB27" s="12">
        <v>-0.76674621867301496</v>
      </c>
      <c r="CC27" s="12">
        <v>-0.26908280541085261</v>
      </c>
      <c r="CD27" s="15">
        <v>-0.72611716511660884</v>
      </c>
      <c r="CE27" s="15">
        <v>-0.71946460941453028</v>
      </c>
      <c r="CF27" s="15">
        <v>-0.4731327022956483</v>
      </c>
      <c r="CG27" s="15">
        <v>1.8504477570881197</v>
      </c>
      <c r="CH27" s="15">
        <v>1.4887628595208675</v>
      </c>
      <c r="CI27" s="15">
        <v>-1.031906435047397</v>
      </c>
      <c r="CJ27" s="15">
        <v>1.0158377547833024</v>
      </c>
      <c r="CK27" s="15">
        <v>0.25200210199787004</v>
      </c>
      <c r="CL27" s="15">
        <v>-0.16148563487181258</v>
      </c>
      <c r="CM27" s="15">
        <v>-1.0676019081282488</v>
      </c>
      <c r="CN27" s="15">
        <v>1.0943561271897568</v>
      </c>
      <c r="CO27" s="15">
        <v>-0.18011137419734455</v>
      </c>
      <c r="CP27" s="15">
        <v>0.12473676339116456</v>
      </c>
      <c r="CQ27" s="15">
        <v>-0.89493924617943066</v>
      </c>
      <c r="CR27" s="15">
        <v>0.22789878960207718</v>
      </c>
      <c r="CS27" s="15">
        <v>-1.2475765106687169</v>
      </c>
      <c r="CT27" s="15">
        <v>-0.87236304265965303</v>
      </c>
      <c r="CU27" s="15">
        <v>-1.9924193188995701E-2</v>
      </c>
      <c r="CV27" s="13">
        <v>1.8273881113666484</v>
      </c>
      <c r="CW27" s="5">
        <v>1</v>
      </c>
      <c r="CX27" s="2">
        <v>1</v>
      </c>
      <c r="CY27" s="2">
        <v>-1.3164254931460833</v>
      </c>
      <c r="CZ27" s="8">
        <v>869666</v>
      </c>
      <c r="DA27" s="5">
        <v>55852</v>
      </c>
      <c r="DB27" s="5">
        <v>84605</v>
      </c>
      <c r="DC27" s="5">
        <v>19944</v>
      </c>
      <c r="DD27" s="5">
        <v>163910</v>
      </c>
      <c r="DE27" s="26">
        <v>1.66E-2</v>
      </c>
      <c r="DF27" s="5">
        <v>12901</v>
      </c>
      <c r="DG27" s="11">
        <f>(8.5)/100</f>
        <v>8.5000000000000006E-2</v>
      </c>
      <c r="DH27" s="5">
        <v>151</v>
      </c>
      <c r="DI27" s="10">
        <f>(1.49)/100</f>
        <v>1.49E-2</v>
      </c>
      <c r="DJ27" s="5">
        <v>18678</v>
      </c>
      <c r="DK27" s="2">
        <v>2.1581736291010269</v>
      </c>
      <c r="DL27" s="5">
        <v>32227</v>
      </c>
      <c r="DM27" s="2">
        <v>3.7237103300695358</v>
      </c>
      <c r="DN27" s="8">
        <v>32227</v>
      </c>
      <c r="DO27" s="2">
        <v>30.178365319963333</v>
      </c>
      <c r="DQ27" s="10">
        <v>0.37</v>
      </c>
    </row>
    <row r="28" spans="1:121" x14ac:dyDescent="0.3">
      <c r="A28" t="s">
        <v>150</v>
      </c>
      <c r="B28" t="s">
        <v>151</v>
      </c>
      <c r="C28" s="5">
        <v>15</v>
      </c>
      <c r="D28" t="s">
        <v>152</v>
      </c>
      <c r="E28" s="5">
        <v>1</v>
      </c>
      <c r="F28" s="5">
        <v>1</v>
      </c>
      <c r="G28" s="2">
        <v>0.1062639213645168</v>
      </c>
      <c r="H28" s="2">
        <v>0.1062639213645168</v>
      </c>
      <c r="I28" s="3">
        <v>12</v>
      </c>
      <c r="J28" s="3">
        <v>23</v>
      </c>
      <c r="K28" s="2">
        <v>0.1062639213645168</v>
      </c>
      <c r="L28" s="2">
        <v>0.1062639213645168</v>
      </c>
      <c r="M28" s="3">
        <v>15</v>
      </c>
      <c r="N28" s="34">
        <v>27</v>
      </c>
      <c r="O28" s="8">
        <v>1428683</v>
      </c>
      <c r="P28" s="10">
        <v>0.92083760045976459</v>
      </c>
      <c r="Q28" s="5">
        <v>1315585.0255376578</v>
      </c>
      <c r="R28" s="5">
        <v>216081.90964868743</v>
      </c>
      <c r="S28" s="10">
        <v>0.16424777224898734</v>
      </c>
      <c r="T28" s="5">
        <v>17</v>
      </c>
      <c r="U28" s="5">
        <v>8069</v>
      </c>
      <c r="V28" s="8">
        <v>63232</v>
      </c>
      <c r="W28" s="10">
        <v>0.11799999999999999</v>
      </c>
      <c r="X28" s="10">
        <v>4.3999999999999997E-2</v>
      </c>
      <c r="Y28" s="4">
        <v>-1.4873593073282423</v>
      </c>
      <c r="Z28" s="4">
        <v>1.4873593073282423</v>
      </c>
      <c r="AA28" s="10">
        <v>0.18374135578769349</v>
      </c>
      <c r="AB28" s="10">
        <v>0.103706047431079</v>
      </c>
      <c r="AC28" s="4">
        <v>0.5912609191344651</v>
      </c>
      <c r="AD28" s="4">
        <v>-0.5912609191344651</v>
      </c>
      <c r="AE28" s="10">
        <v>0.92</v>
      </c>
      <c r="AF28" s="10">
        <v>0.31900000000000001</v>
      </c>
      <c r="AG28" s="10">
        <v>0.49299999999999999</v>
      </c>
      <c r="AH28" s="10">
        <v>0.2206716287834507</v>
      </c>
      <c r="AI28" s="4">
        <v>-0.58505178190398965</v>
      </c>
      <c r="AJ28" s="9">
        <v>0</v>
      </c>
      <c r="AK28" s="9">
        <v>0</v>
      </c>
      <c r="AL28" s="9">
        <v>0</v>
      </c>
      <c r="AM28" s="9">
        <v>1</v>
      </c>
      <c r="AN28" s="9">
        <v>1</v>
      </c>
      <c r="AO28" s="9">
        <v>1</v>
      </c>
      <c r="AP28" s="9">
        <v>1</v>
      </c>
      <c r="AQ28" s="9">
        <v>1</v>
      </c>
      <c r="AR28" s="9">
        <v>1</v>
      </c>
      <c r="AS28" s="9">
        <v>0</v>
      </c>
      <c r="AT28" s="9">
        <v>1</v>
      </c>
      <c r="AU28" s="9">
        <v>1</v>
      </c>
      <c r="AV28" s="7">
        <v>1</v>
      </c>
      <c r="AW28" s="7">
        <v>1</v>
      </c>
      <c r="AX28" s="7">
        <v>1</v>
      </c>
      <c r="AY28" s="10">
        <v>0.1</v>
      </c>
      <c r="AZ28" s="10">
        <v>0.14567800559179869</v>
      </c>
      <c r="BA28" s="11">
        <v>0.20509697870587604</v>
      </c>
      <c r="BB28" s="11">
        <v>0.25626884877753103</v>
      </c>
      <c r="BC28" s="11">
        <v>0.16123356372218475</v>
      </c>
      <c r="BD28" s="11">
        <v>0.20753313040186394</v>
      </c>
      <c r="BE28" s="5">
        <v>0</v>
      </c>
      <c r="BF28" s="5">
        <v>0</v>
      </c>
      <c r="BG28" s="5">
        <v>1</v>
      </c>
      <c r="BH28" s="5">
        <v>1</v>
      </c>
      <c r="BI28" s="5">
        <v>55</v>
      </c>
      <c r="BJ28" s="5">
        <v>36</v>
      </c>
      <c r="BK28" s="5">
        <v>62</v>
      </c>
      <c r="BL28" s="5">
        <v>30</v>
      </c>
      <c r="BM28" s="5">
        <v>60</v>
      </c>
      <c r="BN28" s="5">
        <v>37</v>
      </c>
      <c r="BO28" s="5">
        <v>70</v>
      </c>
      <c r="BP28" s="5">
        <v>28</v>
      </c>
      <c r="BQ28" s="5">
        <v>7</v>
      </c>
      <c r="BR28" s="5">
        <v>10</v>
      </c>
      <c r="BS28" s="8">
        <v>55163</v>
      </c>
      <c r="BT28" s="10">
        <v>0.2552874513636319</v>
      </c>
      <c r="BU28" s="10">
        <v>0.1189907068257969</v>
      </c>
      <c r="BV28" s="2">
        <v>0</v>
      </c>
      <c r="BW28" s="2">
        <v>2</v>
      </c>
      <c r="BX28" s="2">
        <v>2.5</v>
      </c>
      <c r="BY28" s="2">
        <v>1</v>
      </c>
      <c r="BZ28" s="2">
        <v>2</v>
      </c>
      <c r="CA28" s="12">
        <v>-1.0271414447688294</v>
      </c>
      <c r="CB28" s="12">
        <v>-0.69494874362206804</v>
      </c>
      <c r="CC28" s="12">
        <v>-0.17683252688102377</v>
      </c>
      <c r="CD28" s="15">
        <v>-0.69949916377210408</v>
      </c>
      <c r="CE28" s="15">
        <v>-0.79803569095658811</v>
      </c>
      <c r="CF28" s="15">
        <v>-1.3025422931765065</v>
      </c>
      <c r="CG28" s="15">
        <v>-0.97020055978572917</v>
      </c>
      <c r="CH28" s="15">
        <v>0.18235789672045438</v>
      </c>
      <c r="CI28" s="15">
        <v>-0.88853020789140913</v>
      </c>
      <c r="CJ28" s="15">
        <v>-0.74936904324183451</v>
      </c>
      <c r="CK28" s="15">
        <v>0.25200210199787004</v>
      </c>
      <c r="CL28" s="15">
        <v>-0.16148563487181258</v>
      </c>
      <c r="CM28" s="15">
        <v>1.3451468650419431</v>
      </c>
      <c r="CN28" s="15">
        <v>-1.5792803991181528</v>
      </c>
      <c r="CO28" s="15">
        <v>-0.18011137419734455</v>
      </c>
      <c r="CP28" s="15">
        <v>0.12473676339116456</v>
      </c>
      <c r="CQ28" s="15">
        <v>1.6740233179003623</v>
      </c>
      <c r="CR28" s="15">
        <v>-1.6803283890063514</v>
      </c>
      <c r="CS28" s="15">
        <v>1.2475765106687167</v>
      </c>
      <c r="CT28" s="15">
        <v>1.9316610230320894</v>
      </c>
      <c r="CU28" s="15">
        <v>-0.86670240372134377</v>
      </c>
      <c r="CV28" s="13">
        <v>-0.47402472558547726</v>
      </c>
      <c r="CW28" s="5">
        <v>1</v>
      </c>
      <c r="CX28" s="2">
        <v>7.5</v>
      </c>
      <c r="CY28" s="2">
        <v>1.2480899876252773</v>
      </c>
      <c r="CZ28" s="8">
        <v>1427538</v>
      </c>
      <c r="DA28" s="5">
        <v>105887</v>
      </c>
      <c r="DB28" s="5">
        <v>128771</v>
      </c>
      <c r="DC28" s="5">
        <v>113088</v>
      </c>
      <c r="DD28" s="5">
        <v>277743</v>
      </c>
      <c r="DE28" s="26">
        <v>1.7100000000000001E-2</v>
      </c>
      <c r="DF28" s="5">
        <v>527847</v>
      </c>
      <c r="DG28" s="11">
        <f>(0.12)/100</f>
        <v>1.1999999999999999E-3</v>
      </c>
      <c r="DH28" s="5">
        <v>131672</v>
      </c>
      <c r="DI28" s="10">
        <f>(36.95)/100</f>
        <v>0.36950000000000005</v>
      </c>
      <c r="DJ28" s="5">
        <v>277687</v>
      </c>
      <c r="DK28" s="2">
        <v>19.438286326691902</v>
      </c>
      <c r="DL28" s="5">
        <v>148150</v>
      </c>
      <c r="DM28" s="2">
        <v>10.370604743107906</v>
      </c>
      <c r="DN28" s="8">
        <v>148150</v>
      </c>
      <c r="DO28" s="1" t="e">
        <v>#NULL!</v>
      </c>
      <c r="DQ28" s="10">
        <v>0.27</v>
      </c>
    </row>
    <row r="29" spans="1:121" x14ac:dyDescent="0.3">
      <c r="A29" t="s">
        <v>267</v>
      </c>
      <c r="B29" t="s">
        <v>268</v>
      </c>
      <c r="C29" s="5">
        <v>56</v>
      </c>
      <c r="D29" t="s">
        <v>269</v>
      </c>
      <c r="E29" s="5">
        <v>1</v>
      </c>
      <c r="F29" s="5">
        <v>1</v>
      </c>
      <c r="G29" s="2">
        <v>-5.6892032270568847E-2</v>
      </c>
      <c r="H29" s="2">
        <v>-5.6892032270568847E-2</v>
      </c>
      <c r="I29" s="3">
        <v>21</v>
      </c>
      <c r="J29" s="3">
        <v>28</v>
      </c>
      <c r="K29" s="2">
        <v>-5.6892032270568847E-2</v>
      </c>
      <c r="L29" s="2">
        <v>-5.6892032270568847E-2</v>
      </c>
      <c r="M29" s="3">
        <v>19</v>
      </c>
      <c r="N29" s="34">
        <v>28</v>
      </c>
      <c r="O29" s="8">
        <v>584910</v>
      </c>
      <c r="P29" s="10">
        <v>0.98042701891200867</v>
      </c>
      <c r="Q29" s="5">
        <v>573461.56763182301</v>
      </c>
      <c r="R29" s="5">
        <v>94232.762495708797</v>
      </c>
      <c r="S29" s="10">
        <v>0.16432271631533055</v>
      </c>
      <c r="T29" s="5">
        <v>10</v>
      </c>
      <c r="U29" s="5">
        <v>4355</v>
      </c>
      <c r="V29" s="8">
        <v>33365</v>
      </c>
      <c r="W29" s="10">
        <v>0.14599999999999999</v>
      </c>
      <c r="X29" s="10">
        <v>5.5999999999999987E-2</v>
      </c>
      <c r="Y29" s="4">
        <v>-0.10410998073459149</v>
      </c>
      <c r="Z29" s="4">
        <v>0.10410998073459149</v>
      </c>
      <c r="AA29" s="10">
        <v>0</v>
      </c>
      <c r="AB29" s="10">
        <v>9.6095480622577903E-2</v>
      </c>
      <c r="AC29" s="4">
        <v>-0.62913715451824737</v>
      </c>
      <c r="AD29" s="4">
        <v>0.62913715451824737</v>
      </c>
      <c r="AE29" s="10">
        <v>0.93200000000000005</v>
      </c>
      <c r="AF29" s="10">
        <v>0.27100000000000002</v>
      </c>
      <c r="AG29" s="10">
        <v>0.53</v>
      </c>
      <c r="AH29" s="10">
        <v>0.84385509162238836</v>
      </c>
      <c r="AI29" s="4">
        <v>1.1305170149844348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1</v>
      </c>
      <c r="AU29" s="9">
        <v>1</v>
      </c>
      <c r="AV29" s="7">
        <v>1</v>
      </c>
      <c r="AW29" s="7">
        <v>0.5</v>
      </c>
      <c r="AX29" s="7">
        <v>1</v>
      </c>
      <c r="AY29" s="10">
        <v>7.0000000000000007E-2</v>
      </c>
      <c r="AZ29" s="10">
        <v>0.53300536672629695</v>
      </c>
      <c r="BA29" s="11">
        <v>0.26414940940080606</v>
      </c>
      <c r="BB29" s="11">
        <v>0.24171898797979466</v>
      </c>
      <c r="BC29" s="11">
        <v>0.1936874518860662</v>
      </c>
      <c r="BD29" s="11">
        <v>0.23318528308888897</v>
      </c>
      <c r="BE29" s="5">
        <v>0</v>
      </c>
      <c r="BF29" s="5">
        <v>0</v>
      </c>
      <c r="BG29" s="5">
        <v>1</v>
      </c>
      <c r="BH29" s="5">
        <v>1</v>
      </c>
      <c r="BI29" s="5">
        <v>55</v>
      </c>
      <c r="BJ29" s="5">
        <v>36</v>
      </c>
      <c r="BK29" s="5">
        <v>23</v>
      </c>
      <c r="BL29" s="5">
        <v>70</v>
      </c>
      <c r="BM29" s="5">
        <v>60</v>
      </c>
      <c r="BN29" s="5">
        <v>37</v>
      </c>
      <c r="BO29" s="5">
        <v>69</v>
      </c>
      <c r="BP29" s="5">
        <v>28</v>
      </c>
      <c r="BQ29" s="5">
        <v>-32</v>
      </c>
      <c r="BR29" s="5">
        <v>9</v>
      </c>
      <c r="BS29" s="8">
        <v>29010</v>
      </c>
      <c r="BT29" s="10">
        <v>0.30785471243423501</v>
      </c>
      <c r="BU29" s="10">
        <v>0.17096647347455163</v>
      </c>
      <c r="BV29" s="2">
        <v>0</v>
      </c>
      <c r="BW29" s="2">
        <v>0</v>
      </c>
      <c r="BX29" s="2">
        <v>0</v>
      </c>
      <c r="BY29" s="2">
        <v>0.83333333333333337</v>
      </c>
      <c r="BZ29" s="2">
        <v>2</v>
      </c>
      <c r="CA29" s="12">
        <v>0.9854562732426998</v>
      </c>
      <c r="CB29" s="12">
        <v>-0.80588299314892131</v>
      </c>
      <c r="CC29" s="12">
        <v>-0.17115630597363088</v>
      </c>
      <c r="CD29" s="15">
        <v>-0.76778638642768937</v>
      </c>
      <c r="CE29" s="15">
        <v>-0.88970195275565567</v>
      </c>
      <c r="CF29" s="15">
        <v>-0.33058655076569354</v>
      </c>
      <c r="CG29" s="15">
        <v>-6.0578412896872519E-2</v>
      </c>
      <c r="CH29" s="15">
        <v>-8.6111548395312057E-2</v>
      </c>
      <c r="CI29" s="15">
        <v>-0.32515633405067229</v>
      </c>
      <c r="CJ29" s="15">
        <v>-0.19638809688808204</v>
      </c>
      <c r="CK29" s="15">
        <v>0.25200210199787004</v>
      </c>
      <c r="CL29" s="15">
        <v>-0.16148563487181258</v>
      </c>
      <c r="CM29" s="15">
        <v>-1.7914265400793066</v>
      </c>
      <c r="CN29" s="15">
        <v>1.7627652587667342</v>
      </c>
      <c r="CO29" s="15">
        <v>-0.18011137419734455</v>
      </c>
      <c r="CP29" s="15">
        <v>0.12473676339116456</v>
      </c>
      <c r="CQ29" s="15">
        <v>1.5883912324310359</v>
      </c>
      <c r="CR29" s="15">
        <v>-1.6803283890063514</v>
      </c>
      <c r="CS29" s="15">
        <v>-1.996122417069947</v>
      </c>
      <c r="CT29" s="15">
        <v>1.838193554175698</v>
      </c>
      <c r="CU29" s="15">
        <v>-1.3747693300407526</v>
      </c>
      <c r="CV29" s="13">
        <v>0.33435325530303811</v>
      </c>
      <c r="CW29" s="5">
        <v>1</v>
      </c>
      <c r="CX29" s="2">
        <v>2.8333333333333335</v>
      </c>
      <c r="CY29" s="2">
        <v>-0.59310061395416103</v>
      </c>
      <c r="CZ29" s="8">
        <v>579315</v>
      </c>
      <c r="DA29" s="5">
        <v>40926</v>
      </c>
      <c r="DB29" s="5">
        <v>55188</v>
      </c>
      <c r="DC29" s="5">
        <v>11460</v>
      </c>
      <c r="DD29" s="5">
        <v>114624</v>
      </c>
      <c r="DE29" s="26">
        <v>9.1999999999999998E-3</v>
      </c>
      <c r="DF29" s="5">
        <v>5815</v>
      </c>
      <c r="DG29" s="11">
        <f>(2.11)/100</f>
        <v>2.1099999999999997E-2</v>
      </c>
      <c r="DH29" s="5">
        <v>173</v>
      </c>
      <c r="DI29" s="10">
        <f>(0.99)/100</f>
        <v>9.8999999999999991E-3</v>
      </c>
      <c r="DJ29" s="5">
        <v>11232</v>
      </c>
      <c r="DK29" s="2">
        <v>1.9183570993046981</v>
      </c>
      <c r="DL29" s="5">
        <v>56264</v>
      </c>
      <c r="DM29" s="2">
        <v>9.6095480622577938</v>
      </c>
      <c r="DN29" s="8">
        <v>56264</v>
      </c>
      <c r="DO29" s="1" t="e">
        <v>#NULL!</v>
      </c>
      <c r="DQ29" s="10">
        <v>0.55000000000000004</v>
      </c>
    </row>
    <row r="30" spans="1:121" x14ac:dyDescent="0.3">
      <c r="A30" t="s">
        <v>213</v>
      </c>
      <c r="B30" t="s">
        <v>214</v>
      </c>
      <c r="C30" s="5">
        <v>36</v>
      </c>
      <c r="D30" t="s">
        <v>215</v>
      </c>
      <c r="E30" s="5">
        <v>1</v>
      </c>
      <c r="F30" s="5">
        <v>1</v>
      </c>
      <c r="G30" s="2">
        <v>-6.5723256081598139E-2</v>
      </c>
      <c r="H30" s="2">
        <v>-6.5723256081598139E-2</v>
      </c>
      <c r="I30" s="3">
        <v>22</v>
      </c>
      <c r="J30" s="3">
        <v>29</v>
      </c>
      <c r="K30" s="2">
        <v>-6.5723256081598139E-2</v>
      </c>
      <c r="L30" s="2">
        <v>-6.5723256081598139E-2</v>
      </c>
      <c r="M30" s="3">
        <v>20</v>
      </c>
      <c r="N30" s="34">
        <v>29</v>
      </c>
      <c r="O30" s="8">
        <v>19836286</v>
      </c>
      <c r="P30" s="10">
        <v>0.89757880981129223</v>
      </c>
      <c r="Q30" s="5">
        <v>17804629.978956398</v>
      </c>
      <c r="R30" s="5">
        <v>3059618.1776290028</v>
      </c>
      <c r="S30" s="10">
        <v>0.17184396312898492</v>
      </c>
      <c r="T30" s="5">
        <v>328</v>
      </c>
      <c r="U30" s="5">
        <v>86377</v>
      </c>
      <c r="V30" s="8">
        <v>1245152</v>
      </c>
      <c r="W30" s="10">
        <v>0.16900000000000001</v>
      </c>
      <c r="X30" s="10">
        <v>5.8999999999999997E-2</v>
      </c>
      <c r="Y30" s="4">
        <v>4.6619939715111011E-2</v>
      </c>
      <c r="Z30" s="4">
        <v>-4.6619939715111011E-2</v>
      </c>
      <c r="AA30" s="10">
        <v>0.22973150709518608</v>
      </c>
      <c r="AB30" s="10">
        <v>0.189797880395673</v>
      </c>
      <c r="AC30" s="4">
        <v>1.4106943761663271</v>
      </c>
      <c r="AD30" s="4">
        <v>-1.4106943761663271</v>
      </c>
      <c r="AE30" s="10">
        <v>0.86299999999999999</v>
      </c>
      <c r="AF30" s="10">
        <v>0.35699999999999998</v>
      </c>
      <c r="AG30" s="10">
        <v>0.441</v>
      </c>
      <c r="AH30" s="10">
        <v>0.55518625227516294</v>
      </c>
      <c r="AI30" s="4">
        <v>-0.73176782529074158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1</v>
      </c>
      <c r="AQ30" s="9">
        <v>1</v>
      </c>
      <c r="AR30" s="9">
        <v>0</v>
      </c>
      <c r="AS30" s="9">
        <v>0</v>
      </c>
      <c r="AT30" s="9">
        <v>0</v>
      </c>
      <c r="AU30" s="9">
        <v>0</v>
      </c>
      <c r="AV30" s="7">
        <v>1</v>
      </c>
      <c r="AW30" s="7">
        <v>0</v>
      </c>
      <c r="AX30" s="7">
        <v>1</v>
      </c>
      <c r="AY30" s="10">
        <v>0.25</v>
      </c>
      <c r="AZ30" s="10">
        <v>0.25014938039609619</v>
      </c>
      <c r="BA30" s="11">
        <v>0.19156405425930831</v>
      </c>
      <c r="BB30" s="11">
        <v>0.24242566817225658</v>
      </c>
      <c r="BC30" s="11">
        <v>0.15555135264606601</v>
      </c>
      <c r="BD30" s="11">
        <v>0.19651369169254362</v>
      </c>
      <c r="BE30" s="5">
        <v>0</v>
      </c>
      <c r="BF30" s="5">
        <v>0</v>
      </c>
      <c r="BG30" s="5">
        <v>0</v>
      </c>
      <c r="BH30" s="5">
        <v>0</v>
      </c>
      <c r="BI30" s="5">
        <v>71</v>
      </c>
      <c r="BJ30" s="5">
        <v>24</v>
      </c>
      <c r="BK30" s="5">
        <v>60</v>
      </c>
      <c r="BL30" s="5">
        <v>37</v>
      </c>
      <c r="BM30" s="5">
        <v>72</v>
      </c>
      <c r="BN30" s="5">
        <v>25</v>
      </c>
      <c r="BO30" s="5">
        <v>62</v>
      </c>
      <c r="BP30" s="5">
        <v>36</v>
      </c>
      <c r="BQ30" s="5">
        <v>-11</v>
      </c>
      <c r="BR30" s="5">
        <v>-10</v>
      </c>
      <c r="BS30" s="8">
        <v>1158775</v>
      </c>
      <c r="BT30" s="10">
        <v>0.37873189814095437</v>
      </c>
      <c r="BU30" s="10">
        <v>0.1653535344267571</v>
      </c>
      <c r="BV30" s="2">
        <v>0</v>
      </c>
      <c r="BW30" s="2">
        <v>0</v>
      </c>
      <c r="BX30" s="2">
        <v>2</v>
      </c>
      <c r="BY30" s="2">
        <v>0.66666666666666663</v>
      </c>
      <c r="BZ30" s="2">
        <v>0</v>
      </c>
      <c r="CA30" s="12">
        <v>-1.8126934806615465</v>
      </c>
      <c r="CB30" s="12">
        <v>1.8938716893576659</v>
      </c>
      <c r="CC30" s="12">
        <v>0.39849864466409179</v>
      </c>
      <c r="CD30" s="15">
        <v>2.0028155715909857</v>
      </c>
      <c r="CE30" s="15">
        <v>3.2745653689734127</v>
      </c>
      <c r="CF30" s="15">
        <v>0.97991519976374686</v>
      </c>
      <c r="CG30" s="15">
        <v>-1.1786568018727885</v>
      </c>
      <c r="CH30" s="15">
        <v>-7.307210823970095E-2</v>
      </c>
      <c r="CI30" s="15">
        <v>-0.98716890565756599</v>
      </c>
      <c r="CJ30" s="15">
        <v>-0.98691400565152965</v>
      </c>
      <c r="CK30" s="15">
        <v>2.5887488659781179</v>
      </c>
      <c r="CL30" s="15">
        <v>-2.178408258168707</v>
      </c>
      <c r="CM30" s="15">
        <v>1.1842969468305971</v>
      </c>
      <c r="CN30" s="15">
        <v>-0.99442240898829759</v>
      </c>
      <c r="CO30" s="15">
        <v>1.7537160119215378</v>
      </c>
      <c r="CP30" s="15">
        <v>-1.6928560745943826</v>
      </c>
      <c r="CQ30" s="15">
        <v>0.98896663414575081</v>
      </c>
      <c r="CR30" s="15">
        <v>-0.98642759678510472</v>
      </c>
      <c r="CS30" s="15">
        <v>-0.24951530213374351</v>
      </c>
      <c r="CT30" s="15">
        <v>6.2311645904261047E-2</v>
      </c>
      <c r="CU30" s="15">
        <v>1.673632227875701</v>
      </c>
      <c r="CV30" s="13">
        <v>0.24705533500549964</v>
      </c>
      <c r="CW30" s="5">
        <v>1</v>
      </c>
      <c r="CX30" s="2">
        <v>2.6666666666666665</v>
      </c>
      <c r="CY30" s="2">
        <v>-0.65885742115342683</v>
      </c>
      <c r="CZ30" s="8">
        <v>19849399</v>
      </c>
      <c r="DA30" s="5">
        <v>1503695</v>
      </c>
      <c r="DB30" s="5">
        <v>1905051</v>
      </c>
      <c r="DC30" s="5">
        <v>2022336</v>
      </c>
      <c r="DD30" s="5">
        <v>3574814</v>
      </c>
      <c r="DE30" s="26">
        <v>0.14330000000000001</v>
      </c>
      <c r="DF30" s="5">
        <v>1654883</v>
      </c>
      <c r="DG30" s="11">
        <f>(0.23)/100</f>
        <v>2.3E-3</v>
      </c>
      <c r="DH30" s="5">
        <v>6491</v>
      </c>
      <c r="DI30" s="10">
        <f>(8.38)/100</f>
        <v>8.3800000000000013E-2</v>
      </c>
      <c r="DJ30" s="5">
        <v>393148</v>
      </c>
      <c r="DK30" s="2">
        <v>1.9910977246268717</v>
      </c>
      <c r="DL30" s="5">
        <v>3747614</v>
      </c>
      <c r="DM30" s="2">
        <v>18.97978803956731</v>
      </c>
      <c r="DN30" s="8">
        <v>3747614</v>
      </c>
      <c r="DO30" s="2">
        <v>36.205515962192479</v>
      </c>
      <c r="DQ30" s="10">
        <v>0.43</v>
      </c>
    </row>
    <row r="31" spans="1:121" x14ac:dyDescent="0.3">
      <c r="A31" t="s">
        <v>129</v>
      </c>
      <c r="B31" t="s">
        <v>130</v>
      </c>
      <c r="C31" s="5">
        <v>6</v>
      </c>
      <c r="D31" t="s">
        <v>131</v>
      </c>
      <c r="E31" s="5">
        <v>1</v>
      </c>
      <c r="F31" s="5">
        <v>1</v>
      </c>
      <c r="G31" s="2">
        <v>-0.15040974677719163</v>
      </c>
      <c r="H31" s="2">
        <v>-0.15040974677719163</v>
      </c>
      <c r="I31" s="3">
        <v>23</v>
      </c>
      <c r="J31" s="3">
        <v>30</v>
      </c>
      <c r="K31" s="2">
        <v>-0.15040974677719163</v>
      </c>
      <c r="L31" s="2">
        <v>-0.15040974677719163</v>
      </c>
      <c r="M31" s="3">
        <v>23</v>
      </c>
      <c r="N31" s="34">
        <v>30</v>
      </c>
      <c r="O31" s="8">
        <v>39296476</v>
      </c>
      <c r="P31" s="10">
        <v>0.8647604407407008</v>
      </c>
      <c r="Q31" s="5">
        <v>33982037.905316368</v>
      </c>
      <c r="R31" s="5">
        <v>5982987.7947372608</v>
      </c>
      <c r="S31" s="10">
        <v>0.17606324292285142</v>
      </c>
      <c r="T31" s="5">
        <v>367</v>
      </c>
      <c r="U31" s="5">
        <v>205521</v>
      </c>
      <c r="V31" s="8">
        <v>2547486</v>
      </c>
      <c r="W31" s="10">
        <v>0.14000000000000001</v>
      </c>
      <c r="X31" s="10">
        <v>6.5000000000000002E-2</v>
      </c>
      <c r="Y31" s="4">
        <v>-0.15200551481337871</v>
      </c>
      <c r="Z31" s="4">
        <v>0.15200551481337871</v>
      </c>
      <c r="AA31" s="10">
        <v>0.27204225159953432</v>
      </c>
      <c r="AB31" s="10">
        <v>0.389318965135735</v>
      </c>
      <c r="AC31" s="4">
        <v>2.8770635622588365</v>
      </c>
      <c r="AD31" s="4">
        <v>-2.8770635622588365</v>
      </c>
      <c r="AE31" s="10">
        <v>0.82399999999999995</v>
      </c>
      <c r="AF31" s="10">
        <v>0.32900000000000001</v>
      </c>
      <c r="AG31" s="10">
        <v>0.46500000000000002</v>
      </c>
      <c r="AH31" s="10">
        <v>0.37517764641987289</v>
      </c>
      <c r="AI31" s="4">
        <v>-2.1849878679763219</v>
      </c>
      <c r="AJ31" s="9">
        <v>1</v>
      </c>
      <c r="AK31" s="9">
        <v>1</v>
      </c>
      <c r="AL31" s="9">
        <v>0</v>
      </c>
      <c r="AM31" s="9">
        <v>1</v>
      </c>
      <c r="AN31" s="9">
        <v>1</v>
      </c>
      <c r="AO31" s="9">
        <v>1</v>
      </c>
      <c r="AP31" s="9">
        <v>1</v>
      </c>
      <c r="AQ31" s="9">
        <v>1</v>
      </c>
      <c r="AR31" s="9">
        <v>1</v>
      </c>
      <c r="AS31" s="9">
        <v>0</v>
      </c>
      <c r="AT31" s="9">
        <v>0.5</v>
      </c>
      <c r="AU31" s="9">
        <v>1</v>
      </c>
      <c r="AV31" s="7">
        <v>1</v>
      </c>
      <c r="AW31" s="7">
        <v>1</v>
      </c>
      <c r="AX31" s="7">
        <v>1</v>
      </c>
      <c r="AY31" s="10">
        <v>0.17</v>
      </c>
      <c r="AZ31" s="10">
        <v>0.21390838212842425</v>
      </c>
      <c r="BA31" s="11">
        <v>0.24638611218211634</v>
      </c>
      <c r="BB31" s="11">
        <v>0.27785481104346521</v>
      </c>
      <c r="BC31" s="11">
        <v>0.16570659362342194</v>
      </c>
      <c r="BD31" s="11">
        <v>0.22998250561633449</v>
      </c>
      <c r="BE31" s="5">
        <v>0</v>
      </c>
      <c r="BF31" s="5">
        <v>0</v>
      </c>
      <c r="BG31" s="5">
        <v>0</v>
      </c>
      <c r="BH31" s="5">
        <v>0</v>
      </c>
      <c r="BI31" s="5">
        <v>66</v>
      </c>
      <c r="BJ31" s="5">
        <v>23</v>
      </c>
      <c r="BK31" s="5">
        <v>62</v>
      </c>
      <c r="BL31" s="5">
        <v>32</v>
      </c>
      <c r="BM31" s="5">
        <v>71</v>
      </c>
      <c r="BN31" s="5">
        <v>27</v>
      </c>
      <c r="BO31" s="5">
        <v>60</v>
      </c>
      <c r="BP31" s="5">
        <v>37</v>
      </c>
      <c r="BQ31" s="5">
        <v>-4</v>
      </c>
      <c r="BR31" s="5">
        <v>-11</v>
      </c>
      <c r="BS31" s="8">
        <v>2341965</v>
      </c>
      <c r="BT31" s="10">
        <v>0.39143736881095309</v>
      </c>
      <c r="BU31" s="10">
        <v>9.3392598359201481E-2</v>
      </c>
      <c r="BV31" s="2">
        <v>2</v>
      </c>
      <c r="BW31" s="2">
        <v>2</v>
      </c>
      <c r="BX31" s="2">
        <v>2.5</v>
      </c>
      <c r="BY31" s="2">
        <v>1</v>
      </c>
      <c r="BZ31" s="2">
        <v>1.5</v>
      </c>
      <c r="CA31" s="12">
        <v>-2.921114680530549</v>
      </c>
      <c r="CB31" s="12">
        <v>4.5553742286930961</v>
      </c>
      <c r="CC31" s="12">
        <v>0.71806449355210933</v>
      </c>
      <c r="CD31" s="15">
        <v>4.980442110243648</v>
      </c>
      <c r="CE31" s="15">
        <v>3.7852773989967892</v>
      </c>
      <c r="CF31" s="15">
        <v>1.2148362309575018</v>
      </c>
      <c r="CG31" s="15">
        <v>-0.33419777727769623</v>
      </c>
      <c r="CH31" s="15">
        <v>0.58065526824766633</v>
      </c>
      <c r="CI31" s="15">
        <v>-0.8108819405854909</v>
      </c>
      <c r="CJ31" s="15">
        <v>-0.26543005758986266</v>
      </c>
      <c r="CK31" s="15">
        <v>1.8585155022342905</v>
      </c>
      <c r="CL31" s="15">
        <v>-2.3464851434434482</v>
      </c>
      <c r="CM31" s="15">
        <v>1.3451468650419431</v>
      </c>
      <c r="CN31" s="15">
        <v>-1.4121781162239084</v>
      </c>
      <c r="CO31" s="15">
        <v>1.5925637297449644</v>
      </c>
      <c r="CP31" s="15">
        <v>-1.3899239349301249</v>
      </c>
      <c r="CQ31" s="15">
        <v>0.81770246320709794</v>
      </c>
      <c r="CR31" s="15">
        <v>-0.89968999775744884</v>
      </c>
      <c r="CS31" s="15">
        <v>0.33268706951165766</v>
      </c>
      <c r="CT31" s="15">
        <v>-3.115582295213036E-2</v>
      </c>
      <c r="CU31" s="15">
        <v>0.31878709102394392</v>
      </c>
      <c r="CV31" s="13">
        <v>-0.87215155604921601</v>
      </c>
      <c r="CW31" s="5">
        <v>1</v>
      </c>
      <c r="CX31" s="2">
        <v>9</v>
      </c>
      <c r="CY31" s="2">
        <v>1.8399012524186682</v>
      </c>
      <c r="CZ31" s="8">
        <v>39536653</v>
      </c>
      <c r="DA31" s="5">
        <v>3069878</v>
      </c>
      <c r="DB31" s="5">
        <v>3848787</v>
      </c>
      <c r="DC31" s="5">
        <v>5308155</v>
      </c>
      <c r="DD31" s="5">
        <v>5390935</v>
      </c>
      <c r="DE31" s="26">
        <v>5.5099999999999996E-2</v>
      </c>
      <c r="DF31" s="5">
        <v>5518226</v>
      </c>
      <c r="DG31" s="11">
        <f>(0.34)/100</f>
        <v>3.4000000000000002E-3</v>
      </c>
      <c r="DH31" s="5">
        <v>137019</v>
      </c>
      <c r="DI31" s="10">
        <f>(14.06)/100</f>
        <v>0.1406</v>
      </c>
      <c r="DJ31" s="5">
        <v>1189767</v>
      </c>
      <c r="DK31" s="2">
        <v>3.0312521902856755</v>
      </c>
      <c r="DL31" s="5">
        <v>15280776</v>
      </c>
      <c r="DM31" s="2">
        <v>38.931896513573484</v>
      </c>
      <c r="DN31" s="8">
        <v>15280776</v>
      </c>
      <c r="DO31" s="2">
        <v>37.036811805449474</v>
      </c>
      <c r="DQ31" s="10">
        <v>0.46</v>
      </c>
    </row>
    <row r="32" spans="1:121" x14ac:dyDescent="0.3">
      <c r="A32" t="s">
        <v>198</v>
      </c>
      <c r="B32" t="s">
        <v>199</v>
      </c>
      <c r="C32" s="5">
        <v>31</v>
      </c>
      <c r="D32" t="s">
        <v>200</v>
      </c>
      <c r="E32" s="5">
        <v>1</v>
      </c>
      <c r="F32" s="5">
        <v>1</v>
      </c>
      <c r="G32" s="2">
        <v>-0.16391595568036807</v>
      </c>
      <c r="H32" s="2">
        <v>-0.16391595568036807</v>
      </c>
      <c r="I32" s="3">
        <v>24</v>
      </c>
      <c r="J32" s="3">
        <v>31</v>
      </c>
      <c r="K32" s="2">
        <v>-0.16391595568036807</v>
      </c>
      <c r="L32" s="2">
        <v>-0.16391595568036807</v>
      </c>
      <c r="M32" s="3">
        <v>24</v>
      </c>
      <c r="N32" s="34">
        <v>31</v>
      </c>
      <c r="O32" s="8">
        <v>1907603</v>
      </c>
      <c r="P32" s="10">
        <v>0.95324825548105097</v>
      </c>
      <c r="Q32" s="5">
        <v>1818419.2319004193</v>
      </c>
      <c r="R32" s="5">
        <v>301060.58353555837</v>
      </c>
      <c r="S32" s="10">
        <v>0.16556170230388606</v>
      </c>
      <c r="T32" s="5">
        <v>36</v>
      </c>
      <c r="U32" s="5">
        <v>25899</v>
      </c>
      <c r="V32" s="8">
        <v>134783</v>
      </c>
      <c r="W32" s="10">
        <v>0.14699999999999999</v>
      </c>
      <c r="X32" s="10">
        <v>3.7000000000000012E-2</v>
      </c>
      <c r="Y32" s="4">
        <v>-1.1079419724971975</v>
      </c>
      <c r="Z32" s="4">
        <v>1.1079419724971975</v>
      </c>
      <c r="AA32" s="10">
        <v>7.0334997976001457E-2</v>
      </c>
      <c r="AB32" s="10">
        <v>0.106154528618081</v>
      </c>
      <c r="AC32" s="4">
        <v>-0.43979634349315411</v>
      </c>
      <c r="AD32" s="4">
        <v>0.43979634349315411</v>
      </c>
      <c r="AE32" s="10">
        <v>0.90900000000000003</v>
      </c>
      <c r="AF32" s="10">
        <v>0.314</v>
      </c>
      <c r="AG32" s="10">
        <v>0.51700000000000002</v>
      </c>
      <c r="AH32" s="10">
        <v>0.79698612984212813</v>
      </c>
      <c r="AI32" s="4">
        <v>0.70928308215250258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1</v>
      </c>
      <c r="AQ32" s="9">
        <v>1</v>
      </c>
      <c r="AR32" s="9">
        <v>1</v>
      </c>
      <c r="AS32" s="9">
        <v>0</v>
      </c>
      <c r="AT32" s="9">
        <v>0</v>
      </c>
      <c r="AU32" s="9">
        <v>0</v>
      </c>
      <c r="AV32" s="7">
        <v>0</v>
      </c>
      <c r="AW32" s="7">
        <v>0</v>
      </c>
      <c r="AX32" s="7">
        <v>1</v>
      </c>
      <c r="AY32" s="10">
        <v>0.06</v>
      </c>
      <c r="AZ32" s="10">
        <v>0.28537788315979662</v>
      </c>
      <c r="BA32" s="11">
        <v>0.2698521840116595</v>
      </c>
      <c r="BB32" s="11">
        <v>0.13620512665680384</v>
      </c>
      <c r="BC32" s="11">
        <v>0.18446215004880487</v>
      </c>
      <c r="BD32" s="11">
        <v>0.19683982023908941</v>
      </c>
      <c r="BE32" s="5">
        <v>0</v>
      </c>
      <c r="BF32" s="5">
        <v>0</v>
      </c>
      <c r="BG32" s="5">
        <v>1</v>
      </c>
      <c r="BH32" s="5">
        <v>1</v>
      </c>
      <c r="BI32" s="5">
        <v>55</v>
      </c>
      <c r="BJ32" s="5">
        <v>36</v>
      </c>
      <c r="BK32" s="5">
        <v>34</v>
      </c>
      <c r="BL32" s="5">
        <v>60</v>
      </c>
      <c r="BM32" s="5">
        <v>60</v>
      </c>
      <c r="BN32" s="5">
        <v>37</v>
      </c>
      <c r="BO32" s="5">
        <v>38</v>
      </c>
      <c r="BP32" s="5">
        <v>60</v>
      </c>
      <c r="BQ32" s="5">
        <v>-21</v>
      </c>
      <c r="BR32" s="5">
        <v>-22</v>
      </c>
      <c r="BS32" s="8">
        <v>108884</v>
      </c>
      <c r="BT32" s="10">
        <v>0.36166806933442242</v>
      </c>
      <c r="BU32" s="10">
        <v>0.18871851218518737</v>
      </c>
      <c r="BV32" s="2">
        <v>0</v>
      </c>
      <c r="BW32" s="2">
        <v>0</v>
      </c>
      <c r="BX32" s="2">
        <v>2.5</v>
      </c>
      <c r="BY32" s="2">
        <v>0.33333333333333331</v>
      </c>
      <c r="BZ32" s="2">
        <v>0</v>
      </c>
      <c r="CA32" s="12">
        <v>6.7509451805634044E-2</v>
      </c>
      <c r="CB32" s="12">
        <v>-0.61758221596314389</v>
      </c>
      <c r="CC32" s="12">
        <v>-7.7316212749979046E-2</v>
      </c>
      <c r="CD32" s="15">
        <v>-0.53590660113676125</v>
      </c>
      <c r="CE32" s="15">
        <v>-0.54922726607340477</v>
      </c>
      <c r="CF32" s="15">
        <v>0.66440919739188886</v>
      </c>
      <c r="CG32" s="15">
        <v>2.726505135519491E-2</v>
      </c>
      <c r="CH32" s="15">
        <v>-2.0330200580500812</v>
      </c>
      <c r="CI32" s="15">
        <v>-0.48530028990469387</v>
      </c>
      <c r="CJ32" s="15">
        <v>-0.9798836844733354</v>
      </c>
      <c r="CK32" s="15">
        <v>0.25200210199787004</v>
      </c>
      <c r="CL32" s="15">
        <v>-0.16148563487181258</v>
      </c>
      <c r="CM32" s="15">
        <v>-0.90675198991690276</v>
      </c>
      <c r="CN32" s="15">
        <v>0.92725384429551239</v>
      </c>
      <c r="CO32" s="15">
        <v>-0.18011137419734455</v>
      </c>
      <c r="CP32" s="15">
        <v>0.12473676339116456</v>
      </c>
      <c r="CQ32" s="15">
        <v>-1.0662034171180836</v>
      </c>
      <c r="CR32" s="15">
        <v>1.0952747798786358</v>
      </c>
      <c r="CS32" s="15">
        <v>-1.081232975912888</v>
      </c>
      <c r="CT32" s="15">
        <v>-1.0592979803724358</v>
      </c>
      <c r="CU32" s="15">
        <v>-1.5441249721472226</v>
      </c>
      <c r="CV32" s="13">
        <v>0.61045033159122986</v>
      </c>
      <c r="CW32" s="5">
        <v>1</v>
      </c>
      <c r="CX32" s="2">
        <v>2.8333333333333335</v>
      </c>
      <c r="CY32" s="2">
        <v>-0.59310061395416103</v>
      </c>
      <c r="CZ32" s="8">
        <v>1920076</v>
      </c>
      <c r="DA32" s="5">
        <v>123108</v>
      </c>
      <c r="DB32" s="5">
        <v>192718</v>
      </c>
      <c r="DC32" s="5">
        <v>89161</v>
      </c>
      <c r="DD32" s="5">
        <v>328348</v>
      </c>
      <c r="DE32" s="26">
        <v>4.5700000000000005E-2</v>
      </c>
      <c r="DF32" s="5">
        <v>41133</v>
      </c>
      <c r="DG32" s="11">
        <f>(0.73)/100</f>
        <v>7.3000000000000001E-3</v>
      </c>
      <c r="DH32" s="5">
        <v>1200</v>
      </c>
      <c r="DI32" s="10">
        <f>(2.16)/100</f>
        <v>2.1600000000000001E-2</v>
      </c>
      <c r="DJ32" s="5">
        <v>39597</v>
      </c>
      <c r="DK32" s="2">
        <v>2.0762764299602119</v>
      </c>
      <c r="DL32" s="5">
        <v>202449</v>
      </c>
      <c r="DM32" s="2">
        <v>10.615452861808091</v>
      </c>
      <c r="DN32" s="8">
        <v>202449</v>
      </c>
      <c r="DO32" s="2">
        <v>40.077322419009647</v>
      </c>
      <c r="DQ32" s="10">
        <v>0.54</v>
      </c>
    </row>
    <row r="33" spans="1:121" x14ac:dyDescent="0.3">
      <c r="A33" t="s">
        <v>237</v>
      </c>
      <c r="B33" t="s">
        <v>238</v>
      </c>
      <c r="C33" s="5">
        <v>45</v>
      </c>
      <c r="D33" t="s">
        <v>239</v>
      </c>
      <c r="E33" s="5">
        <v>0</v>
      </c>
      <c r="F33" s="5">
        <v>1</v>
      </c>
      <c r="G33" s="1"/>
      <c r="H33" s="1"/>
      <c r="I33" s="1"/>
      <c r="J33" s="1"/>
      <c r="K33" s="2">
        <v>-0.20138384972918086</v>
      </c>
      <c r="L33" s="2">
        <v>-0.20138384972918086</v>
      </c>
      <c r="M33" s="3">
        <v>25</v>
      </c>
      <c r="N33" s="34">
        <v>32</v>
      </c>
      <c r="O33" s="8">
        <v>4959822</v>
      </c>
      <c r="P33" s="10">
        <v>0.97113453638181224</v>
      </c>
      <c r="Q33" s="5">
        <v>4816654.4385063127</v>
      </c>
      <c r="R33" s="5">
        <v>788557.359003886</v>
      </c>
      <c r="S33" s="10">
        <v>0.16371474621468271</v>
      </c>
      <c r="T33" s="5">
        <v>59</v>
      </c>
      <c r="U33" s="5">
        <v>23215</v>
      </c>
      <c r="V33" s="8">
        <v>235485</v>
      </c>
      <c r="W33" s="10">
        <v>0.191</v>
      </c>
      <c r="X33" s="10">
        <v>6.3E-2</v>
      </c>
      <c r="Y33" s="4">
        <v>0.88682370138908662</v>
      </c>
      <c r="Z33" s="4">
        <v>-0.88682370138908662</v>
      </c>
      <c r="AA33" s="10">
        <v>4.7965791588550882E-2</v>
      </c>
      <c r="AB33" s="10">
        <v>5.49857804257467E-2</v>
      </c>
      <c r="AC33" s="4">
        <v>-0.52447414385734281</v>
      </c>
      <c r="AD33" s="4">
        <v>0.52447414385734281</v>
      </c>
      <c r="AE33" s="10">
        <v>0.86599999999999999</v>
      </c>
      <c r="AF33" s="10">
        <v>0.27200000000000002</v>
      </c>
      <c r="AG33" s="10">
        <v>0.46200000000000002</v>
      </c>
      <c r="AH33" s="10">
        <v>0.63724917705058071</v>
      </c>
      <c r="AI33" s="4">
        <v>-0.84014444354666518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1</v>
      </c>
      <c r="AQ33" s="9">
        <v>1</v>
      </c>
      <c r="AR33" s="9">
        <v>1</v>
      </c>
      <c r="AS33" s="9">
        <v>0</v>
      </c>
      <c r="AT33" s="9">
        <v>0</v>
      </c>
      <c r="AU33" s="9">
        <v>0</v>
      </c>
      <c r="AV33" s="7">
        <v>1</v>
      </c>
      <c r="AW33" s="7">
        <v>1</v>
      </c>
      <c r="AX33" s="7">
        <v>1</v>
      </c>
      <c r="AY33" s="10">
        <v>0.18</v>
      </c>
      <c r="AZ33" s="10">
        <v>0.1602869142560521</v>
      </c>
      <c r="BA33" s="11">
        <v>0.24292194162072847</v>
      </c>
      <c r="BB33" s="11">
        <v>0.34938643908713263</v>
      </c>
      <c r="BC33" s="11">
        <v>0.21334133274169217</v>
      </c>
      <c r="BD33" s="11">
        <v>0.26854990448318444</v>
      </c>
      <c r="BE33" s="5">
        <v>0</v>
      </c>
      <c r="BF33" s="5">
        <v>-9</v>
      </c>
      <c r="BG33" s="5">
        <v>0</v>
      </c>
      <c r="BH33" s="5">
        <v>1</v>
      </c>
      <c r="BI33" s="5">
        <v>43</v>
      </c>
      <c r="BJ33" s="5">
        <v>43</v>
      </c>
      <c r="BK33" s="5">
        <v>41</v>
      </c>
      <c r="BL33" s="5">
        <v>55</v>
      </c>
      <c r="BM33" s="5">
        <v>60</v>
      </c>
      <c r="BN33" s="5">
        <v>37</v>
      </c>
      <c r="BO33" s="5">
        <v>44</v>
      </c>
      <c r="BP33" s="5">
        <v>55</v>
      </c>
      <c r="BQ33" s="5">
        <v>-2</v>
      </c>
      <c r="BR33" s="5">
        <v>-16</v>
      </c>
      <c r="BS33" s="8">
        <v>212270</v>
      </c>
      <c r="BT33" s="10">
        <v>0.26918777382046338</v>
      </c>
      <c r="BU33" s="10">
        <v>0.11895588188447086</v>
      </c>
      <c r="BV33" s="2">
        <v>0</v>
      </c>
      <c r="BW33" s="2">
        <v>0</v>
      </c>
      <c r="BX33" s="2">
        <v>2.5</v>
      </c>
      <c r="BY33" s="2">
        <v>1</v>
      </c>
      <c r="BZ33" s="2">
        <v>0</v>
      </c>
      <c r="CA33" s="12">
        <v>0.67160811662872899</v>
      </c>
      <c r="CB33" s="12">
        <v>-0.1737540054509801</v>
      </c>
      <c r="CC33" s="12">
        <v>-0.21720361518372189</v>
      </c>
      <c r="CD33" s="15">
        <v>-0.3056638617969295</v>
      </c>
      <c r="CE33" s="15">
        <v>-0.24803812016218291</v>
      </c>
      <c r="CF33" s="15">
        <v>-1.0455287459967633</v>
      </c>
      <c r="CG33" s="15">
        <v>-0.38755859962076955</v>
      </c>
      <c r="CH33" s="15">
        <v>1.9005343211179522</v>
      </c>
      <c r="CI33" s="15">
        <v>1.6019519447247721E-2</v>
      </c>
      <c r="CJ33" s="15">
        <v>0.56596358738016106</v>
      </c>
      <c r="CK33" s="15">
        <v>-1.500557970987316</v>
      </c>
      <c r="CL33" s="15">
        <v>1.0150525620513757</v>
      </c>
      <c r="CM33" s="15">
        <v>-0.34377727617719128</v>
      </c>
      <c r="CN33" s="15">
        <v>0.50949813705990155</v>
      </c>
      <c r="CO33" s="15">
        <v>-0.18011137419734455</v>
      </c>
      <c r="CP33" s="15">
        <v>0.12473676339116456</v>
      </c>
      <c r="CQ33" s="15">
        <v>-0.55241090430212503</v>
      </c>
      <c r="CR33" s="15">
        <v>0.66158678474035648</v>
      </c>
      <c r="CS33" s="15">
        <v>0.49903060426748658</v>
      </c>
      <c r="CT33" s="15">
        <v>-0.49849316723408743</v>
      </c>
      <c r="CU33" s="15">
        <v>0.48814273313041323</v>
      </c>
      <c r="CV33" s="13">
        <v>-0.47456635714897022</v>
      </c>
      <c r="CW33" s="5">
        <v>1</v>
      </c>
      <c r="CX33" s="2">
        <v>3.5</v>
      </c>
      <c r="CY33" s="2">
        <v>-0.33007338515709844</v>
      </c>
      <c r="CZ33" s="8">
        <v>5024369</v>
      </c>
      <c r="DA33" s="5">
        <v>343460</v>
      </c>
      <c r="DB33" s="5">
        <v>468536</v>
      </c>
      <c r="DC33" s="5">
        <v>143205</v>
      </c>
      <c r="DD33" s="5">
        <v>981669</v>
      </c>
      <c r="DE33" s="26">
        <v>0.26769999999999999</v>
      </c>
      <c r="DF33" s="5">
        <v>75511</v>
      </c>
      <c r="DG33" s="11">
        <f>(0.28)/100</f>
        <v>2.8000000000000004E-3</v>
      </c>
      <c r="DH33" s="5">
        <v>2179</v>
      </c>
      <c r="DI33" s="10">
        <f>(1.52)/100</f>
        <v>1.52E-2</v>
      </c>
      <c r="DJ33" s="5">
        <v>94440</v>
      </c>
      <c r="DK33" s="2">
        <v>1.9036027960627433</v>
      </c>
      <c r="DL33" s="5">
        <v>272791</v>
      </c>
      <c r="DM33" s="2">
        <v>5.4985780425746693</v>
      </c>
      <c r="DN33" s="8">
        <v>272791</v>
      </c>
      <c r="DO33" s="2">
        <v>35.091504009734017</v>
      </c>
      <c r="DQ33" s="10">
        <v>0.45</v>
      </c>
    </row>
    <row r="34" spans="1:121" x14ac:dyDescent="0.3">
      <c r="A34" t="s">
        <v>117</v>
      </c>
      <c r="B34" t="s">
        <v>118</v>
      </c>
      <c r="C34" s="5">
        <v>1</v>
      </c>
      <c r="D34" t="s">
        <v>119</v>
      </c>
      <c r="E34" s="5">
        <v>0</v>
      </c>
      <c r="F34" s="5">
        <v>1</v>
      </c>
      <c r="G34" s="1"/>
      <c r="H34" s="1"/>
      <c r="I34" s="1"/>
      <c r="J34" s="1"/>
      <c r="K34" s="2">
        <v>-0.2516297813152098</v>
      </c>
      <c r="L34" s="2">
        <v>-0.2516297813152098</v>
      </c>
      <c r="M34" s="3">
        <v>27</v>
      </c>
      <c r="N34" s="34">
        <v>33</v>
      </c>
      <c r="O34" s="8">
        <v>4860545</v>
      </c>
      <c r="P34" s="10">
        <v>0.97861164230049558</v>
      </c>
      <c r="Q34" s="5">
        <v>4756585.9249254623</v>
      </c>
      <c r="R34" s="5">
        <v>774816.74640305969</v>
      </c>
      <c r="S34" s="10">
        <v>0.16289346153569198</v>
      </c>
      <c r="T34" s="5">
        <v>64</v>
      </c>
      <c r="U34" s="5">
        <v>38250</v>
      </c>
      <c r="V34" s="8">
        <v>276511</v>
      </c>
      <c r="W34" s="10">
        <v>0.224</v>
      </c>
      <c r="X34" s="10">
        <v>6.4000000000000001E-2</v>
      </c>
      <c r="Y34" s="4">
        <v>1.5188559975889298</v>
      </c>
      <c r="Z34" s="4">
        <v>-1.5188559975889298</v>
      </c>
      <c r="AA34" s="10">
        <v>3.3645672691382397E-2</v>
      </c>
      <c r="AB34" s="10">
        <v>4.10597742273765E-2</v>
      </c>
      <c r="AC34" s="4">
        <v>-0.79806607731420431</v>
      </c>
      <c r="AD34" s="4">
        <v>0.79806607731420431</v>
      </c>
      <c r="AE34" s="10">
        <v>0.85099999999999998</v>
      </c>
      <c r="AF34" s="10">
        <v>0.247</v>
      </c>
      <c r="AG34" s="10">
        <v>0.46899999999999997</v>
      </c>
      <c r="AH34" s="10">
        <v>0.65740279234264809</v>
      </c>
      <c r="AI34" s="4">
        <v>-1.2240445948526957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1</v>
      </c>
      <c r="AQ34" s="9">
        <v>1</v>
      </c>
      <c r="AR34" s="9">
        <v>1</v>
      </c>
      <c r="AS34" s="9">
        <v>1</v>
      </c>
      <c r="AT34" s="9">
        <v>0</v>
      </c>
      <c r="AU34" s="9">
        <v>0</v>
      </c>
      <c r="AV34" s="7">
        <v>1</v>
      </c>
      <c r="AW34" s="7">
        <v>0.5</v>
      </c>
      <c r="AX34" s="7">
        <v>0</v>
      </c>
      <c r="AY34" s="10">
        <v>0.26</v>
      </c>
      <c r="AZ34" s="10">
        <v>0.13455546105697172</v>
      </c>
      <c r="BA34" s="11">
        <v>0.26042578238946534</v>
      </c>
      <c r="BB34" s="11">
        <v>0.23147906179044736</v>
      </c>
      <c r="BC34" s="11">
        <v>0.17814593018122499</v>
      </c>
      <c r="BD34" s="11">
        <v>0.22335025812037923</v>
      </c>
      <c r="BE34" s="5">
        <v>0</v>
      </c>
      <c r="BF34" s="5">
        <v>-9</v>
      </c>
      <c r="BG34" s="5">
        <v>1</v>
      </c>
      <c r="BH34" s="5">
        <v>0</v>
      </c>
      <c r="BI34" s="5">
        <v>55</v>
      </c>
      <c r="BJ34" s="5">
        <v>36</v>
      </c>
      <c r="BK34" s="5">
        <v>35</v>
      </c>
      <c r="BL34" s="5">
        <v>63</v>
      </c>
      <c r="BM34" s="5">
        <v>48</v>
      </c>
      <c r="BN34" s="5">
        <v>52</v>
      </c>
      <c r="BO34" s="5">
        <v>38</v>
      </c>
      <c r="BP34" s="5">
        <v>61</v>
      </c>
      <c r="BQ34" s="5">
        <v>-20</v>
      </c>
      <c r="BR34" s="5">
        <v>-10</v>
      </c>
      <c r="BS34" s="8">
        <v>238261</v>
      </c>
      <c r="BT34" s="10">
        <v>0.30750626016549287</v>
      </c>
      <c r="BU34" s="10">
        <v>0.1316724770576139</v>
      </c>
      <c r="BV34" s="2">
        <v>0</v>
      </c>
      <c r="BW34" s="2">
        <v>0</v>
      </c>
      <c r="BX34" s="2">
        <v>2.75</v>
      </c>
      <c r="BY34" s="2">
        <v>0.5</v>
      </c>
      <c r="BZ34" s="2">
        <v>0</v>
      </c>
      <c r="CA34" s="12">
        <v>0.92414299111038911</v>
      </c>
      <c r="CB34" s="12">
        <v>-0.18626377332812549</v>
      </c>
      <c r="CC34" s="12">
        <v>-0.27940724908397235</v>
      </c>
      <c r="CD34" s="15">
        <v>-0.21186295790072154</v>
      </c>
      <c r="CE34" s="15">
        <v>-0.18256221887713464</v>
      </c>
      <c r="CF34" s="15">
        <v>-0.33702934760658498</v>
      </c>
      <c r="CG34" s="15">
        <v>-0.11793580795088979</v>
      </c>
      <c r="CH34" s="15">
        <v>-0.27505543867006793</v>
      </c>
      <c r="CI34" s="15">
        <v>-0.59494487969497079</v>
      </c>
      <c r="CJ34" s="15">
        <v>-0.40840076813848197</v>
      </c>
      <c r="CK34" s="15">
        <v>0.25200210199787004</v>
      </c>
      <c r="CL34" s="15">
        <v>-0.16148563487181258</v>
      </c>
      <c r="CM34" s="15">
        <v>-0.82632703081122971</v>
      </c>
      <c r="CN34" s="15">
        <v>1.177907268636879</v>
      </c>
      <c r="CO34" s="15">
        <v>-2.113938760316227</v>
      </c>
      <c r="CP34" s="15">
        <v>2.3967278108730987</v>
      </c>
      <c r="CQ34" s="15">
        <v>-1.0662034171180836</v>
      </c>
      <c r="CR34" s="15">
        <v>1.1820123789062915</v>
      </c>
      <c r="CS34" s="15">
        <v>-0.9980612085349736</v>
      </c>
      <c r="CT34" s="15">
        <v>6.2311645904261047E-2</v>
      </c>
      <c r="CU34" s="15">
        <v>1.8429878699821707</v>
      </c>
      <c r="CV34" s="13">
        <v>-0.27678542590630806</v>
      </c>
      <c r="CW34" s="5">
        <v>1</v>
      </c>
      <c r="CX34" s="2">
        <v>3.25</v>
      </c>
      <c r="CY34" s="2">
        <v>-0.42870859595599692</v>
      </c>
      <c r="CZ34" s="8">
        <v>4874747</v>
      </c>
      <c r="DA34" s="5">
        <v>332135</v>
      </c>
      <c r="DB34" s="5">
        <v>459616</v>
      </c>
      <c r="DC34" s="5">
        <v>104018</v>
      </c>
      <c r="DD34" s="5">
        <v>1011236</v>
      </c>
      <c r="DE34" s="26">
        <v>0.26619999999999999</v>
      </c>
      <c r="DF34" s="5">
        <v>65100</v>
      </c>
      <c r="DG34" s="11">
        <f>(0.44)/100</f>
        <v>4.4000000000000003E-3</v>
      </c>
      <c r="DH34" s="5">
        <v>1341</v>
      </c>
      <c r="DI34" s="10">
        <f>(1.34)/100</f>
        <v>1.34E-2</v>
      </c>
      <c r="DJ34" s="5">
        <v>76692</v>
      </c>
      <c r="DK34" s="2">
        <v>1.576953920177657</v>
      </c>
      <c r="DL34" s="5">
        <v>199686</v>
      </c>
      <c r="DM34" s="2">
        <v>4.1059774227376469</v>
      </c>
      <c r="DN34" s="8">
        <v>199686</v>
      </c>
      <c r="DO34" s="2">
        <v>39.671426919905329</v>
      </c>
      <c r="DQ34" s="10">
        <v>0.48</v>
      </c>
    </row>
    <row r="35" spans="1:121" x14ac:dyDescent="0.3">
      <c r="A35" t="s">
        <v>153</v>
      </c>
      <c r="B35" t="s">
        <v>154</v>
      </c>
      <c r="C35" s="5">
        <v>16</v>
      </c>
      <c r="D35" t="s">
        <v>155</v>
      </c>
      <c r="E35" s="5">
        <v>0</v>
      </c>
      <c r="F35" s="5">
        <v>1</v>
      </c>
      <c r="G35" s="1"/>
      <c r="H35" s="1"/>
      <c r="I35" s="1"/>
      <c r="J35" s="1"/>
      <c r="K35" s="2">
        <v>-0.37301466921197973</v>
      </c>
      <c r="L35" s="2">
        <v>-0.37301466921197973</v>
      </c>
      <c r="M35" s="3">
        <v>29</v>
      </c>
      <c r="N35" s="34">
        <v>34</v>
      </c>
      <c r="O35" s="8">
        <v>1680026</v>
      </c>
      <c r="P35" s="10">
        <v>0.96432025856435</v>
      </c>
      <c r="Q35" s="5">
        <v>1620083.1067148307</v>
      </c>
      <c r="R35" s="5">
        <v>258804.27099350028</v>
      </c>
      <c r="S35" s="10">
        <v>0.15974752771683295</v>
      </c>
      <c r="T35" s="5">
        <v>16</v>
      </c>
      <c r="U35" s="5">
        <v>35194</v>
      </c>
      <c r="V35" s="8">
        <v>123183</v>
      </c>
      <c r="W35" s="10">
        <v>0.17299999999999999</v>
      </c>
      <c r="X35" s="10">
        <v>4.7E-2</v>
      </c>
      <c r="Y35" s="4">
        <v>-0.16147794630704693</v>
      </c>
      <c r="Z35" s="4">
        <v>0.16147794630704693</v>
      </c>
      <c r="AA35" s="10">
        <v>5.8196584954311591E-2</v>
      </c>
      <c r="AB35" s="10">
        <v>0.123131765628528</v>
      </c>
      <c r="AC35" s="4">
        <v>-0.3579448387617481</v>
      </c>
      <c r="AD35" s="4">
        <v>0.3579448387617481</v>
      </c>
      <c r="AE35" s="10">
        <v>0.90400000000000003</v>
      </c>
      <c r="AF35" s="10">
        <v>0.27600000000000002</v>
      </c>
      <c r="AG35" s="10">
        <v>0.53900000000000003</v>
      </c>
      <c r="AH35" s="10">
        <v>0.82339258766353363</v>
      </c>
      <c r="AI35" s="4">
        <v>0.49685163978823899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1</v>
      </c>
      <c r="AQ35" s="9">
        <v>1</v>
      </c>
      <c r="AR35" s="9">
        <v>1</v>
      </c>
      <c r="AS35" s="9">
        <v>0</v>
      </c>
      <c r="AT35" s="9">
        <v>1</v>
      </c>
      <c r="AU35" s="9">
        <v>1</v>
      </c>
      <c r="AV35" s="7">
        <v>1</v>
      </c>
      <c r="AW35" s="7">
        <v>0</v>
      </c>
      <c r="AX35" s="7">
        <v>0</v>
      </c>
      <c r="AY35" s="10">
        <v>0.09</v>
      </c>
      <c r="AZ35" s="10">
        <v>0.48406402927820169</v>
      </c>
      <c r="BA35" s="11">
        <v>0.30272664372890767</v>
      </c>
      <c r="BB35" s="11">
        <v>0.23157356980155794</v>
      </c>
      <c r="BC35" s="11">
        <v>0.18218167656959103</v>
      </c>
      <c r="BD35" s="11">
        <v>0.2388272967000189</v>
      </c>
      <c r="BE35" s="5">
        <v>0</v>
      </c>
      <c r="BF35" s="5">
        <v>-9</v>
      </c>
      <c r="BG35" s="5">
        <v>1</v>
      </c>
      <c r="BH35" s="5">
        <v>1</v>
      </c>
      <c r="BI35" s="5">
        <v>55</v>
      </c>
      <c r="BJ35" s="5">
        <v>36</v>
      </c>
      <c r="BK35" s="5">
        <v>28</v>
      </c>
      <c r="BL35" s="5">
        <v>59</v>
      </c>
      <c r="BM35" s="5">
        <v>60</v>
      </c>
      <c r="BN35" s="5">
        <v>37</v>
      </c>
      <c r="BO35" s="5">
        <v>33</v>
      </c>
      <c r="BP35" s="5">
        <v>64</v>
      </c>
      <c r="BQ35" s="5">
        <v>-27</v>
      </c>
      <c r="BR35" s="5">
        <v>-27</v>
      </c>
      <c r="BS35" s="8">
        <v>87989</v>
      </c>
      <c r="BT35" s="10">
        <v>0.33998279727852632</v>
      </c>
      <c r="BU35" s="10">
        <v>9.5236621338003105E-2</v>
      </c>
      <c r="BV35" s="2">
        <v>0</v>
      </c>
      <c r="BW35" s="2">
        <v>0</v>
      </c>
      <c r="BX35" s="2">
        <v>2.5</v>
      </c>
      <c r="BY35" s="2">
        <v>0.33333333333333331</v>
      </c>
      <c r="BZ35" s="2">
        <v>2</v>
      </c>
      <c r="CA35" s="12">
        <v>0.4414598731731893</v>
      </c>
      <c r="CB35" s="12">
        <v>-0.65605332904972236</v>
      </c>
      <c r="CC35" s="12">
        <v>-0.51767848504956204</v>
      </c>
      <c r="CD35" s="15">
        <v>-0.56242857464614582</v>
      </c>
      <c r="CE35" s="15">
        <v>-0.81113087121359773</v>
      </c>
      <c r="CF35" s="15">
        <v>0.2634538447407348</v>
      </c>
      <c r="CG35" s="15">
        <v>0.53365126228523685</v>
      </c>
      <c r="CH35" s="15">
        <v>-0.27331160663933135</v>
      </c>
      <c r="CI35" s="15">
        <v>-0.52488750890563929</v>
      </c>
      <c r="CJ35" s="15">
        <v>-7.4763761336646986E-2</v>
      </c>
      <c r="CK35" s="15">
        <v>0.25200210199787004</v>
      </c>
      <c r="CL35" s="15">
        <v>-0.16148563487181258</v>
      </c>
      <c r="CM35" s="15">
        <v>-1.3893017445509412</v>
      </c>
      <c r="CN35" s="15">
        <v>0.84370270284839022</v>
      </c>
      <c r="CO35" s="15">
        <v>-0.18011137419734455</v>
      </c>
      <c r="CP35" s="15">
        <v>0.12473676339116456</v>
      </c>
      <c r="CQ35" s="15">
        <v>-1.4943638444647158</v>
      </c>
      <c r="CR35" s="15">
        <v>1.442225175989259</v>
      </c>
      <c r="CS35" s="15">
        <v>-1.5802635801803746</v>
      </c>
      <c r="CT35" s="15">
        <v>-1.5266353246543929</v>
      </c>
      <c r="CU35" s="15">
        <v>-1.0360580458278137</v>
      </c>
      <c r="CV35" s="13">
        <v>-0.84347150631778223</v>
      </c>
      <c r="CW35" s="5">
        <v>1</v>
      </c>
      <c r="CX35" s="2">
        <v>4.8333333333333339</v>
      </c>
      <c r="CY35" s="2">
        <v>0.19598107243702706</v>
      </c>
      <c r="CZ35" s="8">
        <v>1716943</v>
      </c>
      <c r="DA35" s="5">
        <v>111817</v>
      </c>
      <c r="DB35" s="5">
        <v>156563</v>
      </c>
      <c r="DC35" s="5">
        <v>60054</v>
      </c>
      <c r="DD35" s="5">
        <v>302866</v>
      </c>
      <c r="DE35" s="26">
        <v>6.0999999999999995E-3</v>
      </c>
      <c r="DF35" s="5">
        <v>22993</v>
      </c>
      <c r="DG35" s="11">
        <f>(1.28)/100</f>
        <v>1.2800000000000001E-2</v>
      </c>
      <c r="DH35" s="5">
        <v>1910</v>
      </c>
      <c r="DI35" s="10">
        <f>(1.37)/100</f>
        <v>1.37E-2</v>
      </c>
      <c r="DJ35" s="5">
        <v>32696</v>
      </c>
      <c r="DK35" s="2">
        <v>1.9425597395344416</v>
      </c>
      <c r="DL35" s="5">
        <v>207248</v>
      </c>
      <c r="DM35" s="2">
        <v>12.313176562852764</v>
      </c>
      <c r="DN35" s="8">
        <v>207248</v>
      </c>
      <c r="DO35" s="2">
        <v>38.72136266264549</v>
      </c>
      <c r="DQ35" s="10">
        <v>0.47</v>
      </c>
    </row>
    <row r="36" spans="1:121" x14ac:dyDescent="0.3">
      <c r="A36" t="s">
        <v>126</v>
      </c>
      <c r="B36" t="s">
        <v>127</v>
      </c>
      <c r="C36" s="5">
        <v>5</v>
      </c>
      <c r="D36" t="s">
        <v>128</v>
      </c>
      <c r="E36" s="5">
        <v>0</v>
      </c>
      <c r="F36" s="5">
        <v>1</v>
      </c>
      <c r="G36" s="1"/>
      <c r="H36" s="1"/>
      <c r="I36" s="1"/>
      <c r="J36" s="1"/>
      <c r="K36" s="2">
        <v>-0.43619694063976583</v>
      </c>
      <c r="L36" s="2">
        <v>-0.43619694063976583</v>
      </c>
      <c r="M36" s="3">
        <v>31</v>
      </c>
      <c r="N36" s="34">
        <v>35</v>
      </c>
      <c r="O36" s="8">
        <v>2988231</v>
      </c>
      <c r="P36" s="10">
        <v>0.96844037041102349</v>
      </c>
      <c r="Q36" s="5">
        <v>2893923.5365137029</v>
      </c>
      <c r="R36" s="5">
        <v>468408.45927781099</v>
      </c>
      <c r="S36" s="10">
        <v>0.16185930739624885</v>
      </c>
      <c r="T36" s="5">
        <v>54</v>
      </c>
      <c r="U36" s="5">
        <v>21170</v>
      </c>
      <c r="V36" s="8">
        <v>167268</v>
      </c>
      <c r="W36" s="10">
        <v>0.217</v>
      </c>
      <c r="X36" s="10">
        <v>5.0999999999999997E-2</v>
      </c>
      <c r="Y36" s="4">
        <v>0.77775196278810954</v>
      </c>
      <c r="Z36" s="4">
        <v>-0.77775196278810954</v>
      </c>
      <c r="AA36" s="10">
        <v>4.6379015396312492E-2</v>
      </c>
      <c r="AB36" s="10">
        <v>7.1795915198470797E-2</v>
      </c>
      <c r="AC36" s="4">
        <v>-0.77703444990559534</v>
      </c>
      <c r="AD36" s="4">
        <v>0.77703444990559534</v>
      </c>
      <c r="AE36" s="10">
        <v>0.86</v>
      </c>
      <c r="AF36" s="10">
        <v>0.224</v>
      </c>
      <c r="AG36" s="10">
        <v>0.48899999999999999</v>
      </c>
      <c r="AH36" s="10">
        <v>0.72792686550781593</v>
      </c>
      <c r="AI36" s="4">
        <v>-0.94713798182127518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7">
        <v>1</v>
      </c>
      <c r="AW36" s="7">
        <v>0</v>
      </c>
      <c r="AX36" s="7">
        <v>0.5</v>
      </c>
      <c r="AY36" s="10">
        <v>0.22</v>
      </c>
      <c r="AZ36" s="10">
        <v>0.44598188869911759</v>
      </c>
      <c r="BA36" s="11">
        <v>0.21229315904307697</v>
      </c>
      <c r="BB36" s="11">
        <v>0.18171325415005982</v>
      </c>
      <c r="BC36" s="11">
        <v>0.17414799054990668</v>
      </c>
      <c r="BD36" s="11">
        <v>0.18938480124768117</v>
      </c>
      <c r="BE36" s="5">
        <v>0</v>
      </c>
      <c r="BF36" s="5">
        <v>-9</v>
      </c>
      <c r="BG36" s="5">
        <v>1</v>
      </c>
      <c r="BH36" s="5">
        <v>1</v>
      </c>
      <c r="BI36" s="5">
        <v>55</v>
      </c>
      <c r="BJ36" s="5">
        <v>36</v>
      </c>
      <c r="BK36" s="5">
        <v>34</v>
      </c>
      <c r="BL36" s="5">
        <v>61</v>
      </c>
      <c r="BM36" s="5">
        <v>60</v>
      </c>
      <c r="BN36" s="5">
        <v>37</v>
      </c>
      <c r="BO36" s="5">
        <v>37</v>
      </c>
      <c r="BP36" s="5">
        <v>60</v>
      </c>
      <c r="BQ36" s="5">
        <v>-21</v>
      </c>
      <c r="BR36" s="5">
        <v>-23</v>
      </c>
      <c r="BS36" s="8">
        <v>146098</v>
      </c>
      <c r="BT36" s="10">
        <v>0.31190299215614703</v>
      </c>
      <c r="BU36" s="10">
        <v>0.18070892109746536</v>
      </c>
      <c r="BV36" s="2">
        <v>0</v>
      </c>
      <c r="BW36" s="2">
        <v>0</v>
      </c>
      <c r="BX36" s="2">
        <v>0</v>
      </c>
      <c r="BY36" s="2">
        <v>0.5</v>
      </c>
      <c r="BZ36" s="2">
        <v>0</v>
      </c>
      <c r="CA36" s="12">
        <v>0.58061423842702675</v>
      </c>
      <c r="CB36" s="12">
        <v>-0.46522488364572956</v>
      </c>
      <c r="CC36" s="12">
        <v>-0.3577334946988322</v>
      </c>
      <c r="CD36" s="15">
        <v>-0.46163364342535096</v>
      </c>
      <c r="CE36" s="15">
        <v>-0.31351402144723112</v>
      </c>
      <c r="CF36" s="15">
        <v>-0.25573485329351836</v>
      </c>
      <c r="CG36" s="15">
        <v>-0.85935321733609682</v>
      </c>
      <c r="CH36" s="15">
        <v>-1.1933184343566945</v>
      </c>
      <c r="CI36" s="15">
        <v>-0.66434595503311367</v>
      </c>
      <c r="CJ36" s="15">
        <v>-1.1405907996714799</v>
      </c>
      <c r="CK36" s="15">
        <v>0.25200210199787004</v>
      </c>
      <c r="CL36" s="15">
        <v>-0.16148563487181258</v>
      </c>
      <c r="CM36" s="15">
        <v>-0.90675198991690276</v>
      </c>
      <c r="CN36" s="15">
        <v>1.0108049857426347</v>
      </c>
      <c r="CO36" s="15">
        <v>-0.18011137419734455</v>
      </c>
      <c r="CP36" s="15">
        <v>0.12473676339116456</v>
      </c>
      <c r="CQ36" s="15">
        <v>-1.1518355025874101</v>
      </c>
      <c r="CR36" s="15">
        <v>1.0952747798786358</v>
      </c>
      <c r="CS36" s="15">
        <v>-1.081232975912888</v>
      </c>
      <c r="CT36" s="15">
        <v>-1.1527654492288273</v>
      </c>
      <c r="CU36" s="15">
        <v>1.1655653015562919</v>
      </c>
      <c r="CV36" s="13">
        <v>0.48587733365950059</v>
      </c>
      <c r="CW36" s="5">
        <v>1</v>
      </c>
      <c r="CX36" s="2">
        <v>0.5</v>
      </c>
      <c r="CY36" s="2">
        <v>-1.5136959147438802</v>
      </c>
      <c r="CZ36" s="8">
        <v>3004279</v>
      </c>
      <c r="DA36" s="5">
        <v>201935</v>
      </c>
      <c r="DB36" s="5">
        <v>281738</v>
      </c>
      <c r="DC36" s="5">
        <v>94308</v>
      </c>
      <c r="DD36" s="5">
        <v>681969</v>
      </c>
      <c r="DE36" s="26">
        <v>0.1547</v>
      </c>
      <c r="DF36" s="5">
        <v>41387</v>
      </c>
      <c r="DG36" s="11">
        <f>(0.54)/100</f>
        <v>5.4000000000000003E-3</v>
      </c>
      <c r="DH36" s="5">
        <v>8808</v>
      </c>
      <c r="DI36" s="10">
        <f>(1.38)/100</f>
        <v>1.38E-2</v>
      </c>
      <c r="DJ36" s="5">
        <v>67038</v>
      </c>
      <c r="DK36" s="2">
        <v>2.2433880989797363</v>
      </c>
      <c r="DL36" s="5">
        <v>214544</v>
      </c>
      <c r="DM36" s="2">
        <v>7.1795915198470812</v>
      </c>
      <c r="DN36" s="8">
        <v>214544</v>
      </c>
      <c r="DO36" s="2">
        <v>31.383684354253333</v>
      </c>
      <c r="DQ36" s="10">
        <v>0.38</v>
      </c>
    </row>
  </sheetData>
  <sortState ref="A2:DQ52">
    <sortCondition descending="1" ref="F2:F52"/>
    <sortCondition ref="N2:N52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2"/>
  <sheetViews>
    <sheetView topLeftCell="A2" workbookViewId="0">
      <pane xSplit="3300" ySplit="1728" activePane="bottomRight"/>
      <selection activeCell="C1" sqref="C1:C1048576"/>
      <selection pane="topRight" activeCell="E2" sqref="E2"/>
      <selection pane="bottomLeft" activeCell="B19" sqref="B19"/>
      <selection pane="bottomRight" activeCell="A3" sqref="A3"/>
    </sheetView>
  </sheetViews>
  <sheetFormatPr defaultRowHeight="14.4" x14ac:dyDescent="0.3"/>
  <cols>
    <col min="6" max="6" width="8.88671875" customWidth="1"/>
    <col min="7" max="9" width="0" hidden="1" customWidth="1"/>
    <col min="10" max="10" width="8.88671875" style="31"/>
    <col min="11" max="13" width="0" hidden="1" customWidth="1"/>
    <col min="14" max="14" width="8.88671875" style="35"/>
    <col min="16" max="16" width="8.88671875" style="10"/>
    <col min="19" max="19" width="8.88671875" style="10"/>
    <col min="22" max="22" width="11.6640625" style="8" customWidth="1"/>
    <col min="23" max="24" width="8.88671875" style="10"/>
    <col min="27" max="27" width="8.88671875" style="10"/>
    <col min="28" max="28" width="8.88671875" style="6"/>
    <col min="31" max="31" width="16.109375" style="10" customWidth="1"/>
    <col min="32" max="34" width="8.88671875" style="10"/>
    <col min="36" max="44" width="8.88671875" style="9"/>
    <col min="45" max="45" width="13.5546875" style="9" customWidth="1"/>
    <col min="46" max="47" width="8.88671875" style="9"/>
    <col min="48" max="50" width="8.88671875" style="7"/>
    <col min="51" max="52" width="8.88671875" style="10"/>
    <col min="53" max="56" width="8.88671875" style="11"/>
    <col min="71" max="71" width="11.21875" style="8" customWidth="1"/>
    <col min="72" max="73" width="8.88671875" style="10"/>
    <col min="79" max="81" width="8.88671875" style="12"/>
    <col min="82" max="99" width="8.88671875" style="15"/>
    <col min="100" max="100" width="8.88671875" style="14"/>
    <col min="103" max="103" width="8.88671875" style="2"/>
    <col min="104" max="104" width="13.6640625" style="8" bestFit="1" customWidth="1"/>
    <col min="105" max="105" width="18.33203125" customWidth="1"/>
    <col min="106" max="106" width="14.44140625" customWidth="1"/>
    <col min="107" max="107" width="10.21875" style="5" customWidth="1"/>
    <col min="108" max="108" width="15.88671875" customWidth="1"/>
    <col min="109" max="109" width="8.88671875" style="27"/>
    <col min="110" max="110" width="0" hidden="1" customWidth="1"/>
    <col min="112" max="112" width="0" hidden="1" customWidth="1"/>
    <col min="113" max="113" width="8.88671875" style="6" customWidth="1"/>
    <col min="114" max="114" width="0" hidden="1" customWidth="1"/>
    <col min="116" max="116" width="0" hidden="1" customWidth="1"/>
    <col min="118" max="118" width="13.77734375" hidden="1" customWidth="1"/>
    <col min="119" max="120" width="0" hidden="1" customWidth="1"/>
    <col min="121" max="121" width="8.88671875" style="10"/>
  </cols>
  <sheetData>
    <row r="1" spans="1:121" s="16" customFormat="1" ht="75.599999999999994" customHeigh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28" t="s">
        <v>9</v>
      </c>
      <c r="K1" s="16" t="s">
        <v>10</v>
      </c>
      <c r="L1" s="16" t="s">
        <v>11</v>
      </c>
      <c r="M1" s="16" t="s">
        <v>12</v>
      </c>
      <c r="N1" s="32" t="s">
        <v>13</v>
      </c>
      <c r="O1" s="16" t="s">
        <v>14</v>
      </c>
      <c r="P1" s="17" t="s">
        <v>15</v>
      </c>
      <c r="Q1" s="16" t="s">
        <v>16</v>
      </c>
      <c r="R1" s="16" t="s">
        <v>17</v>
      </c>
      <c r="S1" s="17" t="s">
        <v>18</v>
      </c>
      <c r="T1" s="16" t="s">
        <v>19</v>
      </c>
      <c r="U1" s="16" t="s">
        <v>20</v>
      </c>
      <c r="V1" s="18" t="s">
        <v>21</v>
      </c>
      <c r="W1" s="17" t="s">
        <v>22</v>
      </c>
      <c r="X1" s="17" t="s">
        <v>23</v>
      </c>
      <c r="Y1" s="16" t="s">
        <v>24</v>
      </c>
      <c r="Z1" s="16" t="s">
        <v>25</v>
      </c>
      <c r="AA1" s="17" t="s">
        <v>26</v>
      </c>
      <c r="AB1" s="17" t="s">
        <v>270</v>
      </c>
      <c r="AC1" s="16" t="s">
        <v>28</v>
      </c>
      <c r="AD1" s="16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6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19" t="s">
        <v>43</v>
      </c>
      <c r="AS1" s="19" t="s">
        <v>44</v>
      </c>
      <c r="AT1" s="19" t="s">
        <v>45</v>
      </c>
      <c r="AU1" s="19" t="s">
        <v>46</v>
      </c>
      <c r="AV1" s="20" t="s">
        <v>47</v>
      </c>
      <c r="AW1" s="20" t="s">
        <v>48</v>
      </c>
      <c r="AX1" s="20" t="s">
        <v>49</v>
      </c>
      <c r="AY1" s="17" t="s">
        <v>50</v>
      </c>
      <c r="AZ1" s="17" t="s">
        <v>51</v>
      </c>
      <c r="BA1" s="21" t="s">
        <v>52</v>
      </c>
      <c r="BB1" s="21" t="s">
        <v>53</v>
      </c>
      <c r="BC1" s="21" t="s">
        <v>54</v>
      </c>
      <c r="BD1" s="21" t="s">
        <v>55</v>
      </c>
      <c r="BE1" s="16" t="s">
        <v>56</v>
      </c>
      <c r="BF1" s="16" t="s">
        <v>57</v>
      </c>
      <c r="BG1" s="16" t="s">
        <v>58</v>
      </c>
      <c r="BH1" s="16" t="s">
        <v>59</v>
      </c>
      <c r="BI1" s="16" t="s">
        <v>60</v>
      </c>
      <c r="BJ1" s="16" t="s">
        <v>61</v>
      </c>
      <c r="BK1" s="16" t="s">
        <v>62</v>
      </c>
      <c r="BL1" s="16" t="s">
        <v>63</v>
      </c>
      <c r="BM1" s="16" t="s">
        <v>64</v>
      </c>
      <c r="BN1" s="16" t="s">
        <v>65</v>
      </c>
      <c r="BO1" s="16" t="s">
        <v>66</v>
      </c>
      <c r="BP1" s="16" t="s">
        <v>67</v>
      </c>
      <c r="BQ1" s="16" t="s">
        <v>68</v>
      </c>
      <c r="BR1" s="16" t="s">
        <v>69</v>
      </c>
      <c r="BS1" s="18" t="s">
        <v>70</v>
      </c>
      <c r="BT1" s="17" t="s">
        <v>71</v>
      </c>
      <c r="BU1" s="17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19" t="s">
        <v>78</v>
      </c>
      <c r="CB1" s="19" t="s">
        <v>79</v>
      </c>
      <c r="CC1" s="19" t="s">
        <v>80</v>
      </c>
      <c r="CD1" s="22" t="s">
        <v>81</v>
      </c>
      <c r="CE1" s="22" t="s">
        <v>82</v>
      </c>
      <c r="CF1" s="22" t="s">
        <v>83</v>
      </c>
      <c r="CG1" s="22" t="s">
        <v>84</v>
      </c>
      <c r="CH1" s="22" t="s">
        <v>85</v>
      </c>
      <c r="CI1" s="22" t="s">
        <v>86</v>
      </c>
      <c r="CJ1" s="22" t="s">
        <v>87</v>
      </c>
      <c r="CK1" s="22" t="s">
        <v>88</v>
      </c>
      <c r="CL1" s="22" t="s">
        <v>89</v>
      </c>
      <c r="CM1" s="22" t="s">
        <v>90</v>
      </c>
      <c r="CN1" s="22" t="s">
        <v>91</v>
      </c>
      <c r="CO1" s="22" t="s">
        <v>92</v>
      </c>
      <c r="CP1" s="22" t="s">
        <v>93</v>
      </c>
      <c r="CQ1" s="22" t="s">
        <v>94</v>
      </c>
      <c r="CR1" s="22" t="s">
        <v>95</v>
      </c>
      <c r="CS1" s="22" t="s">
        <v>96</v>
      </c>
      <c r="CT1" s="22" t="s">
        <v>97</v>
      </c>
      <c r="CU1" s="22" t="s">
        <v>98</v>
      </c>
      <c r="CV1" s="16" t="s">
        <v>99</v>
      </c>
      <c r="CW1" s="16" t="s">
        <v>100</v>
      </c>
      <c r="CX1" s="16" t="s">
        <v>101</v>
      </c>
      <c r="CY1" s="22" t="s">
        <v>102</v>
      </c>
      <c r="CZ1" s="18" t="s">
        <v>103</v>
      </c>
      <c r="DA1" s="16" t="s">
        <v>104</v>
      </c>
      <c r="DB1" s="16" t="s">
        <v>105</v>
      </c>
      <c r="DC1" s="23" t="s">
        <v>271</v>
      </c>
      <c r="DD1" s="16" t="s">
        <v>272</v>
      </c>
      <c r="DE1" s="25" t="s">
        <v>273</v>
      </c>
      <c r="DF1" s="16" t="s">
        <v>106</v>
      </c>
      <c r="DG1" s="16" t="s">
        <v>107</v>
      </c>
      <c r="DH1" s="16" t="s">
        <v>108</v>
      </c>
      <c r="DI1" s="24" t="s">
        <v>109</v>
      </c>
      <c r="DJ1" s="16" t="s">
        <v>110</v>
      </c>
      <c r="DK1" s="16" t="s">
        <v>111</v>
      </c>
      <c r="DL1" s="16" t="s">
        <v>112</v>
      </c>
      <c r="DM1" s="16" t="s">
        <v>113</v>
      </c>
      <c r="DN1" s="16" t="s">
        <v>114</v>
      </c>
      <c r="DO1" s="16" t="s">
        <v>27</v>
      </c>
      <c r="DP1" s="16" t="s">
        <v>115</v>
      </c>
      <c r="DQ1" s="17" t="s">
        <v>116</v>
      </c>
    </row>
    <row r="2" spans="1:121" x14ac:dyDescent="0.3">
      <c r="A2" t="s">
        <v>117</v>
      </c>
      <c r="B2" t="s">
        <v>118</v>
      </c>
      <c r="C2" s="5">
        <v>1</v>
      </c>
      <c r="D2" t="s">
        <v>119</v>
      </c>
      <c r="E2" s="5">
        <v>0</v>
      </c>
      <c r="F2" s="5">
        <v>1</v>
      </c>
      <c r="G2" s="1"/>
      <c r="H2" s="1"/>
      <c r="I2" s="1"/>
      <c r="J2" s="30"/>
      <c r="K2" s="2">
        <v>-0.2516297813152098</v>
      </c>
      <c r="L2" s="2">
        <v>-0.2516297813152098</v>
      </c>
      <c r="M2" s="3">
        <v>27</v>
      </c>
      <c r="N2" s="34">
        <v>33</v>
      </c>
      <c r="O2" s="5">
        <v>4860545</v>
      </c>
      <c r="P2" s="10">
        <v>0.97861164230049558</v>
      </c>
      <c r="Q2" s="5">
        <v>4756585.9249254623</v>
      </c>
      <c r="R2" s="5">
        <v>774816.74640305969</v>
      </c>
      <c r="S2" s="10">
        <v>0.16289346153569198</v>
      </c>
      <c r="T2" s="5">
        <v>64</v>
      </c>
      <c r="U2" s="5">
        <v>38250</v>
      </c>
      <c r="V2" s="8">
        <v>276511</v>
      </c>
      <c r="W2" s="10">
        <v>0.224</v>
      </c>
      <c r="X2" s="10">
        <v>6.4000000000000001E-2</v>
      </c>
      <c r="Y2" s="4">
        <v>1.5188559975889298</v>
      </c>
      <c r="Z2" s="4">
        <v>-1.5188559975889298</v>
      </c>
      <c r="AA2" s="10">
        <v>3.3645672691382397E-2</v>
      </c>
      <c r="AB2" s="10">
        <v>4.10597742273765E-2</v>
      </c>
      <c r="AC2" s="4">
        <v>-0.79806607731420431</v>
      </c>
      <c r="AD2" s="4">
        <v>0.79806607731420431</v>
      </c>
      <c r="AE2" s="10">
        <v>0.85099999999999998</v>
      </c>
      <c r="AF2" s="10">
        <v>0.247</v>
      </c>
      <c r="AG2" s="10">
        <v>0.46899999999999997</v>
      </c>
      <c r="AH2" s="10">
        <v>0.65740279234264809</v>
      </c>
      <c r="AI2" s="4">
        <v>-1.2240445948526957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1</v>
      </c>
      <c r="AQ2" s="9">
        <v>1</v>
      </c>
      <c r="AR2" s="9">
        <v>1</v>
      </c>
      <c r="AS2" s="9">
        <v>1</v>
      </c>
      <c r="AT2" s="9">
        <v>0</v>
      </c>
      <c r="AU2" s="9">
        <v>0</v>
      </c>
      <c r="AV2" s="7">
        <v>1</v>
      </c>
      <c r="AW2" s="7">
        <v>0.5</v>
      </c>
      <c r="AX2" s="7">
        <v>0</v>
      </c>
      <c r="AY2" s="10">
        <v>0.26</v>
      </c>
      <c r="AZ2" s="10">
        <v>0.13455546105697172</v>
      </c>
      <c r="BA2" s="11">
        <v>0.26042578238946534</v>
      </c>
      <c r="BB2" s="11">
        <v>0.23147906179044736</v>
      </c>
      <c r="BC2" s="11">
        <v>0.17814593018122499</v>
      </c>
      <c r="BD2" s="11">
        <v>0.22335025812037923</v>
      </c>
      <c r="BE2" s="5">
        <v>0</v>
      </c>
      <c r="BF2" s="5">
        <v>-9</v>
      </c>
      <c r="BG2" s="5">
        <v>1</v>
      </c>
      <c r="BH2" s="5">
        <v>0</v>
      </c>
      <c r="BI2" s="5">
        <v>55</v>
      </c>
      <c r="BJ2" s="5">
        <v>36</v>
      </c>
      <c r="BK2" s="5">
        <v>35</v>
      </c>
      <c r="BL2" s="5">
        <v>63</v>
      </c>
      <c r="BM2" s="5">
        <v>48</v>
      </c>
      <c r="BN2" s="5">
        <v>52</v>
      </c>
      <c r="BO2" s="5">
        <v>38</v>
      </c>
      <c r="BP2" s="5">
        <v>61</v>
      </c>
      <c r="BQ2" s="5">
        <v>-20</v>
      </c>
      <c r="BR2" s="5">
        <v>-10</v>
      </c>
      <c r="BS2" s="8">
        <v>238261</v>
      </c>
      <c r="BT2" s="10">
        <v>0.30750626016549287</v>
      </c>
      <c r="BU2" s="10">
        <v>0.1316724770576139</v>
      </c>
      <c r="BV2" s="2">
        <v>0</v>
      </c>
      <c r="BW2" s="2">
        <v>0</v>
      </c>
      <c r="BX2" s="2">
        <v>2.75</v>
      </c>
      <c r="BY2" s="2">
        <v>0.5</v>
      </c>
      <c r="BZ2" s="2">
        <v>0</v>
      </c>
      <c r="CA2" s="12">
        <v>0.92414299111038911</v>
      </c>
      <c r="CB2" s="12">
        <v>-0.18626377332812549</v>
      </c>
      <c r="CC2" s="12">
        <v>-0.27940724908397235</v>
      </c>
      <c r="CD2" s="15">
        <v>-0.21186295790072154</v>
      </c>
      <c r="CE2" s="15">
        <v>-0.18256221887713464</v>
      </c>
      <c r="CF2" s="15">
        <v>-0.33702934760658498</v>
      </c>
      <c r="CG2" s="15">
        <v>-0.11793580795088979</v>
      </c>
      <c r="CH2" s="15">
        <v>-0.27505543867006793</v>
      </c>
      <c r="CI2" s="15">
        <v>-0.59494487969497079</v>
      </c>
      <c r="CJ2" s="15">
        <v>-0.40840076813848197</v>
      </c>
      <c r="CK2" s="15">
        <v>0.25200210199787004</v>
      </c>
      <c r="CL2" s="15">
        <v>-0.16148563487181258</v>
      </c>
      <c r="CM2" s="15">
        <v>-0.82632703081122971</v>
      </c>
      <c r="CN2" s="15">
        <v>1.177907268636879</v>
      </c>
      <c r="CO2" s="15">
        <v>-2.113938760316227</v>
      </c>
      <c r="CP2" s="15">
        <v>2.3967278108730987</v>
      </c>
      <c r="CQ2" s="15">
        <v>-1.0662034171180836</v>
      </c>
      <c r="CR2" s="15">
        <v>1.1820123789062915</v>
      </c>
      <c r="CS2" s="15">
        <v>-0.9980612085349736</v>
      </c>
      <c r="CT2" s="15">
        <v>6.2311645904261047E-2</v>
      </c>
      <c r="CU2" s="15">
        <v>1.8429878699821707</v>
      </c>
      <c r="CV2" s="13">
        <v>-0.27678542590630806</v>
      </c>
      <c r="CW2" s="5">
        <v>1</v>
      </c>
      <c r="CX2" s="2">
        <v>3.25</v>
      </c>
      <c r="CY2" s="2">
        <v>-0.42870859595599692</v>
      </c>
      <c r="CZ2" s="8">
        <v>4874747</v>
      </c>
      <c r="DA2" s="5">
        <v>332135</v>
      </c>
      <c r="DB2" s="5">
        <v>459616</v>
      </c>
      <c r="DC2" s="5">
        <v>104018</v>
      </c>
      <c r="DD2" s="5">
        <v>1011236</v>
      </c>
      <c r="DE2" s="26">
        <v>0.26619999999999999</v>
      </c>
      <c r="DF2" s="5">
        <v>65100</v>
      </c>
      <c r="DG2" s="11">
        <f>(0.44)/100</f>
        <v>4.4000000000000003E-3</v>
      </c>
      <c r="DH2" s="5">
        <v>1341</v>
      </c>
      <c r="DI2" s="10">
        <f>(1.34)/100</f>
        <v>1.34E-2</v>
      </c>
      <c r="DJ2" s="5">
        <v>76692</v>
      </c>
      <c r="DK2" s="2">
        <v>1.576953920177657</v>
      </c>
      <c r="DL2" s="5">
        <v>199686</v>
      </c>
      <c r="DM2" s="2">
        <v>4.1059774227376469</v>
      </c>
      <c r="DN2" s="8">
        <v>199686</v>
      </c>
      <c r="DO2" s="2">
        <v>39.671426919905329</v>
      </c>
      <c r="DQ2" s="10">
        <v>0.48</v>
      </c>
    </row>
    <row r="3" spans="1:121" x14ac:dyDescent="0.3">
      <c r="A3" t="s">
        <v>120</v>
      </c>
      <c r="B3" t="s">
        <v>121</v>
      </c>
      <c r="C3" s="5">
        <v>2</v>
      </c>
      <c r="D3" t="s">
        <v>122</v>
      </c>
      <c r="E3" s="5">
        <v>0</v>
      </c>
      <c r="F3" s="5">
        <v>1</v>
      </c>
      <c r="G3" s="1"/>
      <c r="H3" s="1"/>
      <c r="I3" s="1"/>
      <c r="J3" s="30"/>
      <c r="K3" s="2">
        <v>-9.3884189672098009E-2</v>
      </c>
      <c r="L3" s="2">
        <v>2.9061158103279019</v>
      </c>
      <c r="M3" s="3">
        <v>21</v>
      </c>
      <c r="N3" s="34">
        <v>7</v>
      </c>
      <c r="O3" s="5">
        <v>741522</v>
      </c>
      <c r="P3" s="10">
        <v>0.9668524074867838</v>
      </c>
      <c r="Q3" s="5">
        <v>716942.33090441488</v>
      </c>
      <c r="R3" s="5">
        <v>133495.24560651521</v>
      </c>
      <c r="S3" s="10">
        <v>0.18620081400147265</v>
      </c>
      <c r="T3" s="5">
        <v>9</v>
      </c>
      <c r="U3" s="5">
        <v>6492</v>
      </c>
      <c r="V3" s="8">
        <v>29231</v>
      </c>
      <c r="W3" s="10">
        <v>9.6000000000000002E-2</v>
      </c>
      <c r="X3" s="10">
        <v>0.08</v>
      </c>
      <c r="Y3" s="4">
        <v>0.15733354579327763</v>
      </c>
      <c r="Z3" s="4">
        <v>-0.15733354579327763</v>
      </c>
      <c r="AA3" s="10">
        <v>0</v>
      </c>
      <c r="AB3" s="10">
        <v>6.9152736105157903E-2</v>
      </c>
      <c r="AC3" s="4">
        <v>-0.12239818751942305</v>
      </c>
      <c r="AD3" s="4">
        <v>0.12239818751942305</v>
      </c>
      <c r="AE3" s="10">
        <v>0.93100000000000005</v>
      </c>
      <c r="AF3" s="10">
        <v>0.29599999999999999</v>
      </c>
      <c r="AG3" s="10">
        <v>0.47499999999999998</v>
      </c>
      <c r="AH3" s="10">
        <v>0.61027181780685646</v>
      </c>
      <c r="AI3" s="4">
        <v>0.59514185734273206</v>
      </c>
      <c r="AJ3" s="9">
        <v>1</v>
      </c>
      <c r="AK3" s="9">
        <v>1</v>
      </c>
      <c r="AL3" s="9">
        <v>1</v>
      </c>
      <c r="AM3" s="9">
        <v>0.5</v>
      </c>
      <c r="AN3" s="9">
        <v>1</v>
      </c>
      <c r="AO3" s="9">
        <v>0</v>
      </c>
      <c r="AP3" s="9">
        <v>1</v>
      </c>
      <c r="AQ3" s="9">
        <v>1</v>
      </c>
      <c r="AR3" s="9">
        <v>1</v>
      </c>
      <c r="AS3" s="9">
        <v>0</v>
      </c>
      <c r="AT3" s="9">
        <v>0</v>
      </c>
      <c r="AU3" s="9">
        <v>0</v>
      </c>
      <c r="AV3" s="7">
        <v>1</v>
      </c>
      <c r="AW3" s="7">
        <v>1</v>
      </c>
      <c r="AX3" s="7">
        <v>1</v>
      </c>
      <c r="AY3" s="10">
        <v>0.14000000000000001</v>
      </c>
      <c r="AZ3" s="10">
        <v>0.36614173228346458</v>
      </c>
      <c r="BA3" s="11">
        <v>0.30111524163568776</v>
      </c>
      <c r="BB3" s="11">
        <v>0.2332102334441789</v>
      </c>
      <c r="BC3" s="11">
        <v>0.30371676714309959</v>
      </c>
      <c r="BD3" s="11">
        <v>0.27934741407432212</v>
      </c>
      <c r="BE3" s="5">
        <v>3</v>
      </c>
      <c r="BF3" s="5">
        <v>-9</v>
      </c>
      <c r="BG3" s="5">
        <v>1</v>
      </c>
      <c r="BH3" s="5">
        <v>1</v>
      </c>
      <c r="BI3" s="5">
        <v>55</v>
      </c>
      <c r="BJ3" s="5">
        <v>36</v>
      </c>
      <c r="BK3" s="5">
        <v>38</v>
      </c>
      <c r="BL3" s="5">
        <v>53</v>
      </c>
      <c r="BM3" s="5">
        <v>60</v>
      </c>
      <c r="BN3" s="5">
        <v>37</v>
      </c>
      <c r="BO3" s="5">
        <v>41</v>
      </c>
      <c r="BP3" s="5">
        <v>55</v>
      </c>
      <c r="BQ3" s="5">
        <v>-17</v>
      </c>
      <c r="BR3" s="5">
        <v>-19</v>
      </c>
      <c r="BS3" s="8">
        <v>22739</v>
      </c>
      <c r="BT3" s="10">
        <v>0.17033565425262026</v>
      </c>
      <c r="BU3" s="10">
        <v>0.12137198896324049</v>
      </c>
      <c r="BV3" s="2">
        <v>2.25</v>
      </c>
      <c r="BW3" s="2">
        <v>1.5</v>
      </c>
      <c r="BX3" s="2">
        <v>2.5</v>
      </c>
      <c r="BY3" s="2">
        <v>1</v>
      </c>
      <c r="BZ3" s="2">
        <v>0</v>
      </c>
      <c r="CA3" s="12">
        <v>0.52698172042933944</v>
      </c>
      <c r="CB3" s="12">
        <v>-0.77013753082746761</v>
      </c>
      <c r="CC3" s="12">
        <v>1.4858783541336242</v>
      </c>
      <c r="CD3" s="15">
        <v>-0.77723826905594762</v>
      </c>
      <c r="CE3" s="15">
        <v>-0.90279713301266529</v>
      </c>
      <c r="CF3" s="15">
        <v>-2.873280150704733</v>
      </c>
      <c r="CG3" s="15">
        <v>0.50882981100394797</v>
      </c>
      <c r="CH3" s="15">
        <v>-0.24311240500546005</v>
      </c>
      <c r="CI3" s="15">
        <v>1.5848657027352253</v>
      </c>
      <c r="CJ3" s="15">
        <v>0.79872444549680155</v>
      </c>
      <c r="CK3" s="15">
        <v>0.25200210199787004</v>
      </c>
      <c r="CL3" s="15">
        <v>-0.16148563487181258</v>
      </c>
      <c r="CM3" s="15">
        <v>-0.58505215349421047</v>
      </c>
      <c r="CN3" s="15">
        <v>0.34239585416565721</v>
      </c>
      <c r="CO3" s="15">
        <v>-0.18011137419734455</v>
      </c>
      <c r="CP3" s="15">
        <v>0.12473676339116456</v>
      </c>
      <c r="CQ3" s="15">
        <v>-0.80930716071010422</v>
      </c>
      <c r="CR3" s="15">
        <v>0.66158678474035648</v>
      </c>
      <c r="CS3" s="15">
        <v>-0.7485459064012302</v>
      </c>
      <c r="CT3" s="15">
        <v>-0.77889557380326169</v>
      </c>
      <c r="CU3" s="15">
        <v>-0.18927983529546505</v>
      </c>
      <c r="CV3" s="13">
        <v>-0.43698869571407079</v>
      </c>
      <c r="CW3" s="5">
        <v>1</v>
      </c>
      <c r="CX3" s="2">
        <v>7.25</v>
      </c>
      <c r="CY3" s="2">
        <v>1.149454776826379</v>
      </c>
      <c r="CZ3" s="8">
        <v>739795</v>
      </c>
      <c r="DA3" s="5">
        <v>62798</v>
      </c>
      <c r="DB3" s="5">
        <v>75274</v>
      </c>
      <c r="DC3" s="5">
        <v>24592</v>
      </c>
      <c r="DD3" s="5">
        <v>133928</v>
      </c>
      <c r="DE3" s="26">
        <v>2.9300000000000003E-2</v>
      </c>
      <c r="DF3" s="5">
        <v>44235</v>
      </c>
      <c r="DG3" s="11">
        <f>(14.07)/100</f>
        <v>0.14069999999999999</v>
      </c>
      <c r="DH3" s="5">
        <v>9766</v>
      </c>
      <c r="DI3" s="10">
        <f>(5.96)/100</f>
        <v>5.96E-2</v>
      </c>
      <c r="DJ3" s="5">
        <v>55961</v>
      </c>
      <c r="DK3" s="2">
        <v>7.5429913168188447</v>
      </c>
      <c r="DL3" s="5">
        <v>51304</v>
      </c>
      <c r="DM3" s="2">
        <v>6.9152736105157873</v>
      </c>
      <c r="DN3" s="8">
        <v>51304</v>
      </c>
      <c r="DO3" s="1" t="e">
        <v>#NULL!</v>
      </c>
      <c r="DQ3" s="10">
        <v>0.43</v>
      </c>
    </row>
    <row r="4" spans="1:121" x14ac:dyDescent="0.3">
      <c r="A4" t="s">
        <v>123</v>
      </c>
      <c r="B4" t="s">
        <v>124</v>
      </c>
      <c r="C4" s="5">
        <v>4</v>
      </c>
      <c r="D4" t="s">
        <v>125</v>
      </c>
      <c r="E4" s="5">
        <v>1</v>
      </c>
      <c r="F4" s="5">
        <v>1</v>
      </c>
      <c r="G4" s="2">
        <v>-0.59425131694597766</v>
      </c>
      <c r="H4" s="2">
        <v>2.4057486830540222</v>
      </c>
      <c r="I4" s="3">
        <v>28</v>
      </c>
      <c r="J4" s="29">
        <v>9</v>
      </c>
      <c r="K4" s="2">
        <v>-0.59425131694597766</v>
      </c>
      <c r="L4" s="2">
        <v>0.40574868305402234</v>
      </c>
      <c r="M4" s="3">
        <v>32</v>
      </c>
      <c r="N4" s="34">
        <v>25</v>
      </c>
      <c r="O4" s="5">
        <v>6908642</v>
      </c>
      <c r="P4" s="10">
        <v>0.92268914861786877</v>
      </c>
      <c r="Q4" s="5">
        <v>6374529.0050856499</v>
      </c>
      <c r="R4" s="5">
        <v>1067251.4709775734</v>
      </c>
      <c r="S4" s="10">
        <v>0.16742436501992722</v>
      </c>
      <c r="T4" s="5">
        <v>49</v>
      </c>
      <c r="U4" s="5">
        <v>65409</v>
      </c>
      <c r="V4" s="8">
        <v>372324</v>
      </c>
      <c r="W4" s="10">
        <v>0.16800000000000001</v>
      </c>
      <c r="X4" s="10">
        <v>6.5000000000000002E-2</v>
      </c>
      <c r="Y4" s="4">
        <v>0.54531150722678134</v>
      </c>
      <c r="Z4" s="4">
        <v>-0.54531150722678134</v>
      </c>
      <c r="AA4" s="10">
        <v>0.13488290626369287</v>
      </c>
      <c r="AB4" s="10">
        <v>0.30944351890205701</v>
      </c>
      <c r="AC4" s="4">
        <v>1.4212737333510144</v>
      </c>
      <c r="AD4" s="4">
        <v>-1.4212737333510144</v>
      </c>
      <c r="AE4" s="10">
        <v>0.86699999999999999</v>
      </c>
      <c r="AF4" s="10">
        <v>0.28899999999999998</v>
      </c>
      <c r="AG4" s="10">
        <v>0.46799999999999997</v>
      </c>
      <c r="AH4" s="10">
        <v>0.553265721848759</v>
      </c>
      <c r="AI4" s="4">
        <v>-0.96627585402023053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1</v>
      </c>
      <c r="AQ4" s="9">
        <v>1</v>
      </c>
      <c r="AR4" s="9">
        <v>1</v>
      </c>
      <c r="AS4" s="9">
        <v>0</v>
      </c>
      <c r="AT4" s="9">
        <v>0</v>
      </c>
      <c r="AU4" s="9">
        <v>0</v>
      </c>
      <c r="AV4" s="7">
        <v>1</v>
      </c>
      <c r="AW4" s="7">
        <v>0</v>
      </c>
      <c r="AX4" s="7">
        <v>1</v>
      </c>
      <c r="AY4" s="10">
        <v>0.13</v>
      </c>
      <c r="AZ4" s="10">
        <v>0.19668030020251756</v>
      </c>
      <c r="BA4" s="11">
        <v>0.22619073734033068</v>
      </c>
      <c r="BB4" s="11">
        <v>0.30527156283095808</v>
      </c>
      <c r="BC4" s="11">
        <v>0.16416908657775306</v>
      </c>
      <c r="BD4" s="11">
        <v>0.23187712891634729</v>
      </c>
      <c r="BE4" s="5">
        <v>1</v>
      </c>
      <c r="BF4" s="5">
        <v>3</v>
      </c>
      <c r="BG4" s="5">
        <v>0</v>
      </c>
      <c r="BH4" s="5">
        <v>0</v>
      </c>
      <c r="BI4" s="5">
        <v>53</v>
      </c>
      <c r="BJ4" s="5">
        <v>35</v>
      </c>
      <c r="BK4" s="5">
        <v>46</v>
      </c>
      <c r="BL4" s="5">
        <v>49</v>
      </c>
      <c r="BM4" s="5">
        <v>63</v>
      </c>
      <c r="BN4" s="5">
        <v>36</v>
      </c>
      <c r="BO4" s="5">
        <v>44</v>
      </c>
      <c r="BP4" s="5">
        <v>54</v>
      </c>
      <c r="BQ4" s="5">
        <v>-7</v>
      </c>
      <c r="BR4" s="5">
        <v>-19</v>
      </c>
      <c r="BS4" s="8">
        <v>306915</v>
      </c>
      <c r="BT4" s="10">
        <v>0.28757514826273717</v>
      </c>
      <c r="BU4" s="10">
        <v>7.0925660933074841E-2</v>
      </c>
      <c r="BV4" s="2">
        <v>0</v>
      </c>
      <c r="BW4" s="2">
        <v>0</v>
      </c>
      <c r="BX4" s="2">
        <v>2.5</v>
      </c>
      <c r="BY4" s="2">
        <v>0.66666666666666663</v>
      </c>
      <c r="BZ4" s="2">
        <v>0</v>
      </c>
      <c r="CA4" s="12">
        <v>-0.96460648982921504</v>
      </c>
      <c r="CB4" s="12">
        <v>7.9975486151768985E-2</v>
      </c>
      <c r="CC4" s="12">
        <v>6.3760800656206984E-2</v>
      </c>
      <c r="CD4" s="15">
        <v>7.2016841557151897E-3</v>
      </c>
      <c r="CE4" s="15">
        <v>-0.37898992273227938</v>
      </c>
      <c r="CF4" s="15">
        <v>-0.70555070999023972</v>
      </c>
      <c r="CG4" s="15">
        <v>-0.64527998006985754</v>
      </c>
      <c r="CH4" s="15">
        <v>1.0865405300784903</v>
      </c>
      <c r="CI4" s="15">
        <v>-0.83757184892565406</v>
      </c>
      <c r="CJ4" s="15">
        <v>-0.2245878484307508</v>
      </c>
      <c r="CK4" s="15">
        <v>-4.0091243499660978E-2</v>
      </c>
      <c r="CL4" s="15">
        <v>-0.32956252014655379</v>
      </c>
      <c r="CM4" s="15">
        <v>5.8347519351174083E-2</v>
      </c>
      <c r="CN4" s="15">
        <v>8.1912883771685097E-3</v>
      </c>
      <c r="CO4" s="15">
        <v>0.30334547233237608</v>
      </c>
      <c r="CP4" s="15">
        <v>-2.672930644096437E-2</v>
      </c>
      <c r="CQ4" s="15">
        <v>-0.55241090430212503</v>
      </c>
      <c r="CR4" s="15">
        <v>0.57484918571270061</v>
      </c>
      <c r="CS4" s="15">
        <v>8.3171767377914305E-2</v>
      </c>
      <c r="CT4" s="15">
        <v>-0.77889557380326169</v>
      </c>
      <c r="CU4" s="15">
        <v>-0.35863547740193485</v>
      </c>
      <c r="CV4" s="13">
        <v>-1.2215793506600341</v>
      </c>
      <c r="CW4" s="5">
        <v>1</v>
      </c>
      <c r="CX4" s="2">
        <v>3.1666666666666665</v>
      </c>
      <c r="CY4" s="2">
        <v>-0.46158699955562982</v>
      </c>
      <c r="CZ4" s="8">
        <v>7016270</v>
      </c>
      <c r="DA4" s="5">
        <v>484407</v>
      </c>
      <c r="DB4" s="5">
        <v>672268</v>
      </c>
      <c r="DC4" s="5">
        <v>535847</v>
      </c>
      <c r="DD4" s="5">
        <v>1105497</v>
      </c>
      <c r="DE4" s="26">
        <v>4.0999999999999995E-2</v>
      </c>
      <c r="DF4" s="5">
        <v>214132</v>
      </c>
      <c r="DG4" s="11">
        <f>(3.96)/100</f>
        <v>3.9599999999999996E-2</v>
      </c>
      <c r="DH4" s="5">
        <v>12834</v>
      </c>
      <c r="DI4" s="10">
        <f>(3.09)/100</f>
        <v>3.0899999999999997E-2</v>
      </c>
      <c r="DJ4" s="5">
        <v>155584</v>
      </c>
      <c r="DK4" s="2">
        <v>2.244732451882256</v>
      </c>
      <c r="DL4" s="5">
        <v>2144775</v>
      </c>
      <c r="DM4" s="2">
        <v>30.944351890205713</v>
      </c>
      <c r="DN4" s="8">
        <v>2144775</v>
      </c>
      <c r="DO4" s="2">
        <v>33.923249181078127</v>
      </c>
      <c r="DQ4" s="10">
        <v>0.45</v>
      </c>
    </row>
    <row r="5" spans="1:121" x14ac:dyDescent="0.3">
      <c r="A5" t="s">
        <v>126</v>
      </c>
      <c r="B5" t="s">
        <v>127</v>
      </c>
      <c r="C5" s="5">
        <v>5</v>
      </c>
      <c r="D5" t="s">
        <v>128</v>
      </c>
      <c r="E5" s="5">
        <v>0</v>
      </c>
      <c r="F5" s="5">
        <v>1</v>
      </c>
      <c r="G5" s="1"/>
      <c r="H5" s="1"/>
      <c r="I5" s="1"/>
      <c r="J5" s="30"/>
      <c r="K5" s="2">
        <v>-0.43619694063976583</v>
      </c>
      <c r="L5" s="2">
        <v>-0.43619694063976583</v>
      </c>
      <c r="M5" s="3">
        <v>31</v>
      </c>
      <c r="N5" s="34">
        <v>35</v>
      </c>
      <c r="O5" s="5">
        <v>2988231</v>
      </c>
      <c r="P5" s="10">
        <v>0.96844037041102349</v>
      </c>
      <c r="Q5" s="5">
        <v>2893923.5365137029</v>
      </c>
      <c r="R5" s="5">
        <v>468408.45927781099</v>
      </c>
      <c r="S5" s="10">
        <v>0.16185930739624885</v>
      </c>
      <c r="T5" s="5">
        <v>54</v>
      </c>
      <c r="U5" s="5">
        <v>21170</v>
      </c>
      <c r="V5" s="8">
        <v>167268</v>
      </c>
      <c r="W5" s="10">
        <v>0.217</v>
      </c>
      <c r="X5" s="10">
        <v>5.0999999999999997E-2</v>
      </c>
      <c r="Y5" s="4">
        <v>0.77775196278810954</v>
      </c>
      <c r="Z5" s="4">
        <v>-0.77775196278810954</v>
      </c>
      <c r="AA5" s="10">
        <v>4.6379015396312492E-2</v>
      </c>
      <c r="AB5" s="10">
        <v>7.1795915198470797E-2</v>
      </c>
      <c r="AC5" s="4">
        <v>-0.77703444990559534</v>
      </c>
      <c r="AD5" s="4">
        <v>0.77703444990559534</v>
      </c>
      <c r="AE5" s="10">
        <v>0.86</v>
      </c>
      <c r="AF5" s="10">
        <v>0.224</v>
      </c>
      <c r="AG5" s="10">
        <v>0.48899999999999999</v>
      </c>
      <c r="AH5" s="10">
        <v>0.72792686550781593</v>
      </c>
      <c r="AI5" s="4">
        <v>-0.94713798182127518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7">
        <v>1</v>
      </c>
      <c r="AW5" s="7">
        <v>0</v>
      </c>
      <c r="AX5" s="7">
        <v>0.5</v>
      </c>
      <c r="AY5" s="10">
        <v>0.22</v>
      </c>
      <c r="AZ5" s="10">
        <v>0.44598188869911759</v>
      </c>
      <c r="BA5" s="11">
        <v>0.21229315904307697</v>
      </c>
      <c r="BB5" s="11">
        <v>0.18171325415005982</v>
      </c>
      <c r="BC5" s="11">
        <v>0.17414799054990668</v>
      </c>
      <c r="BD5" s="11">
        <v>0.18938480124768117</v>
      </c>
      <c r="BE5" s="5">
        <v>0</v>
      </c>
      <c r="BF5" s="5">
        <v>-9</v>
      </c>
      <c r="BG5" s="5">
        <v>1</v>
      </c>
      <c r="BH5" s="5">
        <v>1</v>
      </c>
      <c r="BI5" s="5">
        <v>55</v>
      </c>
      <c r="BJ5" s="5">
        <v>36</v>
      </c>
      <c r="BK5" s="5">
        <v>34</v>
      </c>
      <c r="BL5" s="5">
        <v>61</v>
      </c>
      <c r="BM5" s="5">
        <v>60</v>
      </c>
      <c r="BN5" s="5">
        <v>37</v>
      </c>
      <c r="BO5" s="5">
        <v>37</v>
      </c>
      <c r="BP5" s="5">
        <v>60</v>
      </c>
      <c r="BQ5" s="5">
        <v>-21</v>
      </c>
      <c r="BR5" s="5">
        <v>-23</v>
      </c>
      <c r="BS5" s="8">
        <v>146098</v>
      </c>
      <c r="BT5" s="10">
        <v>0.31190299215614703</v>
      </c>
      <c r="BU5" s="10">
        <v>0.18070892109746536</v>
      </c>
      <c r="BV5" s="2">
        <v>0</v>
      </c>
      <c r="BW5" s="2">
        <v>0</v>
      </c>
      <c r="BX5" s="2">
        <v>0</v>
      </c>
      <c r="BY5" s="2">
        <v>0.5</v>
      </c>
      <c r="BZ5" s="2">
        <v>0</v>
      </c>
      <c r="CA5" s="12">
        <v>0.58061423842702675</v>
      </c>
      <c r="CB5" s="12">
        <v>-0.46522488364572956</v>
      </c>
      <c r="CC5" s="12">
        <v>-0.3577334946988322</v>
      </c>
      <c r="CD5" s="15">
        <v>-0.46163364342535096</v>
      </c>
      <c r="CE5" s="15">
        <v>-0.31351402144723112</v>
      </c>
      <c r="CF5" s="15">
        <v>-0.25573485329351836</v>
      </c>
      <c r="CG5" s="15">
        <v>-0.85935321733609682</v>
      </c>
      <c r="CH5" s="15">
        <v>-1.1933184343566945</v>
      </c>
      <c r="CI5" s="15">
        <v>-0.66434595503311367</v>
      </c>
      <c r="CJ5" s="15">
        <v>-1.1405907996714799</v>
      </c>
      <c r="CK5" s="15">
        <v>0.25200210199787004</v>
      </c>
      <c r="CL5" s="15">
        <v>-0.16148563487181258</v>
      </c>
      <c r="CM5" s="15">
        <v>-0.90675198991690276</v>
      </c>
      <c r="CN5" s="15">
        <v>1.0108049857426347</v>
      </c>
      <c r="CO5" s="15">
        <v>-0.18011137419734455</v>
      </c>
      <c r="CP5" s="15">
        <v>0.12473676339116456</v>
      </c>
      <c r="CQ5" s="15">
        <v>-1.1518355025874101</v>
      </c>
      <c r="CR5" s="15">
        <v>1.0952747798786358</v>
      </c>
      <c r="CS5" s="15">
        <v>-1.081232975912888</v>
      </c>
      <c r="CT5" s="15">
        <v>-1.1527654492288273</v>
      </c>
      <c r="CU5" s="15">
        <v>1.1655653015562919</v>
      </c>
      <c r="CV5" s="13">
        <v>0.48587733365950059</v>
      </c>
      <c r="CW5" s="5">
        <v>1</v>
      </c>
      <c r="CX5" s="2">
        <v>0.5</v>
      </c>
      <c r="CY5" s="2">
        <v>-1.5136959147438802</v>
      </c>
      <c r="CZ5" s="8">
        <v>3004279</v>
      </c>
      <c r="DA5" s="5">
        <v>201935</v>
      </c>
      <c r="DB5" s="5">
        <v>281738</v>
      </c>
      <c r="DC5" s="5">
        <v>94308</v>
      </c>
      <c r="DD5" s="5">
        <v>681969</v>
      </c>
      <c r="DE5" s="26">
        <v>0.1547</v>
      </c>
      <c r="DF5" s="5">
        <v>41387</v>
      </c>
      <c r="DG5" s="11">
        <f>(0.54)/100</f>
        <v>5.4000000000000003E-3</v>
      </c>
      <c r="DH5" s="5">
        <v>8808</v>
      </c>
      <c r="DI5" s="10">
        <f>(1.38)/100</f>
        <v>1.38E-2</v>
      </c>
      <c r="DJ5" s="5">
        <v>67038</v>
      </c>
      <c r="DK5" s="2">
        <v>2.2433880989797363</v>
      </c>
      <c r="DL5" s="5">
        <v>214544</v>
      </c>
      <c r="DM5" s="2">
        <v>7.1795915198470812</v>
      </c>
      <c r="DN5" s="8">
        <v>214544</v>
      </c>
      <c r="DO5" s="2">
        <v>31.383684354253333</v>
      </c>
      <c r="DQ5" s="10">
        <v>0.38</v>
      </c>
    </row>
    <row r="6" spans="1:121" x14ac:dyDescent="0.3">
      <c r="A6" t="s">
        <v>129</v>
      </c>
      <c r="B6" t="s">
        <v>130</v>
      </c>
      <c r="C6" s="5">
        <v>6</v>
      </c>
      <c r="D6" t="s">
        <v>131</v>
      </c>
      <c r="E6" s="5">
        <v>1</v>
      </c>
      <c r="F6" s="5">
        <v>1</v>
      </c>
      <c r="G6" s="2">
        <v>-0.15040974677719163</v>
      </c>
      <c r="H6" s="2">
        <v>-0.15040974677719163</v>
      </c>
      <c r="I6" s="3">
        <v>23</v>
      </c>
      <c r="J6" s="29">
        <v>30</v>
      </c>
      <c r="K6" s="2">
        <v>-0.15040974677719163</v>
      </c>
      <c r="L6" s="2">
        <v>-0.15040974677719163</v>
      </c>
      <c r="M6" s="3">
        <v>23</v>
      </c>
      <c r="N6" s="34">
        <v>30</v>
      </c>
      <c r="O6" s="5">
        <v>39296476</v>
      </c>
      <c r="P6" s="10">
        <v>0.8647604407407008</v>
      </c>
      <c r="Q6" s="5">
        <v>33982037.905316368</v>
      </c>
      <c r="R6" s="5">
        <v>5982987.7947372608</v>
      </c>
      <c r="S6" s="10">
        <v>0.17606324292285142</v>
      </c>
      <c r="T6" s="5">
        <v>367</v>
      </c>
      <c r="U6" s="5">
        <v>205521</v>
      </c>
      <c r="V6" s="8">
        <v>2547486</v>
      </c>
      <c r="W6" s="10">
        <v>0.14000000000000001</v>
      </c>
      <c r="X6" s="10">
        <v>6.5000000000000002E-2</v>
      </c>
      <c r="Y6" s="4">
        <v>-0.15200551481337871</v>
      </c>
      <c r="Z6" s="4">
        <v>0.15200551481337871</v>
      </c>
      <c r="AA6" s="10">
        <v>0.27204225159953432</v>
      </c>
      <c r="AB6" s="10">
        <v>0.389318965135735</v>
      </c>
      <c r="AC6" s="4">
        <v>2.8770635622588365</v>
      </c>
      <c r="AD6" s="4">
        <v>-2.8770635622588365</v>
      </c>
      <c r="AE6" s="10">
        <v>0.82399999999999995</v>
      </c>
      <c r="AF6" s="10">
        <v>0.32900000000000001</v>
      </c>
      <c r="AG6" s="10">
        <v>0.46500000000000002</v>
      </c>
      <c r="AH6" s="10">
        <v>0.37517764641987289</v>
      </c>
      <c r="AI6" s="4">
        <v>-2.1849878679763219</v>
      </c>
      <c r="AJ6" s="9">
        <v>1</v>
      </c>
      <c r="AK6" s="9">
        <v>1</v>
      </c>
      <c r="AL6" s="9">
        <v>0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0</v>
      </c>
      <c r="AT6" s="9">
        <v>0.5</v>
      </c>
      <c r="AU6" s="9">
        <v>1</v>
      </c>
      <c r="AV6" s="7">
        <v>1</v>
      </c>
      <c r="AW6" s="7">
        <v>1</v>
      </c>
      <c r="AX6" s="7">
        <v>1</v>
      </c>
      <c r="AY6" s="10">
        <v>0.17</v>
      </c>
      <c r="AZ6" s="10">
        <v>0.21390838212842425</v>
      </c>
      <c r="BA6" s="11">
        <v>0.24638611218211634</v>
      </c>
      <c r="BB6" s="11">
        <v>0.27785481104346521</v>
      </c>
      <c r="BC6" s="11">
        <v>0.16570659362342194</v>
      </c>
      <c r="BD6" s="11">
        <v>0.22998250561633449</v>
      </c>
      <c r="BE6" s="5">
        <v>0</v>
      </c>
      <c r="BF6" s="5">
        <v>0</v>
      </c>
      <c r="BG6" s="5">
        <v>0</v>
      </c>
      <c r="BH6" s="5">
        <v>0</v>
      </c>
      <c r="BI6" s="5">
        <v>66</v>
      </c>
      <c r="BJ6" s="5">
        <v>23</v>
      </c>
      <c r="BK6" s="5">
        <v>62</v>
      </c>
      <c r="BL6" s="5">
        <v>32</v>
      </c>
      <c r="BM6" s="5">
        <v>71</v>
      </c>
      <c r="BN6" s="5">
        <v>27</v>
      </c>
      <c r="BO6" s="5">
        <v>60</v>
      </c>
      <c r="BP6" s="5">
        <v>37</v>
      </c>
      <c r="BQ6" s="5">
        <v>-4</v>
      </c>
      <c r="BR6" s="5">
        <v>-11</v>
      </c>
      <c r="BS6" s="8">
        <v>2341965</v>
      </c>
      <c r="BT6" s="10">
        <v>0.39143736881095309</v>
      </c>
      <c r="BU6" s="10">
        <v>9.3392598359201481E-2</v>
      </c>
      <c r="BV6" s="2">
        <v>2</v>
      </c>
      <c r="BW6" s="2">
        <v>2</v>
      </c>
      <c r="BX6" s="2">
        <v>2.5</v>
      </c>
      <c r="BY6" s="2">
        <v>1</v>
      </c>
      <c r="BZ6" s="2">
        <v>1.5</v>
      </c>
      <c r="CA6" s="12">
        <v>-2.921114680530549</v>
      </c>
      <c r="CB6" s="12">
        <v>4.5553742286930961</v>
      </c>
      <c r="CC6" s="12">
        <v>0.71806449355210933</v>
      </c>
      <c r="CD6" s="15">
        <v>4.980442110243648</v>
      </c>
      <c r="CE6" s="15">
        <v>3.7852773989967892</v>
      </c>
      <c r="CF6" s="15">
        <v>1.2148362309575018</v>
      </c>
      <c r="CG6" s="15">
        <v>-0.33419777727769623</v>
      </c>
      <c r="CH6" s="15">
        <v>0.58065526824766633</v>
      </c>
      <c r="CI6" s="15">
        <v>-0.8108819405854909</v>
      </c>
      <c r="CJ6" s="15">
        <v>-0.26543005758986266</v>
      </c>
      <c r="CK6" s="15">
        <v>1.8585155022342905</v>
      </c>
      <c r="CL6" s="15">
        <v>-2.3464851434434482</v>
      </c>
      <c r="CM6" s="15">
        <v>1.3451468650419431</v>
      </c>
      <c r="CN6" s="15">
        <v>-1.4121781162239084</v>
      </c>
      <c r="CO6" s="15">
        <v>1.5925637297449644</v>
      </c>
      <c r="CP6" s="15">
        <v>-1.3899239349301249</v>
      </c>
      <c r="CQ6" s="15">
        <v>0.81770246320709794</v>
      </c>
      <c r="CR6" s="15">
        <v>-0.89968999775744884</v>
      </c>
      <c r="CS6" s="15">
        <v>0.33268706951165766</v>
      </c>
      <c r="CT6" s="15">
        <v>-3.115582295213036E-2</v>
      </c>
      <c r="CU6" s="15">
        <v>0.31878709102394392</v>
      </c>
      <c r="CV6" s="13">
        <v>-0.87215155604921601</v>
      </c>
      <c r="CW6" s="5">
        <v>1</v>
      </c>
      <c r="CX6" s="2">
        <v>9</v>
      </c>
      <c r="CY6" s="2">
        <v>1.8399012524186682</v>
      </c>
      <c r="CZ6" s="8">
        <v>39536653</v>
      </c>
      <c r="DA6" s="5">
        <v>3069878</v>
      </c>
      <c r="DB6" s="5">
        <v>3848787</v>
      </c>
      <c r="DC6" s="5">
        <v>5308155</v>
      </c>
      <c r="DD6" s="5">
        <v>5390935</v>
      </c>
      <c r="DE6" s="26">
        <v>5.5099999999999996E-2</v>
      </c>
      <c r="DF6" s="5">
        <v>5518226</v>
      </c>
      <c r="DG6" s="11">
        <f>(0.34)/100</f>
        <v>3.4000000000000002E-3</v>
      </c>
      <c r="DH6" s="5">
        <v>137019</v>
      </c>
      <c r="DI6" s="10">
        <f>(14.06)/100</f>
        <v>0.1406</v>
      </c>
      <c r="DJ6" s="5">
        <v>1189767</v>
      </c>
      <c r="DK6" s="2">
        <v>3.0312521902856755</v>
      </c>
      <c r="DL6" s="5">
        <v>15280776</v>
      </c>
      <c r="DM6" s="2">
        <v>38.931896513573484</v>
      </c>
      <c r="DN6" s="8">
        <v>15280776</v>
      </c>
      <c r="DO6" s="2">
        <v>37.036811805449474</v>
      </c>
      <c r="DQ6" s="10">
        <v>0.46</v>
      </c>
    </row>
    <row r="7" spans="1:121" x14ac:dyDescent="0.3">
      <c r="A7" t="s">
        <v>132</v>
      </c>
      <c r="B7" t="s">
        <v>133</v>
      </c>
      <c r="C7" s="5">
        <v>8</v>
      </c>
      <c r="D7" t="s">
        <v>134</v>
      </c>
      <c r="E7" s="5">
        <v>0</v>
      </c>
      <c r="F7" s="5">
        <v>1</v>
      </c>
      <c r="G7" s="1"/>
      <c r="H7" s="1"/>
      <c r="I7" s="1"/>
      <c r="J7" s="30"/>
      <c r="K7" s="2">
        <v>0.22194116008650464</v>
      </c>
      <c r="L7" s="2">
        <v>3.2219411600865047</v>
      </c>
      <c r="M7" s="3">
        <v>10</v>
      </c>
      <c r="N7" s="34">
        <v>3</v>
      </c>
      <c r="O7" s="5">
        <v>5530105</v>
      </c>
      <c r="P7" s="10">
        <v>0.94066684775595177</v>
      </c>
      <c r="Q7" s="5">
        <v>5201986.4381094277</v>
      </c>
      <c r="R7" s="5">
        <v>903701.46263968619</v>
      </c>
      <c r="S7" s="10">
        <v>0.1737223795931542</v>
      </c>
      <c r="T7" s="5">
        <v>54</v>
      </c>
      <c r="U7" s="5">
        <v>44256</v>
      </c>
      <c r="V7" s="8">
        <v>317572</v>
      </c>
      <c r="W7" s="10">
        <v>0.128</v>
      </c>
      <c r="X7" s="10">
        <v>4.7E-2</v>
      </c>
      <c r="Y7" s="4">
        <v>-0.96400461638557444</v>
      </c>
      <c r="Z7" s="4">
        <v>0.96400461638557444</v>
      </c>
      <c r="AA7" s="10">
        <v>9.8317584280968748E-2</v>
      </c>
      <c r="AB7" s="10">
        <v>0.21319527230624399</v>
      </c>
      <c r="AC7" s="4">
        <v>0.52318287281521236</v>
      </c>
      <c r="AD7" s="4">
        <v>-0.52318287281521236</v>
      </c>
      <c r="AE7" s="10">
        <v>0.91400000000000003</v>
      </c>
      <c r="AF7" s="10">
        <v>0.39900000000000002</v>
      </c>
      <c r="AG7" s="10">
        <v>0.504</v>
      </c>
      <c r="AH7" s="10">
        <v>0.68526345332453753</v>
      </c>
      <c r="AI7" s="4">
        <v>0.90959687789597565</v>
      </c>
      <c r="AJ7" s="9">
        <v>1</v>
      </c>
      <c r="AK7" s="9">
        <v>1</v>
      </c>
      <c r="AL7" s="9">
        <v>0</v>
      </c>
      <c r="AM7" s="9">
        <v>1</v>
      </c>
      <c r="AN7" s="9">
        <v>1</v>
      </c>
      <c r="AO7" s="9">
        <v>0</v>
      </c>
      <c r="AP7" s="9">
        <v>1</v>
      </c>
      <c r="AQ7" s="9">
        <v>1</v>
      </c>
      <c r="AR7" s="9">
        <v>1</v>
      </c>
      <c r="AS7" s="9">
        <v>1</v>
      </c>
      <c r="AT7" s="9">
        <v>1</v>
      </c>
      <c r="AU7" s="9">
        <v>1</v>
      </c>
      <c r="AV7" s="7">
        <v>0</v>
      </c>
      <c r="AW7" s="7">
        <v>0</v>
      </c>
      <c r="AX7" s="7">
        <v>0.5</v>
      </c>
      <c r="AY7" s="10">
        <v>0.03</v>
      </c>
      <c r="AZ7" s="10">
        <v>0.53462855495079842</v>
      </c>
      <c r="BA7" s="11">
        <v>0.30819106911040078</v>
      </c>
      <c r="BB7" s="11">
        <v>0.2962065440684748</v>
      </c>
      <c r="BC7" s="11">
        <v>0.31414836341061375</v>
      </c>
      <c r="BD7" s="11">
        <v>0.30618199219649639</v>
      </c>
      <c r="BE7" s="5">
        <v>3</v>
      </c>
      <c r="BF7" s="5">
        <v>-9</v>
      </c>
      <c r="BG7" s="5">
        <v>0</v>
      </c>
      <c r="BH7" s="5">
        <v>1</v>
      </c>
      <c r="BI7" s="5">
        <v>50</v>
      </c>
      <c r="BJ7" s="5">
        <v>36</v>
      </c>
      <c r="BK7" s="5">
        <v>48</v>
      </c>
      <c r="BL7" s="5">
        <v>43</v>
      </c>
      <c r="BM7" s="5">
        <v>60</v>
      </c>
      <c r="BN7" s="5">
        <v>37</v>
      </c>
      <c r="BO7" s="5">
        <v>51</v>
      </c>
      <c r="BP7" s="5">
        <v>46</v>
      </c>
      <c r="BQ7" s="5">
        <v>-2</v>
      </c>
      <c r="BR7" s="5">
        <v>-9</v>
      </c>
      <c r="BS7" s="8">
        <v>273316</v>
      </c>
      <c r="BT7" s="10">
        <v>0.30244058607767632</v>
      </c>
      <c r="BU7" s="10">
        <v>9.7647332193511696E-2</v>
      </c>
      <c r="BV7" s="2">
        <v>2</v>
      </c>
      <c r="BW7" s="2">
        <v>2</v>
      </c>
      <c r="BX7" s="2">
        <v>2.75</v>
      </c>
      <c r="BY7" s="2">
        <v>0.16666666666666666</v>
      </c>
      <c r="BZ7" s="2">
        <v>2</v>
      </c>
      <c r="CA7" s="12">
        <v>-0.35742022756689024</v>
      </c>
      <c r="CB7" s="12">
        <v>-6.892418084627451E-2</v>
      </c>
      <c r="CC7" s="12">
        <v>0.54076883798241582</v>
      </c>
      <c r="CD7" s="15">
        <v>-0.11798203080858011</v>
      </c>
      <c r="CE7" s="15">
        <v>-0.31351402144723112</v>
      </c>
      <c r="CF7" s="15">
        <v>-0.4306924169497271</v>
      </c>
      <c r="CG7" s="15">
        <v>0.61782328176917789</v>
      </c>
      <c r="CH7" s="15">
        <v>0.91927566129661697</v>
      </c>
      <c r="CI7" s="15">
        <v>1.7659499774420238</v>
      </c>
      <c r="CJ7" s="15">
        <v>1.3771948212991902</v>
      </c>
      <c r="CK7" s="15">
        <v>-0.47823126174595748</v>
      </c>
      <c r="CL7" s="15">
        <v>-0.16148563487181258</v>
      </c>
      <c r="CM7" s="15">
        <v>0.21919743756252022</v>
      </c>
      <c r="CN7" s="15">
        <v>-0.49311556030556453</v>
      </c>
      <c r="CO7" s="15">
        <v>-0.18011137419734455</v>
      </c>
      <c r="CP7" s="15">
        <v>0.12473676339116456</v>
      </c>
      <c r="CQ7" s="15">
        <v>4.7013693983160049E-2</v>
      </c>
      <c r="CR7" s="15">
        <v>-0.11905160650854621</v>
      </c>
      <c r="CS7" s="15">
        <v>0.49903060426748658</v>
      </c>
      <c r="CT7" s="15">
        <v>0.15577911476065245</v>
      </c>
      <c r="CU7" s="15">
        <v>-2.0521918984666314</v>
      </c>
      <c r="CV7" s="13">
        <v>-0.80597777222720957</v>
      </c>
      <c r="CW7" s="5">
        <v>1</v>
      </c>
      <c r="CX7" s="2">
        <v>8.9166666666666679</v>
      </c>
      <c r="CY7" s="2">
        <v>1.8070228488190359</v>
      </c>
      <c r="CZ7" s="8">
        <v>5607154</v>
      </c>
      <c r="DA7" s="5">
        <v>426572</v>
      </c>
      <c r="DB7" s="5">
        <v>534131</v>
      </c>
      <c r="DC7" s="5">
        <v>328738</v>
      </c>
      <c r="DD7" s="5">
        <v>822144</v>
      </c>
      <c r="DE7" s="26">
        <v>3.9800000000000002E-2</v>
      </c>
      <c r="DF7" s="5">
        <v>173588</v>
      </c>
      <c r="DG7" s="11">
        <f>(0.52)/100</f>
        <v>5.1999999999999998E-3</v>
      </c>
      <c r="DH7" s="5">
        <v>7397</v>
      </c>
      <c r="DI7" s="10">
        <f>(3.13)/100</f>
        <v>3.1300000000000001E-2</v>
      </c>
      <c r="DJ7" s="5">
        <v>125575</v>
      </c>
      <c r="DK7" s="2">
        <v>2.2664737855210992</v>
      </c>
      <c r="DL7" s="5">
        <v>1181218</v>
      </c>
      <c r="DM7" s="2">
        <v>21.319527230624423</v>
      </c>
      <c r="DN7" s="8">
        <v>1181218</v>
      </c>
      <c r="DO7" s="2">
        <v>52.453707997242617</v>
      </c>
      <c r="DQ7" s="10">
        <v>0.55000000000000004</v>
      </c>
    </row>
    <row r="8" spans="1:121" x14ac:dyDescent="0.3">
      <c r="A8" t="s">
        <v>135</v>
      </c>
      <c r="B8" t="s">
        <v>136</v>
      </c>
      <c r="C8" s="5">
        <v>9</v>
      </c>
      <c r="D8" t="s">
        <v>137</v>
      </c>
      <c r="E8" s="5">
        <v>1</v>
      </c>
      <c r="F8" s="5">
        <v>1</v>
      </c>
      <c r="G8" s="2">
        <v>0.12610866654028832</v>
      </c>
      <c r="H8" s="2">
        <v>0.12610866654028832</v>
      </c>
      <c r="I8" s="3">
        <v>10</v>
      </c>
      <c r="J8" s="29">
        <v>21</v>
      </c>
      <c r="K8" s="2">
        <v>0.12610866654028832</v>
      </c>
      <c r="L8" s="2">
        <v>3.1261086665402882</v>
      </c>
      <c r="M8" s="3">
        <v>13</v>
      </c>
      <c r="N8" s="34">
        <v>4</v>
      </c>
      <c r="O8" s="5">
        <v>3587685</v>
      </c>
      <c r="P8" s="10">
        <v>0.93183831350176094</v>
      </c>
      <c r="Q8" s="5">
        <v>3343142.3397755651</v>
      </c>
      <c r="R8" s="5">
        <v>533200.67850064812</v>
      </c>
      <c r="S8" s="10">
        <v>0.15949086946039021</v>
      </c>
      <c r="T8" s="5">
        <v>54</v>
      </c>
      <c r="U8" s="5">
        <v>10449</v>
      </c>
      <c r="V8" s="8">
        <v>191140</v>
      </c>
      <c r="W8" s="10">
        <v>0.126</v>
      </c>
      <c r="X8" s="10">
        <v>6.4000000000000001E-2</v>
      </c>
      <c r="Y8" s="4">
        <v>-0.30894948254713928</v>
      </c>
      <c r="Z8" s="4">
        <v>0.30894948254713928</v>
      </c>
      <c r="AA8" s="10">
        <v>0.14373183255360342</v>
      </c>
      <c r="AB8" s="10">
        <v>0.15723599813446401</v>
      </c>
      <c r="AC8" s="4">
        <v>0.90264362126816877</v>
      </c>
      <c r="AD8" s="4">
        <v>-0.90264362126816877</v>
      </c>
      <c r="AE8" s="10">
        <v>0.90500000000000003</v>
      </c>
      <c r="AF8" s="10">
        <v>0.38600000000000001</v>
      </c>
      <c r="AG8" s="10">
        <v>0.46899999999999997</v>
      </c>
      <c r="AH8" s="10">
        <v>0.67434681074987168</v>
      </c>
      <c r="AI8" s="4">
        <v>0.62649223567200008</v>
      </c>
      <c r="AJ8" s="9">
        <v>1</v>
      </c>
      <c r="AK8" s="9">
        <v>1</v>
      </c>
      <c r="AL8" s="9">
        <v>0</v>
      </c>
      <c r="AM8" s="9">
        <v>0</v>
      </c>
      <c r="AN8" s="9">
        <v>0</v>
      </c>
      <c r="AO8" s="9">
        <v>0</v>
      </c>
      <c r="AP8" s="9">
        <v>1</v>
      </c>
      <c r="AQ8" s="9">
        <v>1</v>
      </c>
      <c r="AR8" s="9">
        <v>1</v>
      </c>
      <c r="AS8" s="9">
        <v>1</v>
      </c>
      <c r="AT8" s="9">
        <v>1</v>
      </c>
      <c r="AU8" s="9">
        <v>1</v>
      </c>
      <c r="AV8" s="7">
        <v>1</v>
      </c>
      <c r="AW8" s="7">
        <v>1</v>
      </c>
      <c r="AX8" s="7">
        <v>1</v>
      </c>
      <c r="AY8" s="10">
        <v>0.14000000000000001</v>
      </c>
      <c r="AZ8" s="10">
        <v>0.40477765920603231</v>
      </c>
      <c r="BA8" s="11">
        <v>0.21584421150979696</v>
      </c>
      <c r="BB8" s="11">
        <v>0.21608408079599203</v>
      </c>
      <c r="BC8" s="11">
        <v>0.23374118336334962</v>
      </c>
      <c r="BD8" s="11">
        <v>0.22188982522304621</v>
      </c>
      <c r="BE8" s="5">
        <v>3</v>
      </c>
      <c r="BF8" s="5">
        <v>0</v>
      </c>
      <c r="BG8" s="5">
        <v>1</v>
      </c>
      <c r="BH8" s="5">
        <v>0</v>
      </c>
      <c r="BI8" s="5">
        <v>55</v>
      </c>
      <c r="BJ8" s="5">
        <v>36</v>
      </c>
      <c r="BK8" s="5">
        <v>55</v>
      </c>
      <c r="BL8" s="5">
        <v>41</v>
      </c>
      <c r="BM8" s="5">
        <v>66</v>
      </c>
      <c r="BN8" s="5">
        <v>30</v>
      </c>
      <c r="BO8" s="5">
        <v>58</v>
      </c>
      <c r="BP8" s="5">
        <v>41</v>
      </c>
      <c r="BQ8" s="5">
        <v>0</v>
      </c>
      <c r="BR8" s="5">
        <v>-8</v>
      </c>
      <c r="BS8" s="8">
        <v>180691</v>
      </c>
      <c r="BT8" s="10">
        <v>0.33887991385926258</v>
      </c>
      <c r="BU8" s="10">
        <v>0.15051488634035595</v>
      </c>
      <c r="BV8" s="2">
        <v>2</v>
      </c>
      <c r="BW8" s="2">
        <v>0</v>
      </c>
      <c r="BX8" s="2">
        <v>2.75</v>
      </c>
      <c r="BY8" s="2">
        <v>1</v>
      </c>
      <c r="BZ8" s="2">
        <v>2</v>
      </c>
      <c r="CA8" s="12">
        <v>-0.65559880280522531</v>
      </c>
      <c r="CB8" s="12">
        <v>-0.40623656585602158</v>
      </c>
      <c r="CC8" s="12">
        <v>-0.53711763523663325</v>
      </c>
      <c r="CD8" s="15">
        <v>-0.40705325104465884</v>
      </c>
      <c r="CE8" s="15">
        <v>-0.31351402144723112</v>
      </c>
      <c r="CF8" s="15">
        <v>0.24306180127620433</v>
      </c>
      <c r="CG8" s="15">
        <v>-0.80465409774896468</v>
      </c>
      <c r="CH8" s="15">
        <v>-0.55911877526172826</v>
      </c>
      <c r="CI8" s="15">
        <v>0.37014481908656827</v>
      </c>
      <c r="CJ8" s="15">
        <v>-0.43988317725660064</v>
      </c>
      <c r="CK8" s="15">
        <v>0.25200210199787004</v>
      </c>
      <c r="CL8" s="15">
        <v>-0.16148563487181258</v>
      </c>
      <c r="CM8" s="15">
        <v>0.78217215130223172</v>
      </c>
      <c r="CN8" s="15">
        <v>-0.66021784319980892</v>
      </c>
      <c r="CO8" s="15">
        <v>0.78680231886209673</v>
      </c>
      <c r="CP8" s="15">
        <v>-0.93552572543373802</v>
      </c>
      <c r="CQ8" s="15">
        <v>0.64643829226844507</v>
      </c>
      <c r="CR8" s="15">
        <v>-0.55273960164682545</v>
      </c>
      <c r="CS8" s="15">
        <v>0.66537413902331544</v>
      </c>
      <c r="CT8" s="15">
        <v>0.24924658361704388</v>
      </c>
      <c r="CU8" s="15">
        <v>-0.18927983529546505</v>
      </c>
      <c r="CV8" s="13">
        <v>1.6270160440160501E-2</v>
      </c>
      <c r="CW8" s="5">
        <v>1</v>
      </c>
      <c r="CX8" s="2">
        <v>7.75</v>
      </c>
      <c r="CY8" s="2">
        <v>1.3467251984241759</v>
      </c>
      <c r="CZ8" s="8">
        <v>3588184</v>
      </c>
      <c r="DA8" s="5">
        <v>220179</v>
      </c>
      <c r="DB8" s="5">
        <v>352024</v>
      </c>
      <c r="DC8" s="5">
        <v>243777</v>
      </c>
      <c r="DD8" s="5">
        <v>678776</v>
      </c>
      <c r="DE8" s="26">
        <v>9.849999999999999E-2</v>
      </c>
      <c r="DF8" s="5">
        <v>159838</v>
      </c>
      <c r="DG8" s="11">
        <f>(0.14)/100</f>
        <v>1.4000000000000002E-3</v>
      </c>
      <c r="DH8" s="5">
        <v>505</v>
      </c>
      <c r="DI8" s="10">
        <f>(4.47)/100</f>
        <v>4.4699999999999997E-2</v>
      </c>
      <c r="DJ8" s="5">
        <v>73229</v>
      </c>
      <c r="DK8" s="2">
        <v>2.0475320233572267</v>
      </c>
      <c r="DL8" s="5">
        <v>562347</v>
      </c>
      <c r="DM8" s="2">
        <v>15.723599813446398</v>
      </c>
      <c r="DN8" s="8">
        <v>562347</v>
      </c>
      <c r="DO8" s="2">
        <v>42.496169270085808</v>
      </c>
      <c r="DQ8" s="10">
        <v>0.5</v>
      </c>
    </row>
    <row r="9" spans="1:121" x14ac:dyDescent="0.3">
      <c r="A9" t="s">
        <v>138</v>
      </c>
      <c r="B9" t="s">
        <v>139</v>
      </c>
      <c r="C9" s="5">
        <v>10</v>
      </c>
      <c r="D9" t="s">
        <v>140</v>
      </c>
      <c r="E9" s="5">
        <v>1</v>
      </c>
      <c r="F9" s="5">
        <v>0</v>
      </c>
      <c r="G9" s="2">
        <v>0.11256558460504323</v>
      </c>
      <c r="H9" s="2">
        <v>0.11256558460504323</v>
      </c>
      <c r="I9" s="3">
        <v>11</v>
      </c>
      <c r="J9" s="29">
        <v>22</v>
      </c>
      <c r="K9" s="1"/>
      <c r="L9" s="1"/>
      <c r="M9" s="1"/>
      <c r="N9" s="33"/>
      <c r="O9" s="5">
        <v>952698</v>
      </c>
      <c r="P9" s="10">
        <v>0.95241081228697622</v>
      </c>
      <c r="Q9" s="5">
        <v>907359.87604417768</v>
      </c>
      <c r="R9" s="5">
        <v>145794.09473407804</v>
      </c>
      <c r="S9" s="10">
        <v>0.16067945980782997</v>
      </c>
      <c r="T9" s="5">
        <v>10</v>
      </c>
      <c r="U9" s="5">
        <v>6631</v>
      </c>
      <c r="V9" s="8">
        <v>60891</v>
      </c>
      <c r="W9" s="10">
        <v>0.13200000000000001</v>
      </c>
      <c r="X9" s="10">
        <v>5.7000000000000002E-2</v>
      </c>
      <c r="Y9" s="4">
        <v>-0.47388165292379347</v>
      </c>
      <c r="Z9" s="4">
        <v>0.47388165292379347</v>
      </c>
      <c r="AA9" s="10">
        <v>9.3891698571000937E-2</v>
      </c>
      <c r="AB9" s="10">
        <v>9.1539968384511602E-2</v>
      </c>
      <c r="AC9" s="4">
        <v>8.5671068759035574E-2</v>
      </c>
      <c r="AD9" s="4">
        <v>-8.5671068759035574E-2</v>
      </c>
      <c r="AE9" s="10">
        <v>0.89300000000000002</v>
      </c>
      <c r="AF9" s="10">
        <v>0.31</v>
      </c>
      <c r="AG9" s="10">
        <v>0.46600000000000003</v>
      </c>
      <c r="AH9" s="10">
        <v>0.62740569183826733</v>
      </c>
      <c r="AI9" s="4">
        <v>-0.11030968860605776</v>
      </c>
      <c r="AJ9" s="9">
        <v>0</v>
      </c>
      <c r="AK9" s="9">
        <v>0</v>
      </c>
      <c r="AL9" s="9">
        <v>0</v>
      </c>
      <c r="AM9" s="9">
        <v>1</v>
      </c>
      <c r="AN9" s="9">
        <v>1</v>
      </c>
      <c r="AO9" s="9">
        <v>0</v>
      </c>
      <c r="AP9" s="9">
        <v>1</v>
      </c>
      <c r="AQ9" s="9">
        <v>1</v>
      </c>
      <c r="AR9" s="9">
        <v>1</v>
      </c>
      <c r="AS9" s="9">
        <v>1</v>
      </c>
      <c r="AT9" s="9">
        <v>0</v>
      </c>
      <c r="AU9" s="9">
        <v>0</v>
      </c>
      <c r="AV9" s="7">
        <v>1</v>
      </c>
      <c r="AW9" s="7">
        <v>1</v>
      </c>
      <c r="AX9" s="7">
        <v>1</v>
      </c>
      <c r="AY9" s="10">
        <v>0.05</v>
      </c>
      <c r="AZ9" s="10">
        <v>0.15548895330745671</v>
      </c>
      <c r="BA9" s="11">
        <v>0.24997741143227947</v>
      </c>
      <c r="BB9" s="11">
        <v>0.29319673517069644</v>
      </c>
      <c r="BC9" s="11">
        <v>0.32208630770886393</v>
      </c>
      <c r="BD9" s="11">
        <v>0.28842015143727995</v>
      </c>
      <c r="BE9" s="5">
        <v>-9</v>
      </c>
      <c r="BF9" s="5">
        <v>0</v>
      </c>
      <c r="BG9" s="5">
        <v>1</v>
      </c>
      <c r="BH9" s="5">
        <v>1</v>
      </c>
      <c r="BI9" s="5">
        <v>55</v>
      </c>
      <c r="BJ9" s="5">
        <v>36</v>
      </c>
      <c r="BK9" s="5">
        <v>53</v>
      </c>
      <c r="BL9" s="5">
        <v>42</v>
      </c>
      <c r="BM9" s="5">
        <v>60</v>
      </c>
      <c r="BN9" s="5">
        <v>37</v>
      </c>
      <c r="BO9" s="5">
        <v>59</v>
      </c>
      <c r="BP9" s="5">
        <v>40</v>
      </c>
      <c r="BQ9" s="5">
        <v>-2</v>
      </c>
      <c r="BR9" s="5">
        <v>-1</v>
      </c>
      <c r="BS9" s="8">
        <v>54260</v>
      </c>
      <c r="BT9" s="10">
        <v>0.37216870888335934</v>
      </c>
      <c r="BU9" s="10">
        <v>0.1049650571324806</v>
      </c>
      <c r="BV9" s="2">
        <v>0</v>
      </c>
      <c r="BW9" s="2">
        <v>2</v>
      </c>
      <c r="BX9" s="2">
        <v>2.75</v>
      </c>
      <c r="BY9" s="2">
        <v>1</v>
      </c>
      <c r="BZ9" s="2">
        <v>0</v>
      </c>
      <c r="CA9" s="12">
        <v>3.9225298257301248E-2</v>
      </c>
      <c r="CB9" s="12">
        <v>-0.75894037738086007</v>
      </c>
      <c r="CC9" s="12">
        <v>-0.44709447917292572</v>
      </c>
      <c r="CD9" s="15">
        <v>-0.70485157239154106</v>
      </c>
      <c r="CE9" s="15">
        <v>-0.88970195275565567</v>
      </c>
      <c r="CF9" s="15">
        <v>0.85856344284263519</v>
      </c>
      <c r="CG9" s="15">
        <v>-0.27887871088854255</v>
      </c>
      <c r="CH9" s="15">
        <v>0.8637396162495905</v>
      </c>
      <c r="CI9" s="15">
        <v>1.903746422880392</v>
      </c>
      <c r="CJ9" s="15">
        <v>0.99430455739614765</v>
      </c>
      <c r="CK9" s="15">
        <v>0.25200210199787004</v>
      </c>
      <c r="CL9" s="15">
        <v>-0.16148563487181258</v>
      </c>
      <c r="CM9" s="15">
        <v>0.62132223309088552</v>
      </c>
      <c r="CN9" s="15">
        <v>-0.57666670175268664</v>
      </c>
      <c r="CO9" s="15">
        <v>-0.18011137419734455</v>
      </c>
      <c r="CP9" s="15">
        <v>0.12473676339116456</v>
      </c>
      <c r="CQ9" s="15">
        <v>0.7320703777377715</v>
      </c>
      <c r="CR9" s="15">
        <v>-0.63947720067448133</v>
      </c>
      <c r="CS9" s="15">
        <v>0.49903060426748658</v>
      </c>
      <c r="CT9" s="15">
        <v>0.90351886561178374</v>
      </c>
      <c r="CU9" s="15">
        <v>-1.713480614253692</v>
      </c>
      <c r="CV9" s="13">
        <v>-0.69216535362764786</v>
      </c>
      <c r="CW9" s="5">
        <v>0</v>
      </c>
      <c r="CX9" s="2">
        <v>5.75</v>
      </c>
      <c r="CY9" s="2">
        <v>0.55764351203298801</v>
      </c>
      <c r="CZ9" s="8">
        <v>961939</v>
      </c>
      <c r="DA9" s="5">
        <v>67495</v>
      </c>
      <c r="DB9" s="5">
        <v>85584</v>
      </c>
      <c r="DC9" s="5">
        <v>45308</v>
      </c>
      <c r="DD9" s="5">
        <v>212474</v>
      </c>
      <c r="DE9" s="26">
        <v>0.21350000000000002</v>
      </c>
      <c r="DF9" s="5">
        <v>35591</v>
      </c>
      <c r="DG9" s="11">
        <f>(0.34)/100</f>
        <v>3.4000000000000002E-3</v>
      </c>
      <c r="DH9" s="5">
        <v>990</v>
      </c>
      <c r="DI9" s="10">
        <f>(3.74)/100</f>
        <v>3.7400000000000003E-2</v>
      </c>
      <c r="DJ9" s="5">
        <v>23023</v>
      </c>
      <c r="DK9" s="2">
        <v>2.4182172435705547</v>
      </c>
      <c r="DL9" s="5">
        <v>87152</v>
      </c>
      <c r="DM9" s="2">
        <v>9.1539968384511567</v>
      </c>
      <c r="DN9" s="8">
        <v>87152</v>
      </c>
      <c r="DO9" s="2">
        <v>41.84591862895811</v>
      </c>
      <c r="DQ9" s="10">
        <v>0.43</v>
      </c>
    </row>
    <row r="10" spans="1:121" x14ac:dyDescent="0.3">
      <c r="A10" t="s">
        <v>141</v>
      </c>
      <c r="B10" t="s">
        <v>142</v>
      </c>
      <c r="C10" s="5">
        <v>11</v>
      </c>
      <c r="D10" t="s">
        <v>143</v>
      </c>
      <c r="E10" s="5">
        <v>0</v>
      </c>
      <c r="F10" s="5">
        <v>0</v>
      </c>
      <c r="G10" s="1"/>
      <c r="H10" s="1"/>
      <c r="I10" s="1"/>
      <c r="J10" s="30"/>
      <c r="K10" s="1"/>
      <c r="L10" s="1"/>
      <c r="M10" s="1"/>
      <c r="N10" s="33"/>
      <c r="O10" s="5">
        <v>684336</v>
      </c>
      <c r="P10" s="10">
        <v>0.92567494164452346</v>
      </c>
      <c r="Q10" s="5">
        <v>633472.68686524662</v>
      </c>
      <c r="R10" s="5">
        <v>147419.28850654024</v>
      </c>
      <c r="S10" s="10">
        <v>0.23271609267961937</v>
      </c>
      <c r="T10" s="5">
        <v>16</v>
      </c>
      <c r="U10" s="5">
        <v>7602</v>
      </c>
      <c r="V10" s="8">
        <v>83559</v>
      </c>
      <c r="W10" s="10">
        <v>0.19400000000000001</v>
      </c>
      <c r="X10" s="10">
        <v>6.9000000000000006E-2</v>
      </c>
      <c r="Y10" s="4">
        <v>1.0876009101700423</v>
      </c>
      <c r="Z10" s="4">
        <v>-1.0876009101700423</v>
      </c>
      <c r="AA10" s="10">
        <v>0.13305195472495854</v>
      </c>
      <c r="AB10" s="10">
        <v>0.10925613283027701</v>
      </c>
      <c r="AC10" s="4">
        <v>0.43536755059401394</v>
      </c>
      <c r="AD10" s="4">
        <v>-0.43536755059401394</v>
      </c>
      <c r="AE10" s="10">
        <v>0.90500000000000003</v>
      </c>
      <c r="AF10" s="10">
        <v>0.56799999999999995</v>
      </c>
      <c r="AG10" s="10">
        <v>0.28300000000000003</v>
      </c>
      <c r="AH10" s="10">
        <v>0.36288298075370323</v>
      </c>
      <c r="AI10" s="4">
        <v>0.63055369693804231</v>
      </c>
      <c r="AJ10" s="9">
        <v>1</v>
      </c>
      <c r="AK10" s="9">
        <v>0</v>
      </c>
      <c r="AL10" s="9">
        <v>0</v>
      </c>
      <c r="AM10" s="9">
        <v>1</v>
      </c>
      <c r="AN10" s="9">
        <v>1</v>
      </c>
      <c r="AO10" s="9">
        <v>0</v>
      </c>
      <c r="AP10" s="9">
        <v>1</v>
      </c>
      <c r="AQ10" s="9">
        <v>1</v>
      </c>
      <c r="AR10" s="9">
        <v>1</v>
      </c>
      <c r="AS10" s="9">
        <v>1</v>
      </c>
      <c r="AT10" s="9">
        <v>1</v>
      </c>
      <c r="AU10" s="9">
        <v>1</v>
      </c>
      <c r="AV10" s="7">
        <v>1</v>
      </c>
      <c r="AW10" s="7">
        <v>0</v>
      </c>
      <c r="AX10" s="7">
        <v>1</v>
      </c>
      <c r="AY10" s="10">
        <v>0.13</v>
      </c>
      <c r="AZ10" s="10">
        <v>0.30798940408064224</v>
      </c>
      <c r="BA10" s="11">
        <v>0.29137674927683527</v>
      </c>
      <c r="BB10" s="11">
        <v>0.30833266884618454</v>
      </c>
      <c r="BC10" s="11">
        <v>0.22121390104481192</v>
      </c>
      <c r="BD10" s="11">
        <v>0.27364110638927724</v>
      </c>
      <c r="BE10" s="5">
        <v>-9</v>
      </c>
      <c r="BF10" s="5">
        <v>-9</v>
      </c>
      <c r="BG10" s="5">
        <v>1</v>
      </c>
      <c r="BH10" s="5">
        <v>1</v>
      </c>
      <c r="BI10" s="5">
        <v>55</v>
      </c>
      <c r="BJ10" s="5">
        <v>36</v>
      </c>
      <c r="BK10" s="5">
        <v>93</v>
      </c>
      <c r="BL10" s="5">
        <v>4</v>
      </c>
      <c r="BM10" s="5">
        <v>60</v>
      </c>
      <c r="BN10" s="5">
        <v>37</v>
      </c>
      <c r="BO10" s="5">
        <v>91</v>
      </c>
      <c r="BP10" s="5">
        <v>7</v>
      </c>
      <c r="BQ10" s="5">
        <v>38</v>
      </c>
      <c r="BR10" s="5">
        <v>31</v>
      </c>
      <c r="BS10" s="8">
        <v>75957</v>
      </c>
      <c r="BT10" s="10">
        <v>0.51524465196852565</v>
      </c>
      <c r="BU10" s="10">
        <v>0.23380327792195646</v>
      </c>
      <c r="BV10" s="2">
        <v>1</v>
      </c>
      <c r="BW10" s="2">
        <v>2</v>
      </c>
      <c r="BX10" s="2">
        <v>2.75</v>
      </c>
      <c r="BY10" s="2">
        <v>0.66666666666666663</v>
      </c>
      <c r="BZ10" s="2">
        <v>2</v>
      </c>
      <c r="CA10" s="12">
        <v>-0.86376307856626</v>
      </c>
      <c r="CB10" s="12">
        <v>-0.75746076381198157</v>
      </c>
      <c r="CC10" s="12">
        <v>5.0089190727541952</v>
      </c>
      <c r="CD10" s="15">
        <v>-0.6530239779509609</v>
      </c>
      <c r="CE10" s="15">
        <v>-0.81113087121359773</v>
      </c>
      <c r="CF10" s="15">
        <v>3.5040024794265237</v>
      </c>
      <c r="CG10" s="15">
        <v>0.35882161959379033</v>
      </c>
      <c r="CH10" s="15">
        <v>1.1430230933670849</v>
      </c>
      <c r="CI10" s="15">
        <v>0.15268108922921259</v>
      </c>
      <c r="CJ10" s="15">
        <v>0.67571412888279425</v>
      </c>
      <c r="CK10" s="15">
        <v>0.25200210199787004</v>
      </c>
      <c r="CL10" s="15">
        <v>-0.16148563487181258</v>
      </c>
      <c r="CM10" s="15">
        <v>3.8383205973178085</v>
      </c>
      <c r="CN10" s="15">
        <v>-3.7516100767433294</v>
      </c>
      <c r="CO10" s="15">
        <v>-0.18011137419734455</v>
      </c>
      <c r="CP10" s="15">
        <v>0.12473676339116456</v>
      </c>
      <c r="CQ10" s="15">
        <v>3.4722971127562174</v>
      </c>
      <c r="CR10" s="15">
        <v>-3.5018179685871242</v>
      </c>
      <c r="CS10" s="15">
        <v>3.8259012993840646</v>
      </c>
      <c r="CT10" s="15">
        <v>3.8944778690163093</v>
      </c>
      <c r="CU10" s="15">
        <v>-0.35863547740193485</v>
      </c>
      <c r="CV10" s="13">
        <v>1.3116527234946556</v>
      </c>
      <c r="CW10" s="5">
        <v>0</v>
      </c>
      <c r="CX10" s="2">
        <v>8.4166666666666679</v>
      </c>
      <c r="CY10" s="2">
        <v>1.6097524272212389</v>
      </c>
      <c r="CZ10" s="8">
        <v>693972</v>
      </c>
      <c r="DA10" s="5">
        <v>79115</v>
      </c>
      <c r="DB10" s="5">
        <v>80141</v>
      </c>
      <c r="DC10" s="5">
        <v>50628</v>
      </c>
      <c r="DD10" s="5">
        <v>85248</v>
      </c>
      <c r="DE10" s="26">
        <v>0.4637</v>
      </c>
      <c r="DF10" s="5">
        <v>25952</v>
      </c>
      <c r="DG10" s="11">
        <f>(0.22)/100</f>
        <v>2.2000000000000001E-3</v>
      </c>
      <c r="DH10" s="5">
        <v>41</v>
      </c>
      <c r="DI10" s="10">
        <f>(3.81)/100</f>
        <v>3.8100000000000002E-2</v>
      </c>
      <c r="DJ10" s="5">
        <v>14264</v>
      </c>
      <c r="DK10" s="2">
        <v>2.0940440712303832</v>
      </c>
      <c r="DL10" s="5">
        <v>74422</v>
      </c>
      <c r="DM10" s="2">
        <v>10.925613283027731</v>
      </c>
      <c r="DN10" s="8">
        <v>74422</v>
      </c>
      <c r="DO10" s="1" t="e">
        <v>#NULL!</v>
      </c>
      <c r="DQ10" s="10">
        <v>0.7</v>
      </c>
    </row>
    <row r="11" spans="1:121" x14ac:dyDescent="0.3">
      <c r="A11" t="s">
        <v>144</v>
      </c>
      <c r="B11" t="s">
        <v>145</v>
      </c>
      <c r="C11" s="5">
        <v>12</v>
      </c>
      <c r="D11" t="s">
        <v>146</v>
      </c>
      <c r="E11" s="5">
        <v>1</v>
      </c>
      <c r="F11" s="5">
        <v>1</v>
      </c>
      <c r="G11" s="2">
        <v>-0.65532630454306717</v>
      </c>
      <c r="H11" s="2">
        <v>2.3446736954569327</v>
      </c>
      <c r="I11" s="3">
        <v>30</v>
      </c>
      <c r="J11" s="29">
        <v>11</v>
      </c>
      <c r="K11" s="2">
        <v>-0.65532630454306717</v>
      </c>
      <c r="L11" s="2">
        <v>2.3446736954569327</v>
      </c>
      <c r="M11" s="3">
        <v>33</v>
      </c>
      <c r="N11" s="34">
        <v>13</v>
      </c>
      <c r="O11" s="5">
        <v>20656589</v>
      </c>
      <c r="P11" s="10">
        <v>0.90774085492745427</v>
      </c>
      <c r="Q11" s="5">
        <v>18750829.758745048</v>
      </c>
      <c r="R11" s="5">
        <v>2840666.076592877</v>
      </c>
      <c r="S11" s="10">
        <v>0.15149548650069961</v>
      </c>
      <c r="T11" s="5">
        <v>172</v>
      </c>
      <c r="U11" s="5">
        <v>180551</v>
      </c>
      <c r="V11" s="8">
        <v>1033862</v>
      </c>
      <c r="W11" s="10">
        <v>0.17399999999999999</v>
      </c>
      <c r="X11" s="10">
        <v>0.06</v>
      </c>
      <c r="Y11" s="4">
        <v>0.25220436554128089</v>
      </c>
      <c r="Z11" s="4">
        <v>-0.25220436554128089</v>
      </c>
      <c r="AA11" s="10">
        <v>0.20553176652214714</v>
      </c>
      <c r="AB11" s="10">
        <v>0.248712828210189</v>
      </c>
      <c r="AC11" s="4">
        <v>1.5182425989399748</v>
      </c>
      <c r="AD11" s="4">
        <v>-1.5182425989399748</v>
      </c>
      <c r="AE11" s="10">
        <v>0.874</v>
      </c>
      <c r="AF11" s="10">
        <v>0.28599999999999998</v>
      </c>
      <c r="AG11" s="10">
        <v>0.45799999999999996</v>
      </c>
      <c r="AH11" s="10">
        <v>0.54682437143901308</v>
      </c>
      <c r="AI11" s="4">
        <v>-0.84713396461998069</v>
      </c>
      <c r="AJ11" s="9">
        <v>0</v>
      </c>
      <c r="AK11" s="9">
        <v>0</v>
      </c>
      <c r="AL11" s="9">
        <v>0</v>
      </c>
      <c r="AM11" s="9">
        <v>1</v>
      </c>
      <c r="AN11" s="9">
        <v>1</v>
      </c>
      <c r="AO11" s="9">
        <v>1</v>
      </c>
      <c r="AP11" s="9">
        <v>1</v>
      </c>
      <c r="AQ11" s="9">
        <v>1</v>
      </c>
      <c r="AR11" s="9">
        <v>1</v>
      </c>
      <c r="AS11" s="9">
        <v>0</v>
      </c>
      <c r="AT11" s="9">
        <v>0</v>
      </c>
      <c r="AU11" s="9">
        <v>0</v>
      </c>
      <c r="AV11" s="7">
        <v>1</v>
      </c>
      <c r="AW11" s="7">
        <v>0</v>
      </c>
      <c r="AX11" s="7">
        <v>0</v>
      </c>
      <c r="AY11" s="10">
        <v>0.08</v>
      </c>
      <c r="AZ11" s="10">
        <v>0.35533092292405316</v>
      </c>
      <c r="BA11" s="11">
        <v>0.18466696783445166</v>
      </c>
      <c r="BB11" s="11">
        <v>0.23721267212121089</v>
      </c>
      <c r="BC11" s="11">
        <v>0.2203221784139032</v>
      </c>
      <c r="BD11" s="11">
        <v>0.21406727278985527</v>
      </c>
      <c r="BE11" s="5">
        <v>3</v>
      </c>
      <c r="BF11" s="5">
        <v>3</v>
      </c>
      <c r="BG11" s="5">
        <v>0</v>
      </c>
      <c r="BH11" s="5">
        <v>0</v>
      </c>
      <c r="BI11" s="5">
        <v>54</v>
      </c>
      <c r="BJ11" s="5">
        <v>36</v>
      </c>
      <c r="BK11" s="5">
        <v>48</v>
      </c>
      <c r="BL11" s="5">
        <v>49</v>
      </c>
      <c r="BM11" s="5">
        <v>66</v>
      </c>
      <c r="BN11" s="5">
        <v>32</v>
      </c>
      <c r="BO11" s="5">
        <v>50</v>
      </c>
      <c r="BP11" s="5">
        <v>49</v>
      </c>
      <c r="BQ11" s="5">
        <v>-6</v>
      </c>
      <c r="BR11" s="5">
        <v>-16</v>
      </c>
      <c r="BS11" s="8">
        <v>853311</v>
      </c>
      <c r="BT11" s="10">
        <v>0.30039116777268998</v>
      </c>
      <c r="BU11" s="10">
        <v>8.3266409570331296E-2</v>
      </c>
      <c r="BV11" s="2">
        <v>0</v>
      </c>
      <c r="BW11" s="2">
        <v>2</v>
      </c>
      <c r="BX11" s="2">
        <v>2.5</v>
      </c>
      <c r="BY11" s="2">
        <v>0.33333333333333331</v>
      </c>
      <c r="BZ11" s="2">
        <v>0</v>
      </c>
      <c r="CA11" s="12">
        <v>-1.4694763568443614</v>
      </c>
      <c r="CB11" s="12">
        <v>1.6945326904537528</v>
      </c>
      <c r="CC11" s="12">
        <v>-1.1426833875748779</v>
      </c>
      <c r="CD11" s="15">
        <v>1.5197269696256519</v>
      </c>
      <c r="CE11" s="15">
        <v>1.2317172488799073</v>
      </c>
      <c r="CF11" s="15">
        <v>-0.46858565790549855</v>
      </c>
      <c r="CG11" s="15">
        <v>-1.2848970105691382</v>
      </c>
      <c r="CH11" s="15">
        <v>-0.16926066816273841</v>
      </c>
      <c r="CI11" s="15">
        <v>0.13720148843593682</v>
      </c>
      <c r="CJ11" s="15">
        <v>-0.6085131749096141</v>
      </c>
      <c r="CK11" s="15">
        <v>0.10595542924910453</v>
      </c>
      <c r="CL11" s="15">
        <v>-0.16148563487181258</v>
      </c>
      <c r="CM11" s="15">
        <v>0.21919743756252022</v>
      </c>
      <c r="CN11" s="15">
        <v>8.1912883771685097E-3</v>
      </c>
      <c r="CO11" s="15">
        <v>0.78680231886209673</v>
      </c>
      <c r="CP11" s="15">
        <v>-0.6325935857694801</v>
      </c>
      <c r="CQ11" s="15">
        <v>-3.861839148616638E-2</v>
      </c>
      <c r="CR11" s="15">
        <v>0.14116119057442134</v>
      </c>
      <c r="CS11" s="15">
        <v>0.16634353475582875</v>
      </c>
      <c r="CT11" s="15">
        <v>-0.49849316723408743</v>
      </c>
      <c r="CU11" s="15">
        <v>-1.2054136879342832</v>
      </c>
      <c r="CV11" s="13">
        <v>-1.0296439525069971</v>
      </c>
      <c r="CW11" s="5">
        <v>1</v>
      </c>
      <c r="CX11" s="2">
        <v>4.833333333333333</v>
      </c>
      <c r="CY11" s="2">
        <v>0.19598107243702673</v>
      </c>
      <c r="CZ11" s="8">
        <v>20984400</v>
      </c>
      <c r="DA11" s="5">
        <v>1389757</v>
      </c>
      <c r="DB11" s="5">
        <v>1739623</v>
      </c>
      <c r="DC11" s="5">
        <v>1901686</v>
      </c>
      <c r="DD11" s="5">
        <v>4249733</v>
      </c>
      <c r="DE11" s="26">
        <v>0.15340000000000001</v>
      </c>
      <c r="DF11" s="5">
        <v>550606</v>
      </c>
      <c r="DG11" s="11">
        <f>(0.19)/100</f>
        <v>1.9E-3</v>
      </c>
      <c r="DH11" s="5">
        <v>10290</v>
      </c>
      <c r="DI11" s="10">
        <f>(2.67)/100</f>
        <v>2.6699999999999998E-2</v>
      </c>
      <c r="DJ11" s="5">
        <v>381530</v>
      </c>
      <c r="DK11" s="2">
        <v>1.8509696984427706</v>
      </c>
      <c r="DL11" s="5">
        <v>5126578</v>
      </c>
      <c r="DM11" s="2">
        <v>24.871282821018902</v>
      </c>
      <c r="DN11" s="8">
        <v>5126578</v>
      </c>
      <c r="DO11" s="2">
        <v>44.254085155088013</v>
      </c>
      <c r="DQ11" s="10">
        <v>0.43</v>
      </c>
    </row>
    <row r="12" spans="1:121" x14ac:dyDescent="0.3">
      <c r="A12" t="s">
        <v>147</v>
      </c>
      <c r="B12" t="s">
        <v>148</v>
      </c>
      <c r="C12" s="5">
        <v>13</v>
      </c>
      <c r="D12" t="s">
        <v>149</v>
      </c>
      <c r="E12" s="5">
        <v>0</v>
      </c>
      <c r="F12" s="5">
        <v>1</v>
      </c>
      <c r="G12" s="1"/>
      <c r="H12" s="1"/>
      <c r="I12" s="1"/>
      <c r="J12" s="30"/>
      <c r="K12" s="2">
        <v>-0.21298772434737936</v>
      </c>
      <c r="L12" s="2">
        <v>0.78701227565262066</v>
      </c>
      <c r="M12" s="3">
        <v>26</v>
      </c>
      <c r="N12" s="34">
        <v>22</v>
      </c>
      <c r="O12" s="5">
        <v>10313620</v>
      </c>
      <c r="P12" s="10">
        <v>0.94071794312736179</v>
      </c>
      <c r="Q12" s="5">
        <v>9702207.3925972208</v>
      </c>
      <c r="R12" s="5">
        <v>1634324.3340822556</v>
      </c>
      <c r="S12" s="10">
        <v>0.16844871150963484</v>
      </c>
      <c r="T12" s="5">
        <v>95</v>
      </c>
      <c r="U12" s="5">
        <v>48877</v>
      </c>
      <c r="V12" s="8">
        <v>498702</v>
      </c>
      <c r="W12" s="10">
        <v>0.17499999999999999</v>
      </c>
      <c r="X12" s="10">
        <v>0.06</v>
      </c>
      <c r="Y12" s="4">
        <v>0.39147918528696979</v>
      </c>
      <c r="Z12" s="4">
        <v>-0.39147918528696979</v>
      </c>
      <c r="AA12" s="10">
        <v>0.10070559051657792</v>
      </c>
      <c r="AB12" s="10">
        <v>9.3336505543786905E-2</v>
      </c>
      <c r="AC12" s="4">
        <v>3.5598872740781953E-2</v>
      </c>
      <c r="AD12" s="4">
        <v>-3.5598872740781953E-2</v>
      </c>
      <c r="AE12" s="10">
        <v>0.86399999999999999</v>
      </c>
      <c r="AF12" s="10">
        <v>0.30499999999999999</v>
      </c>
      <c r="AG12" s="10">
        <v>0.46600000000000003</v>
      </c>
      <c r="AH12" s="10">
        <v>0.53197785026358413</v>
      </c>
      <c r="AI12" s="4">
        <v>-1.0139542805806487</v>
      </c>
      <c r="AJ12" s="9">
        <v>1</v>
      </c>
      <c r="AK12" s="9">
        <v>1</v>
      </c>
      <c r="AL12" s="9">
        <v>0</v>
      </c>
      <c r="AM12" s="9">
        <v>0.5</v>
      </c>
      <c r="AN12" s="9">
        <v>1</v>
      </c>
      <c r="AO12" s="9">
        <v>0</v>
      </c>
      <c r="AP12" s="9">
        <v>1</v>
      </c>
      <c r="AQ12" s="9">
        <v>1</v>
      </c>
      <c r="AR12" s="9">
        <v>1</v>
      </c>
      <c r="AS12" s="9">
        <v>0</v>
      </c>
      <c r="AT12" s="9">
        <v>0</v>
      </c>
      <c r="AU12" s="9">
        <v>0</v>
      </c>
      <c r="AV12" s="7">
        <v>1</v>
      </c>
      <c r="AW12" s="7">
        <v>0</v>
      </c>
      <c r="AX12" s="7">
        <v>0</v>
      </c>
      <c r="AY12" s="10">
        <v>0.18</v>
      </c>
      <c r="AZ12" s="10">
        <v>0.13845433744239019</v>
      </c>
      <c r="BA12" s="11">
        <v>0.29456900784745965</v>
      </c>
      <c r="BB12" s="11">
        <v>0.24263306822718506</v>
      </c>
      <c r="BC12" s="11">
        <v>0.26855993498519831</v>
      </c>
      <c r="BD12" s="11">
        <v>0.26858733701994769</v>
      </c>
      <c r="BE12" s="5">
        <v>1</v>
      </c>
      <c r="BF12" s="5">
        <v>-9</v>
      </c>
      <c r="BG12" s="5">
        <v>0</v>
      </c>
      <c r="BH12" s="5">
        <v>1</v>
      </c>
      <c r="BI12" s="5">
        <v>63</v>
      </c>
      <c r="BJ12" s="5">
        <v>33</v>
      </c>
      <c r="BK12" s="5">
        <v>46</v>
      </c>
      <c r="BL12" s="5">
        <v>51</v>
      </c>
      <c r="BM12" s="5">
        <v>60</v>
      </c>
      <c r="BN12" s="5">
        <v>37</v>
      </c>
      <c r="BO12" s="5">
        <v>46</v>
      </c>
      <c r="BP12" s="5">
        <v>53</v>
      </c>
      <c r="BQ12" s="5">
        <v>-17</v>
      </c>
      <c r="BR12" s="5">
        <v>-14</v>
      </c>
      <c r="BS12" s="8">
        <v>449825</v>
      </c>
      <c r="BT12" s="10">
        <v>0.27523606582814319</v>
      </c>
      <c r="BU12" s="10">
        <v>9.2111208285742541E-2</v>
      </c>
      <c r="BV12" s="2">
        <v>2</v>
      </c>
      <c r="BW12" s="2">
        <v>1.5</v>
      </c>
      <c r="BX12" s="2">
        <v>2.5</v>
      </c>
      <c r="BY12" s="2">
        <v>0.33333333333333331</v>
      </c>
      <c r="BZ12" s="2">
        <v>0</v>
      </c>
      <c r="CA12" s="12">
        <v>-0.35569451131437874</v>
      </c>
      <c r="CB12" s="12">
        <v>0.59625158627565999</v>
      </c>
      <c r="CC12" s="12">
        <v>0.14134422046513601</v>
      </c>
      <c r="CD12" s="15">
        <v>0.29614944003235366</v>
      </c>
      <c r="CE12" s="15">
        <v>0.22338836909016443</v>
      </c>
      <c r="CF12" s="15">
        <v>-0.9336973127260404</v>
      </c>
      <c r="CG12" s="15">
        <v>0.40799400860918456</v>
      </c>
      <c r="CH12" s="15">
        <v>-6.9245227801622136E-2</v>
      </c>
      <c r="CI12" s="15">
        <v>0.97457085532743781</v>
      </c>
      <c r="CJ12" s="15">
        <v>0.56677051691376823</v>
      </c>
      <c r="CK12" s="15">
        <v>1.4203754839879941</v>
      </c>
      <c r="CL12" s="15">
        <v>-0.66571629069603611</v>
      </c>
      <c r="CM12" s="15">
        <v>5.8347519351174083E-2</v>
      </c>
      <c r="CN12" s="15">
        <v>0.17529357127141287</v>
      </c>
      <c r="CO12" s="15">
        <v>-0.18011137419734455</v>
      </c>
      <c r="CP12" s="15">
        <v>0.12473676339116456</v>
      </c>
      <c r="CQ12" s="15">
        <v>-0.3811467333634721</v>
      </c>
      <c r="CR12" s="15">
        <v>0.48811158668504473</v>
      </c>
      <c r="CS12" s="15">
        <v>-0.7485459064012302</v>
      </c>
      <c r="CT12" s="15">
        <v>-0.31155822952130457</v>
      </c>
      <c r="CU12" s="15">
        <v>0.48814273313041323</v>
      </c>
      <c r="CV12" s="13">
        <v>-0.89208098830393279</v>
      </c>
      <c r="CW12" s="5">
        <v>1</v>
      </c>
      <c r="CX12" s="2">
        <v>6.333333333333333</v>
      </c>
      <c r="CY12" s="2">
        <v>0.78779233723041764</v>
      </c>
      <c r="CZ12" s="8">
        <v>10429379</v>
      </c>
      <c r="DA12" s="5">
        <v>731930</v>
      </c>
      <c r="DB12" s="5">
        <v>1005386</v>
      </c>
      <c r="DC12" s="5">
        <v>611220</v>
      </c>
      <c r="DD12" s="5">
        <v>1884080</v>
      </c>
      <c r="DE12" s="26">
        <v>0.31090000000000001</v>
      </c>
      <c r="DF12" s="5">
        <v>396429</v>
      </c>
      <c r="DG12" s="11">
        <f>(0.17)/100</f>
        <v>1.7000000000000001E-3</v>
      </c>
      <c r="DH12" s="5">
        <v>5134</v>
      </c>
      <c r="DI12" s="10">
        <f>(3.84)/100</f>
        <v>3.8399999999999997E-2</v>
      </c>
      <c r="DJ12" s="5">
        <v>206509</v>
      </c>
      <c r="DK12" s="2">
        <v>2.0029250159863303</v>
      </c>
      <c r="DL12" s="5">
        <v>962334</v>
      </c>
      <c r="DM12" s="2">
        <v>9.3336505543786927</v>
      </c>
      <c r="DN12" s="8">
        <v>962334</v>
      </c>
      <c r="DO12" s="2">
        <v>36.54988854882604</v>
      </c>
      <c r="DQ12" s="10">
        <v>0.46</v>
      </c>
    </row>
    <row r="13" spans="1:121" x14ac:dyDescent="0.3">
      <c r="A13" t="s">
        <v>150</v>
      </c>
      <c r="B13" t="s">
        <v>151</v>
      </c>
      <c r="C13" s="5">
        <v>15</v>
      </c>
      <c r="D13" t="s">
        <v>152</v>
      </c>
      <c r="E13" s="5">
        <v>1</v>
      </c>
      <c r="F13" s="5">
        <v>1</v>
      </c>
      <c r="G13" s="2">
        <v>0.1062639213645168</v>
      </c>
      <c r="H13" s="2">
        <v>0.1062639213645168</v>
      </c>
      <c r="I13" s="3">
        <v>12</v>
      </c>
      <c r="J13" s="29">
        <v>23</v>
      </c>
      <c r="K13" s="2">
        <v>0.1062639213645168</v>
      </c>
      <c r="L13" s="2">
        <v>0.1062639213645168</v>
      </c>
      <c r="M13" s="3">
        <v>15</v>
      </c>
      <c r="N13" s="34">
        <v>27</v>
      </c>
      <c r="O13" s="5">
        <v>1428683</v>
      </c>
      <c r="P13" s="10">
        <v>0.92083760045976459</v>
      </c>
      <c r="Q13" s="5">
        <v>1315585.0255376578</v>
      </c>
      <c r="R13" s="5">
        <v>216081.90964868743</v>
      </c>
      <c r="S13" s="10">
        <v>0.16424777224898734</v>
      </c>
      <c r="T13" s="5">
        <v>17</v>
      </c>
      <c r="U13" s="5">
        <v>8069</v>
      </c>
      <c r="V13" s="8">
        <v>63232</v>
      </c>
      <c r="W13" s="10">
        <v>0.11799999999999999</v>
      </c>
      <c r="X13" s="10">
        <v>4.3999999999999997E-2</v>
      </c>
      <c r="Y13" s="4">
        <v>-1.4873593073282423</v>
      </c>
      <c r="Z13" s="4">
        <v>1.4873593073282423</v>
      </c>
      <c r="AA13" s="10">
        <v>0.18374135578769349</v>
      </c>
      <c r="AB13" s="10">
        <v>0.103706047431079</v>
      </c>
      <c r="AC13" s="4">
        <v>0.5912609191344651</v>
      </c>
      <c r="AD13" s="4">
        <v>-0.5912609191344651</v>
      </c>
      <c r="AE13" s="10">
        <v>0.92</v>
      </c>
      <c r="AF13" s="10">
        <v>0.31900000000000001</v>
      </c>
      <c r="AG13" s="10">
        <v>0.49299999999999999</v>
      </c>
      <c r="AH13" s="10">
        <v>0.2206716287834507</v>
      </c>
      <c r="AI13" s="4">
        <v>-0.58505178190398965</v>
      </c>
      <c r="AJ13" s="9">
        <v>0</v>
      </c>
      <c r="AK13" s="9">
        <v>0</v>
      </c>
      <c r="AL13" s="9">
        <v>0</v>
      </c>
      <c r="AM13" s="9">
        <v>1</v>
      </c>
      <c r="AN13" s="9">
        <v>1</v>
      </c>
      <c r="AO13" s="9">
        <v>1</v>
      </c>
      <c r="AP13" s="9">
        <v>1</v>
      </c>
      <c r="AQ13" s="9">
        <v>1</v>
      </c>
      <c r="AR13" s="9">
        <v>1</v>
      </c>
      <c r="AS13" s="9">
        <v>0</v>
      </c>
      <c r="AT13" s="9">
        <v>1</v>
      </c>
      <c r="AU13" s="9">
        <v>1</v>
      </c>
      <c r="AV13" s="7">
        <v>1</v>
      </c>
      <c r="AW13" s="7">
        <v>1</v>
      </c>
      <c r="AX13" s="7">
        <v>1</v>
      </c>
      <c r="AY13" s="10">
        <v>0.1</v>
      </c>
      <c r="AZ13" s="10">
        <v>0.14567800559179869</v>
      </c>
      <c r="BA13" s="11">
        <v>0.20509697870587604</v>
      </c>
      <c r="BB13" s="11">
        <v>0.25626884877753103</v>
      </c>
      <c r="BC13" s="11">
        <v>0.16123356372218475</v>
      </c>
      <c r="BD13" s="11">
        <v>0.20753313040186394</v>
      </c>
      <c r="BE13" s="5">
        <v>0</v>
      </c>
      <c r="BF13" s="5">
        <v>0</v>
      </c>
      <c r="BG13" s="5">
        <v>1</v>
      </c>
      <c r="BH13" s="5">
        <v>1</v>
      </c>
      <c r="BI13" s="5">
        <v>55</v>
      </c>
      <c r="BJ13" s="5">
        <v>36</v>
      </c>
      <c r="BK13" s="5">
        <v>62</v>
      </c>
      <c r="BL13" s="5">
        <v>30</v>
      </c>
      <c r="BM13" s="5">
        <v>60</v>
      </c>
      <c r="BN13" s="5">
        <v>37</v>
      </c>
      <c r="BO13" s="5">
        <v>70</v>
      </c>
      <c r="BP13" s="5">
        <v>28</v>
      </c>
      <c r="BQ13" s="5">
        <v>7</v>
      </c>
      <c r="BR13" s="5">
        <v>10</v>
      </c>
      <c r="BS13" s="8">
        <v>55163</v>
      </c>
      <c r="BT13" s="10">
        <v>0.2552874513636319</v>
      </c>
      <c r="BU13" s="10">
        <v>0.1189907068257969</v>
      </c>
      <c r="BV13" s="2">
        <v>0</v>
      </c>
      <c r="BW13" s="2">
        <v>2</v>
      </c>
      <c r="BX13" s="2">
        <v>2.5</v>
      </c>
      <c r="BY13" s="2">
        <v>1</v>
      </c>
      <c r="BZ13" s="2">
        <v>2</v>
      </c>
      <c r="CA13" s="12">
        <v>-1.0271414447688294</v>
      </c>
      <c r="CB13" s="12">
        <v>-0.69494874362206804</v>
      </c>
      <c r="CC13" s="12">
        <v>-0.17683252688102377</v>
      </c>
      <c r="CD13" s="15">
        <v>-0.69949916377210408</v>
      </c>
      <c r="CE13" s="15">
        <v>-0.79803569095658811</v>
      </c>
      <c r="CF13" s="15">
        <v>-1.3025422931765065</v>
      </c>
      <c r="CG13" s="15">
        <v>-0.97020055978572917</v>
      </c>
      <c r="CH13" s="15">
        <v>0.18235789672045438</v>
      </c>
      <c r="CI13" s="15">
        <v>-0.88853020789140913</v>
      </c>
      <c r="CJ13" s="15">
        <v>-0.74936904324183451</v>
      </c>
      <c r="CK13" s="15">
        <v>0.25200210199787004</v>
      </c>
      <c r="CL13" s="15">
        <v>-0.16148563487181258</v>
      </c>
      <c r="CM13" s="15">
        <v>1.3451468650419431</v>
      </c>
      <c r="CN13" s="15">
        <v>-1.5792803991181528</v>
      </c>
      <c r="CO13" s="15">
        <v>-0.18011137419734455</v>
      </c>
      <c r="CP13" s="15">
        <v>0.12473676339116456</v>
      </c>
      <c r="CQ13" s="15">
        <v>1.6740233179003623</v>
      </c>
      <c r="CR13" s="15">
        <v>-1.6803283890063514</v>
      </c>
      <c r="CS13" s="15">
        <v>1.2475765106687167</v>
      </c>
      <c r="CT13" s="15">
        <v>1.9316610230320894</v>
      </c>
      <c r="CU13" s="15">
        <v>-0.86670240372134377</v>
      </c>
      <c r="CV13" s="13">
        <v>-0.47402472558547726</v>
      </c>
      <c r="CW13" s="5">
        <v>1</v>
      </c>
      <c r="CX13" s="2">
        <v>7.5</v>
      </c>
      <c r="CY13" s="2">
        <v>1.2480899876252773</v>
      </c>
      <c r="CZ13" s="8">
        <v>1427538</v>
      </c>
      <c r="DA13" s="5">
        <v>105887</v>
      </c>
      <c r="DB13" s="5">
        <v>128771</v>
      </c>
      <c r="DC13" s="5">
        <v>113088</v>
      </c>
      <c r="DD13" s="5">
        <v>277743</v>
      </c>
      <c r="DE13" s="26">
        <v>1.7100000000000001E-2</v>
      </c>
      <c r="DF13" s="5">
        <v>527847</v>
      </c>
      <c r="DG13" s="11">
        <f>(0.12)/100</f>
        <v>1.1999999999999999E-3</v>
      </c>
      <c r="DH13" s="5">
        <v>131672</v>
      </c>
      <c r="DI13" s="10">
        <f>(36.95)/100</f>
        <v>0.36950000000000005</v>
      </c>
      <c r="DJ13" s="5">
        <v>277687</v>
      </c>
      <c r="DK13" s="2">
        <v>19.438286326691902</v>
      </c>
      <c r="DL13" s="5">
        <v>148150</v>
      </c>
      <c r="DM13" s="2">
        <v>10.370604743107906</v>
      </c>
      <c r="DN13" s="8">
        <v>148150</v>
      </c>
      <c r="DO13" s="1" t="e">
        <v>#NULL!</v>
      </c>
      <c r="DQ13" s="10">
        <v>0.27</v>
      </c>
    </row>
    <row r="14" spans="1:121" x14ac:dyDescent="0.3">
      <c r="A14" t="s">
        <v>153</v>
      </c>
      <c r="B14" t="s">
        <v>154</v>
      </c>
      <c r="C14" s="5">
        <v>16</v>
      </c>
      <c r="D14" t="s">
        <v>155</v>
      </c>
      <c r="E14" s="5">
        <v>0</v>
      </c>
      <c r="F14" s="5">
        <v>1</v>
      </c>
      <c r="G14" s="1"/>
      <c r="H14" s="1"/>
      <c r="I14" s="1"/>
      <c r="J14" s="30"/>
      <c r="K14" s="2">
        <v>-0.37301466921197973</v>
      </c>
      <c r="L14" s="2">
        <v>-0.37301466921197973</v>
      </c>
      <c r="M14" s="3">
        <v>29</v>
      </c>
      <c r="N14" s="34">
        <v>34</v>
      </c>
      <c r="O14" s="5">
        <v>1680026</v>
      </c>
      <c r="P14" s="10">
        <v>0.96432025856435</v>
      </c>
      <c r="Q14" s="5">
        <v>1620083.1067148307</v>
      </c>
      <c r="R14" s="5">
        <v>258804.27099350028</v>
      </c>
      <c r="S14" s="10">
        <v>0.15974752771683295</v>
      </c>
      <c r="T14" s="5">
        <v>16</v>
      </c>
      <c r="U14" s="5">
        <v>35194</v>
      </c>
      <c r="V14" s="8">
        <v>123183</v>
      </c>
      <c r="W14" s="10">
        <v>0.17299999999999999</v>
      </c>
      <c r="X14" s="10">
        <v>4.7E-2</v>
      </c>
      <c r="Y14" s="4">
        <v>-0.16147794630704693</v>
      </c>
      <c r="Z14" s="4">
        <v>0.16147794630704693</v>
      </c>
      <c r="AA14" s="10">
        <v>5.8196584954311591E-2</v>
      </c>
      <c r="AB14" s="10">
        <v>0.123131765628528</v>
      </c>
      <c r="AC14" s="4">
        <v>-0.3579448387617481</v>
      </c>
      <c r="AD14" s="4">
        <v>0.3579448387617481</v>
      </c>
      <c r="AE14" s="10">
        <v>0.90400000000000003</v>
      </c>
      <c r="AF14" s="10">
        <v>0.27600000000000002</v>
      </c>
      <c r="AG14" s="10">
        <v>0.53900000000000003</v>
      </c>
      <c r="AH14" s="10">
        <v>0.82339258766353363</v>
      </c>
      <c r="AI14" s="4">
        <v>0.49685163978823899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1</v>
      </c>
      <c r="AQ14" s="9">
        <v>1</v>
      </c>
      <c r="AR14" s="9">
        <v>1</v>
      </c>
      <c r="AS14" s="9">
        <v>0</v>
      </c>
      <c r="AT14" s="9">
        <v>1</v>
      </c>
      <c r="AU14" s="9">
        <v>1</v>
      </c>
      <c r="AV14" s="7">
        <v>1</v>
      </c>
      <c r="AW14" s="7">
        <v>0</v>
      </c>
      <c r="AX14" s="7">
        <v>0</v>
      </c>
      <c r="AY14" s="10">
        <v>0.09</v>
      </c>
      <c r="AZ14" s="10">
        <v>0.48406402927820169</v>
      </c>
      <c r="BA14" s="11">
        <v>0.30272664372890767</v>
      </c>
      <c r="BB14" s="11">
        <v>0.23157356980155794</v>
      </c>
      <c r="BC14" s="11">
        <v>0.18218167656959103</v>
      </c>
      <c r="BD14" s="11">
        <v>0.2388272967000189</v>
      </c>
      <c r="BE14" s="5">
        <v>0</v>
      </c>
      <c r="BF14" s="5">
        <v>-9</v>
      </c>
      <c r="BG14" s="5">
        <v>1</v>
      </c>
      <c r="BH14" s="5">
        <v>1</v>
      </c>
      <c r="BI14" s="5">
        <v>55</v>
      </c>
      <c r="BJ14" s="5">
        <v>36</v>
      </c>
      <c r="BK14" s="5">
        <v>28</v>
      </c>
      <c r="BL14" s="5">
        <v>59</v>
      </c>
      <c r="BM14" s="5">
        <v>60</v>
      </c>
      <c r="BN14" s="5">
        <v>37</v>
      </c>
      <c r="BO14" s="5">
        <v>33</v>
      </c>
      <c r="BP14" s="5">
        <v>64</v>
      </c>
      <c r="BQ14" s="5">
        <v>-27</v>
      </c>
      <c r="BR14" s="5">
        <v>-27</v>
      </c>
      <c r="BS14" s="8">
        <v>87989</v>
      </c>
      <c r="BT14" s="10">
        <v>0.33998279727852632</v>
      </c>
      <c r="BU14" s="10">
        <v>9.5236621338003105E-2</v>
      </c>
      <c r="BV14" s="2">
        <v>0</v>
      </c>
      <c r="BW14" s="2">
        <v>0</v>
      </c>
      <c r="BX14" s="2">
        <v>2.5</v>
      </c>
      <c r="BY14" s="2">
        <v>0.33333333333333331</v>
      </c>
      <c r="BZ14" s="2">
        <v>2</v>
      </c>
      <c r="CA14" s="12">
        <v>0.4414598731731893</v>
      </c>
      <c r="CB14" s="12">
        <v>-0.65605332904972236</v>
      </c>
      <c r="CC14" s="12">
        <v>-0.51767848504956204</v>
      </c>
      <c r="CD14" s="15">
        <v>-0.56242857464614582</v>
      </c>
      <c r="CE14" s="15">
        <v>-0.81113087121359773</v>
      </c>
      <c r="CF14" s="15">
        <v>0.2634538447407348</v>
      </c>
      <c r="CG14" s="15">
        <v>0.53365126228523685</v>
      </c>
      <c r="CH14" s="15">
        <v>-0.27331160663933135</v>
      </c>
      <c r="CI14" s="15">
        <v>-0.52488750890563929</v>
      </c>
      <c r="CJ14" s="15">
        <v>-7.4763761336646986E-2</v>
      </c>
      <c r="CK14" s="15">
        <v>0.25200210199787004</v>
      </c>
      <c r="CL14" s="15">
        <v>-0.16148563487181258</v>
      </c>
      <c r="CM14" s="15">
        <v>-1.3893017445509412</v>
      </c>
      <c r="CN14" s="15">
        <v>0.84370270284839022</v>
      </c>
      <c r="CO14" s="15">
        <v>-0.18011137419734455</v>
      </c>
      <c r="CP14" s="15">
        <v>0.12473676339116456</v>
      </c>
      <c r="CQ14" s="15">
        <v>-1.4943638444647158</v>
      </c>
      <c r="CR14" s="15">
        <v>1.442225175989259</v>
      </c>
      <c r="CS14" s="15">
        <v>-1.5802635801803746</v>
      </c>
      <c r="CT14" s="15">
        <v>-1.5266353246543929</v>
      </c>
      <c r="CU14" s="15">
        <v>-1.0360580458278137</v>
      </c>
      <c r="CV14" s="13">
        <v>-0.84347150631778223</v>
      </c>
      <c r="CW14" s="5">
        <v>1</v>
      </c>
      <c r="CX14" s="2">
        <v>4.8333333333333339</v>
      </c>
      <c r="CY14" s="2">
        <v>0.19598107243702706</v>
      </c>
      <c r="CZ14" s="8">
        <v>1716943</v>
      </c>
      <c r="DA14" s="5">
        <v>111817</v>
      </c>
      <c r="DB14" s="5">
        <v>156563</v>
      </c>
      <c r="DC14" s="5">
        <v>60054</v>
      </c>
      <c r="DD14" s="5">
        <v>302866</v>
      </c>
      <c r="DE14" s="26">
        <v>6.0999999999999995E-3</v>
      </c>
      <c r="DF14" s="5">
        <v>22993</v>
      </c>
      <c r="DG14" s="11">
        <f>(1.28)/100</f>
        <v>1.2800000000000001E-2</v>
      </c>
      <c r="DH14" s="5">
        <v>1910</v>
      </c>
      <c r="DI14" s="10">
        <f>(1.37)/100</f>
        <v>1.37E-2</v>
      </c>
      <c r="DJ14" s="5">
        <v>32696</v>
      </c>
      <c r="DK14" s="2">
        <v>1.9425597395344416</v>
      </c>
      <c r="DL14" s="5">
        <v>207248</v>
      </c>
      <c r="DM14" s="2">
        <v>12.313176562852764</v>
      </c>
      <c r="DN14" s="8">
        <v>207248</v>
      </c>
      <c r="DO14" s="2">
        <v>38.72136266264549</v>
      </c>
      <c r="DQ14" s="10">
        <v>0.47</v>
      </c>
    </row>
    <row r="15" spans="1:121" x14ac:dyDescent="0.3">
      <c r="A15" t="s">
        <v>156</v>
      </c>
      <c r="B15" t="s">
        <v>157</v>
      </c>
      <c r="C15" s="5">
        <v>17</v>
      </c>
      <c r="D15" t="s">
        <v>158</v>
      </c>
      <c r="E15" s="5">
        <v>0</v>
      </c>
      <c r="F15" s="5">
        <v>1</v>
      </c>
      <c r="G15" s="1"/>
      <c r="H15" s="1"/>
      <c r="I15" s="1"/>
      <c r="J15" s="30"/>
      <c r="K15" s="2">
        <v>-0.10131089158233793</v>
      </c>
      <c r="L15" s="2">
        <v>2.898689108417662</v>
      </c>
      <c r="M15" s="3">
        <v>22</v>
      </c>
      <c r="N15" s="34">
        <v>8</v>
      </c>
      <c r="O15" s="5">
        <v>12835726</v>
      </c>
      <c r="P15" s="10">
        <v>0.92970743595750482</v>
      </c>
      <c r="Q15" s="5">
        <v>11933469.908113079</v>
      </c>
      <c r="R15" s="5">
        <v>1962687.7036086053</v>
      </c>
      <c r="S15" s="10">
        <v>0.16446915429637562</v>
      </c>
      <c r="T15" s="5">
        <v>162</v>
      </c>
      <c r="U15" s="5">
        <v>49607</v>
      </c>
      <c r="V15" s="8">
        <v>711810</v>
      </c>
      <c r="W15" s="10">
        <v>0.158</v>
      </c>
      <c r="X15" s="10">
        <v>6.3E-2</v>
      </c>
      <c r="Y15" s="4">
        <v>0.20602094549749395</v>
      </c>
      <c r="Z15" s="4">
        <v>-0.20602094549749395</v>
      </c>
      <c r="AA15" s="10">
        <v>0.139317155538877</v>
      </c>
      <c r="AB15" s="10">
        <v>0.17019750515934101</v>
      </c>
      <c r="AC15" s="4">
        <v>0.79330788278531328</v>
      </c>
      <c r="AD15" s="4">
        <v>-0.79330788278531328</v>
      </c>
      <c r="AE15" s="10">
        <v>0.88800000000000001</v>
      </c>
      <c r="AF15" s="10">
        <v>0.34</v>
      </c>
      <c r="AG15" s="10">
        <v>0.47100000000000003</v>
      </c>
      <c r="AH15" s="10">
        <v>0.61607256752488904</v>
      </c>
      <c r="AI15" s="4">
        <v>-0.10921313256831974</v>
      </c>
      <c r="AJ15" s="9">
        <v>1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1</v>
      </c>
      <c r="AQ15" s="9">
        <v>1</v>
      </c>
      <c r="AR15" s="9">
        <v>1</v>
      </c>
      <c r="AS15" s="9">
        <v>0</v>
      </c>
      <c r="AT15" s="9">
        <v>1</v>
      </c>
      <c r="AU15" s="9">
        <v>1</v>
      </c>
      <c r="AV15" s="7">
        <v>1</v>
      </c>
      <c r="AW15" s="7">
        <v>0</v>
      </c>
      <c r="AX15" s="7">
        <v>0</v>
      </c>
      <c r="AY15" s="10">
        <v>0.18</v>
      </c>
      <c r="AZ15" s="10">
        <v>0.27559643129600536</v>
      </c>
      <c r="BA15" s="11">
        <v>0.23089719947623208</v>
      </c>
      <c r="BB15" s="11">
        <v>0.23965760486325835</v>
      </c>
      <c r="BC15" s="11">
        <v>0.18706969636097182</v>
      </c>
      <c r="BD15" s="11">
        <v>0.21920816690015407</v>
      </c>
      <c r="BE15" s="5">
        <v>3</v>
      </c>
      <c r="BF15" s="5">
        <v>-9</v>
      </c>
      <c r="BG15" s="5">
        <v>0</v>
      </c>
      <c r="BH15" s="5">
        <v>0</v>
      </c>
      <c r="BI15" s="5">
        <v>67</v>
      </c>
      <c r="BJ15" s="5">
        <v>28</v>
      </c>
      <c r="BK15" s="5">
        <v>56</v>
      </c>
      <c r="BL15" s="5">
        <v>39</v>
      </c>
      <c r="BM15" s="5">
        <v>68</v>
      </c>
      <c r="BN15" s="5">
        <v>28</v>
      </c>
      <c r="BO15" s="5">
        <v>57</v>
      </c>
      <c r="BP15" s="5">
        <v>41</v>
      </c>
      <c r="BQ15" s="5">
        <v>-11</v>
      </c>
      <c r="BR15" s="5">
        <v>-11</v>
      </c>
      <c r="BS15" s="8">
        <v>662203</v>
      </c>
      <c r="BT15" s="10">
        <v>0.3373960099624973</v>
      </c>
      <c r="BU15" s="10">
        <v>0.12621023540078685</v>
      </c>
      <c r="BV15" s="2">
        <v>1</v>
      </c>
      <c r="BW15" s="2">
        <v>0</v>
      </c>
      <c r="BX15" s="2">
        <v>2.5</v>
      </c>
      <c r="BY15" s="2">
        <v>0.33333333333333331</v>
      </c>
      <c r="BZ15" s="2">
        <v>2</v>
      </c>
      <c r="CA15" s="12">
        <v>-0.72756794421191351</v>
      </c>
      <c r="CB15" s="12">
        <v>0.89520110559220911</v>
      </c>
      <c r="CC15" s="12">
        <v>-0.16006517667944536</v>
      </c>
      <c r="CD15" s="15">
        <v>0.78339467543217545</v>
      </c>
      <c r="CE15" s="15">
        <v>1.1007654463098109</v>
      </c>
      <c r="CF15" s="15">
        <v>0.21562478279221564</v>
      </c>
      <c r="CG15" s="15">
        <v>-0.57278335051660034</v>
      </c>
      <c r="CH15" s="15">
        <v>-0.12414753988422109</v>
      </c>
      <c r="CI15" s="15">
        <v>-0.44003534477126227</v>
      </c>
      <c r="CJ15" s="15">
        <v>-0.49769142342146805</v>
      </c>
      <c r="CK15" s="15">
        <v>2.004562174983056</v>
      </c>
      <c r="CL15" s="15">
        <v>-1.506100717069742</v>
      </c>
      <c r="CM15" s="15">
        <v>0.86259711040790477</v>
      </c>
      <c r="CN15" s="15">
        <v>-0.82732012609405325</v>
      </c>
      <c r="CO15" s="15">
        <v>1.1091068832152438</v>
      </c>
      <c r="CP15" s="15">
        <v>-1.2384578650979958</v>
      </c>
      <c r="CQ15" s="15">
        <v>0.56080620679911863</v>
      </c>
      <c r="CR15" s="15">
        <v>-0.55273960164682545</v>
      </c>
      <c r="CS15" s="15">
        <v>-0.24951530213374351</v>
      </c>
      <c r="CT15" s="15">
        <v>-3.115582295213036E-2</v>
      </c>
      <c r="CU15" s="15">
        <v>0.48814273313041323</v>
      </c>
      <c r="CV15" s="13">
        <v>-0.36173955292305265</v>
      </c>
      <c r="CW15" s="5">
        <v>1</v>
      </c>
      <c r="CX15" s="2">
        <v>5.8333333333333339</v>
      </c>
      <c r="CY15" s="2">
        <v>0.59052191563262102</v>
      </c>
      <c r="CZ15" s="8">
        <v>12802023</v>
      </c>
      <c r="DA15" s="5">
        <v>896570</v>
      </c>
      <c r="DB15" s="5">
        <v>1214511</v>
      </c>
      <c r="DC15" s="5">
        <v>899853</v>
      </c>
      <c r="DD15" s="5">
        <v>2250392</v>
      </c>
      <c r="DE15" s="26">
        <v>0.1399</v>
      </c>
      <c r="DF15" s="5">
        <v>679106</v>
      </c>
      <c r="DG15" s="11">
        <f>(0.12)/100</f>
        <v>1.1999999999999999E-3</v>
      </c>
      <c r="DH15" s="5">
        <v>3126</v>
      </c>
      <c r="DI15" s="10">
        <f>(5.3)/100</f>
        <v>5.2999999999999999E-2</v>
      </c>
      <c r="DJ15" s="5">
        <v>229053</v>
      </c>
      <c r="DK15" s="2">
        <v>1.7892614317700395</v>
      </c>
      <c r="DL15" s="5">
        <v>2178790</v>
      </c>
      <c r="DM15" s="2">
        <v>17.01975051593406</v>
      </c>
      <c r="DN15" s="8">
        <v>2178790</v>
      </c>
      <c r="DO15" s="2">
        <v>40.852884355822873</v>
      </c>
      <c r="DQ15" s="10">
        <v>0.48</v>
      </c>
    </row>
    <row r="16" spans="1:121" x14ac:dyDescent="0.3">
      <c r="A16" t="s">
        <v>159</v>
      </c>
      <c r="B16" t="s">
        <v>160</v>
      </c>
      <c r="C16" s="5">
        <v>18</v>
      </c>
      <c r="D16" t="s">
        <v>161</v>
      </c>
      <c r="E16" s="5">
        <v>1</v>
      </c>
      <c r="F16" s="5">
        <v>0</v>
      </c>
      <c r="G16" s="2">
        <v>-4.1235254700862298E-3</v>
      </c>
      <c r="H16" s="2">
        <v>2.9958764745299136</v>
      </c>
      <c r="I16" s="3">
        <v>19</v>
      </c>
      <c r="J16" s="29">
        <v>6</v>
      </c>
      <c r="K16" s="1"/>
      <c r="L16" s="1"/>
      <c r="M16" s="1"/>
      <c r="N16" s="33"/>
      <c r="O16" s="5">
        <v>6634007</v>
      </c>
      <c r="P16" s="10">
        <v>0.96837941744171185</v>
      </c>
      <c r="Q16" s="5">
        <v>6424235.8339642389</v>
      </c>
      <c r="R16" s="5">
        <v>1066834.5528130108</v>
      </c>
      <c r="S16" s="10">
        <v>0.16606403942594575</v>
      </c>
      <c r="T16" s="5">
        <v>58</v>
      </c>
      <c r="U16" s="5">
        <v>47808</v>
      </c>
      <c r="V16" s="8">
        <v>411251</v>
      </c>
      <c r="W16" s="10">
        <v>0.16500000000000001</v>
      </c>
      <c r="X16" s="10">
        <v>0.05</v>
      </c>
      <c r="Y16" s="4">
        <v>-0.17302569071121376</v>
      </c>
      <c r="Z16" s="4">
        <v>0.17302569071121376</v>
      </c>
      <c r="AA16" s="10">
        <v>5.264076738117425E-2</v>
      </c>
      <c r="AB16" s="10">
        <v>6.7552452844866495E-2</v>
      </c>
      <c r="AC16" s="4">
        <v>-0.57482210406764878</v>
      </c>
      <c r="AD16" s="4">
        <v>0.57482210406764878</v>
      </c>
      <c r="AE16" s="10">
        <v>0.88400000000000001</v>
      </c>
      <c r="AF16" s="10">
        <v>0.25600000000000001</v>
      </c>
      <c r="AG16" s="10">
        <v>0.48599999999999999</v>
      </c>
      <c r="AH16" s="10">
        <v>0.79502726723275086</v>
      </c>
      <c r="AI16" s="4">
        <v>-0.10212738667299284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1</v>
      </c>
      <c r="AQ16" s="9">
        <v>1</v>
      </c>
      <c r="AR16" s="9">
        <v>1</v>
      </c>
      <c r="AS16" s="9">
        <v>0</v>
      </c>
      <c r="AT16" s="9">
        <v>0</v>
      </c>
      <c r="AU16" s="9">
        <v>0</v>
      </c>
      <c r="AV16" s="7">
        <v>1</v>
      </c>
      <c r="AW16" s="7">
        <v>1</v>
      </c>
      <c r="AX16" s="7">
        <v>1</v>
      </c>
      <c r="AY16" s="10">
        <v>0.21</v>
      </c>
      <c r="AZ16" s="10">
        <v>0.19918619890443184</v>
      </c>
      <c r="BA16" s="11">
        <v>0.23127962564304699</v>
      </c>
      <c r="BB16" s="11">
        <v>0.13838211343219009</v>
      </c>
      <c r="BC16" s="11">
        <v>0.15691942354475941</v>
      </c>
      <c r="BD16" s="11">
        <v>0.17552705420666551</v>
      </c>
      <c r="BE16" s="5">
        <v>-9</v>
      </c>
      <c r="BF16" s="5">
        <v>3</v>
      </c>
      <c r="BG16" s="5">
        <v>0</v>
      </c>
      <c r="BH16" s="5">
        <v>0</v>
      </c>
      <c r="BI16" s="5">
        <v>46</v>
      </c>
      <c r="BJ16" s="5">
        <v>46</v>
      </c>
      <c r="BK16" s="5">
        <v>38</v>
      </c>
      <c r="BL16" s="5">
        <v>57</v>
      </c>
      <c r="BM16" s="5">
        <v>46</v>
      </c>
      <c r="BN16" s="5">
        <v>49</v>
      </c>
      <c r="BO16" s="5">
        <v>44</v>
      </c>
      <c r="BP16" s="5">
        <v>54</v>
      </c>
      <c r="BQ16" s="5">
        <v>-8</v>
      </c>
      <c r="BR16" s="5">
        <v>-2</v>
      </c>
      <c r="BS16" s="8">
        <v>363443</v>
      </c>
      <c r="BT16" s="10">
        <v>0.34067419267746796</v>
      </c>
      <c r="BU16" s="10">
        <v>8.7428306904107869E-2</v>
      </c>
      <c r="BV16" s="2">
        <v>0</v>
      </c>
      <c r="BW16" s="2">
        <v>0</v>
      </c>
      <c r="BX16" s="2">
        <v>2.5</v>
      </c>
      <c r="BY16" s="2">
        <v>1</v>
      </c>
      <c r="BZ16" s="2">
        <v>0</v>
      </c>
      <c r="CA16" s="12">
        <v>0.57855558757711234</v>
      </c>
      <c r="CB16" s="12">
        <v>7.9595914322334635E-2</v>
      </c>
      <c r="CC16" s="12">
        <v>-3.9269485184689937E-2</v>
      </c>
      <c r="CD16" s="15">
        <v>9.6203482672940543E-2</v>
      </c>
      <c r="CE16" s="15">
        <v>-0.26113330041919253</v>
      </c>
      <c r="CF16" s="15">
        <v>0.27623757580435576</v>
      </c>
      <c r="CG16" s="15">
        <v>-0.56689259704902928</v>
      </c>
      <c r="CH16" s="15">
        <v>-1.9928509842879985</v>
      </c>
      <c r="CI16" s="15">
        <v>-0.9634202750468448</v>
      </c>
      <c r="CJ16" s="15">
        <v>-1.4393208971633669</v>
      </c>
      <c r="CK16" s="15">
        <v>-1.0624179527410196</v>
      </c>
      <c r="CL16" s="15">
        <v>1.5192832178755993</v>
      </c>
      <c r="CM16" s="15">
        <v>-0.58505215349421047</v>
      </c>
      <c r="CN16" s="15">
        <v>0.67660041995414588</v>
      </c>
      <c r="CO16" s="15">
        <v>-2.4362433246693742</v>
      </c>
      <c r="CP16" s="15">
        <v>1.9423296013767117</v>
      </c>
      <c r="CQ16" s="15">
        <v>-0.55241090430212503</v>
      </c>
      <c r="CR16" s="15">
        <v>0.57484918571270061</v>
      </c>
      <c r="CS16" s="15">
        <v>-1.5E-16</v>
      </c>
      <c r="CT16" s="15">
        <v>0.81005139675539239</v>
      </c>
      <c r="CU16" s="15">
        <v>0.9962096594498222</v>
      </c>
      <c r="CV16" s="13">
        <v>-0.96491405278123321</v>
      </c>
      <c r="CW16" s="5">
        <v>0</v>
      </c>
      <c r="CX16" s="2">
        <v>3.5</v>
      </c>
      <c r="CY16" s="2">
        <v>-0.33007338515709844</v>
      </c>
      <c r="CZ16" s="8">
        <v>6666818</v>
      </c>
      <c r="DA16" s="5">
        <v>440416</v>
      </c>
      <c r="DB16" s="5">
        <v>661254</v>
      </c>
      <c r="DC16" s="5">
        <v>209741</v>
      </c>
      <c r="DD16" s="5">
        <v>1481882</v>
      </c>
      <c r="DE16" s="26">
        <v>9.1799999999999993E-2</v>
      </c>
      <c r="DF16" s="5">
        <v>140694</v>
      </c>
      <c r="DG16" s="11">
        <f>(0.21)/100</f>
        <v>2.0999999999999999E-3</v>
      </c>
      <c r="DH16" s="5">
        <v>2786</v>
      </c>
      <c r="DI16" s="10">
        <f>(2.12)/100</f>
        <v>2.12E-2</v>
      </c>
      <c r="DJ16" s="5">
        <v>135021</v>
      </c>
      <c r="DK16" s="2">
        <v>2.0355784885180324</v>
      </c>
      <c r="DL16" s="5">
        <v>448079</v>
      </c>
      <c r="DM16" s="2">
        <v>6.7552452844866453</v>
      </c>
      <c r="DN16" s="8">
        <v>448079</v>
      </c>
      <c r="DO16" s="2">
        <v>34.536808984434593</v>
      </c>
      <c r="DQ16" s="10">
        <v>0.47</v>
      </c>
    </row>
    <row r="17" spans="1:121" x14ac:dyDescent="0.3">
      <c r="A17" t="s">
        <v>162</v>
      </c>
      <c r="B17" t="s">
        <v>163</v>
      </c>
      <c r="C17" s="5">
        <v>19</v>
      </c>
      <c r="D17" t="s">
        <v>164</v>
      </c>
      <c r="E17" s="5">
        <v>0</v>
      </c>
      <c r="F17" s="5">
        <v>1</v>
      </c>
      <c r="G17" s="1"/>
      <c r="H17" s="1"/>
      <c r="I17" s="1"/>
      <c r="J17" s="30"/>
      <c r="K17" s="2">
        <v>0.67883402750223443</v>
      </c>
      <c r="L17" s="2">
        <v>2.6788340275022344</v>
      </c>
      <c r="M17" s="3">
        <v>2</v>
      </c>
      <c r="N17" s="34">
        <v>9</v>
      </c>
      <c r="O17" s="5">
        <v>3130869</v>
      </c>
      <c r="P17" s="10">
        <v>0.96868178159711338</v>
      </c>
      <c r="Q17" s="5">
        <v>3032815.7608671729</v>
      </c>
      <c r="R17" s="5">
        <v>501019.65371409582</v>
      </c>
      <c r="S17" s="10">
        <v>0.16519950211906023</v>
      </c>
      <c r="T17" s="5">
        <v>56</v>
      </c>
      <c r="U17" s="5">
        <v>26990</v>
      </c>
      <c r="V17" s="8">
        <v>224648</v>
      </c>
      <c r="W17" s="10">
        <v>0.14899999999999999</v>
      </c>
      <c r="X17" s="10">
        <v>3.9E-2</v>
      </c>
      <c r="Y17" s="4">
        <v>-0.96681965387567148</v>
      </c>
      <c r="Z17" s="4">
        <v>0.96681965387567148</v>
      </c>
      <c r="AA17" s="10">
        <v>5.1101973941307798E-2</v>
      </c>
      <c r="AB17" s="10">
        <v>5.7122659220536103E-2</v>
      </c>
      <c r="AC17" s="4">
        <v>-0.77885552826428828</v>
      </c>
      <c r="AD17" s="4">
        <v>0.77885552826428828</v>
      </c>
      <c r="AE17" s="10">
        <v>0.91800000000000004</v>
      </c>
      <c r="AF17" s="10">
        <v>0.28399999999999997</v>
      </c>
      <c r="AG17" s="10">
        <v>0.52200000000000002</v>
      </c>
      <c r="AH17" s="10">
        <v>0.86404027443835796</v>
      </c>
      <c r="AI17" s="4">
        <v>0.94437823398124632</v>
      </c>
      <c r="AJ17" s="9">
        <v>0</v>
      </c>
      <c r="AK17" s="9">
        <v>0</v>
      </c>
      <c r="AL17" s="9">
        <v>0</v>
      </c>
      <c r="AM17" s="9">
        <v>0.5</v>
      </c>
      <c r="AN17" s="9">
        <v>1</v>
      </c>
      <c r="AO17" s="9">
        <v>0</v>
      </c>
      <c r="AP17" s="9">
        <v>1</v>
      </c>
      <c r="AQ17" s="9">
        <v>1</v>
      </c>
      <c r="AR17" s="9">
        <v>1</v>
      </c>
      <c r="AS17" s="9">
        <v>0</v>
      </c>
      <c r="AT17" s="9">
        <v>1</v>
      </c>
      <c r="AU17" s="9">
        <v>1</v>
      </c>
      <c r="AV17" s="7">
        <v>1</v>
      </c>
      <c r="AW17" s="7">
        <v>1</v>
      </c>
      <c r="AX17" s="7">
        <v>1</v>
      </c>
      <c r="AY17" s="10">
        <v>0.17</v>
      </c>
      <c r="AZ17" s="10">
        <v>0.34606127678777687</v>
      </c>
      <c r="BA17" s="11">
        <v>0.26801536438651163</v>
      </c>
      <c r="BB17" s="11">
        <v>0.2880521856207171</v>
      </c>
      <c r="BC17" s="11">
        <v>0.2396942323361537</v>
      </c>
      <c r="BD17" s="11">
        <v>0.26525392744779414</v>
      </c>
      <c r="BE17" s="5">
        <v>2</v>
      </c>
      <c r="BF17" s="5">
        <v>-9</v>
      </c>
      <c r="BG17" s="5">
        <v>0</v>
      </c>
      <c r="BH17" s="5">
        <v>0</v>
      </c>
      <c r="BI17" s="5">
        <v>42</v>
      </c>
      <c r="BJ17" s="5">
        <v>48</v>
      </c>
      <c r="BK17" s="5">
        <v>42</v>
      </c>
      <c r="BL17" s="5">
        <v>52</v>
      </c>
      <c r="BM17" s="5">
        <v>56</v>
      </c>
      <c r="BN17" s="5">
        <v>40</v>
      </c>
      <c r="BO17" s="5">
        <v>52</v>
      </c>
      <c r="BP17" s="5">
        <v>46</v>
      </c>
      <c r="BQ17" s="5">
        <v>0</v>
      </c>
      <c r="BR17" s="5">
        <v>-4</v>
      </c>
      <c r="BS17" s="8">
        <v>197658</v>
      </c>
      <c r="BT17" s="10">
        <v>0.39451146982907076</v>
      </c>
      <c r="BU17" s="10">
        <v>0.17886407895060444</v>
      </c>
      <c r="BV17" s="2">
        <v>0</v>
      </c>
      <c r="BW17" s="2">
        <v>1.5</v>
      </c>
      <c r="BX17" s="2">
        <v>2.5</v>
      </c>
      <c r="BY17" s="2">
        <v>1</v>
      </c>
      <c r="BZ17" s="2">
        <v>2</v>
      </c>
      <c r="CA17" s="12">
        <v>0.58876775988849817</v>
      </c>
      <c r="CB17" s="12">
        <v>-0.4355349066086181</v>
      </c>
      <c r="CC17" s="12">
        <v>-0.10474904849116932</v>
      </c>
      <c r="CD17" s="15">
        <v>-0.33044132963496409</v>
      </c>
      <c r="CE17" s="15">
        <v>-0.28732366093321182</v>
      </c>
      <c r="CF17" s="15">
        <v>1.2716756035338541</v>
      </c>
      <c r="CG17" s="15">
        <v>-1.02864953420873E-3</v>
      </c>
      <c r="CH17" s="15">
        <v>0.7688140095889141</v>
      </c>
      <c r="CI17" s="15">
        <v>0.47348504889313892</v>
      </c>
      <c r="CJ17" s="15">
        <v>0.4949125328184808</v>
      </c>
      <c r="CK17" s="15">
        <v>-1.6466046437360815</v>
      </c>
      <c r="CL17" s="15">
        <v>1.8554369884250816</v>
      </c>
      <c r="CM17" s="15">
        <v>-0.26335231707151818</v>
      </c>
      <c r="CN17" s="15">
        <v>0.25884471271853504</v>
      </c>
      <c r="CO17" s="15">
        <v>-0.82472050290363863</v>
      </c>
      <c r="CP17" s="15">
        <v>0.57913497288755134</v>
      </c>
      <c r="CQ17" s="15">
        <v>0.13264577945248648</v>
      </c>
      <c r="CR17" s="15">
        <v>-0.11905160650854621</v>
      </c>
      <c r="CS17" s="15">
        <v>0.66537413902331544</v>
      </c>
      <c r="CT17" s="15">
        <v>0.62311645904260948</v>
      </c>
      <c r="CU17" s="15">
        <v>0.31878709102394392</v>
      </c>
      <c r="CV17" s="13">
        <v>0.4571845434248577</v>
      </c>
      <c r="CW17" s="5">
        <v>1</v>
      </c>
      <c r="CX17" s="2">
        <v>7</v>
      </c>
      <c r="CY17" s="2">
        <v>1.0508195660274804</v>
      </c>
      <c r="CZ17" s="8">
        <v>3145711</v>
      </c>
      <c r="DA17" s="5">
        <v>195121</v>
      </c>
      <c r="DB17" s="5">
        <v>322097</v>
      </c>
      <c r="DC17" s="5">
        <v>98173</v>
      </c>
      <c r="DD17" s="5">
        <v>649532</v>
      </c>
      <c r="DE17" s="26">
        <v>3.4599999999999999E-2</v>
      </c>
      <c r="DF17" s="5">
        <v>74554</v>
      </c>
      <c r="DG17" s="11">
        <f>(0.28)/100</f>
        <v>2.8000000000000004E-3</v>
      </c>
      <c r="DH17" s="5">
        <v>3700</v>
      </c>
      <c r="DI17" s="10">
        <f>(2.38)/100</f>
        <v>2.3799999999999998E-2</v>
      </c>
      <c r="DJ17" s="5">
        <v>48928</v>
      </c>
      <c r="DK17" s="2">
        <v>1.5608546036246613</v>
      </c>
      <c r="DL17" s="5">
        <v>179062</v>
      </c>
      <c r="DM17" s="2">
        <v>5.7122659220536107</v>
      </c>
      <c r="DN17" s="8">
        <v>179062</v>
      </c>
      <c r="DO17" s="2">
        <v>49.404253458535777</v>
      </c>
      <c r="DQ17" s="10">
        <v>0.44</v>
      </c>
    </row>
    <row r="18" spans="1:121" x14ac:dyDescent="0.3">
      <c r="A18" t="s">
        <v>165</v>
      </c>
      <c r="B18" t="s">
        <v>166</v>
      </c>
      <c r="C18" s="5">
        <v>20</v>
      </c>
      <c r="D18" t="s">
        <v>167</v>
      </c>
      <c r="E18" s="5">
        <v>0</v>
      </c>
      <c r="F18" s="5">
        <v>1</v>
      </c>
      <c r="G18" s="1"/>
      <c r="H18" s="1"/>
      <c r="I18" s="1"/>
      <c r="J18" s="30"/>
      <c r="K18" s="2">
        <v>0.15888333777258012</v>
      </c>
      <c r="L18" s="2">
        <v>2.15888333777258</v>
      </c>
      <c r="M18" s="3">
        <v>12</v>
      </c>
      <c r="N18" s="34">
        <v>16</v>
      </c>
      <c r="O18" s="5">
        <v>2907731</v>
      </c>
      <c r="P18" s="10">
        <v>0.95725708727271352</v>
      </c>
      <c r="Q18" s="5">
        <v>2783446.1076325746</v>
      </c>
      <c r="R18" s="5">
        <v>466990.21196929517</v>
      </c>
      <c r="S18" s="10">
        <v>0.16777411665659583</v>
      </c>
      <c r="T18" s="5">
        <v>60</v>
      </c>
      <c r="U18" s="5">
        <v>35173</v>
      </c>
      <c r="V18" s="8">
        <v>204563</v>
      </c>
      <c r="W18" s="10">
        <v>0.153</v>
      </c>
      <c r="X18" s="10">
        <v>4.4999999999999998E-2</v>
      </c>
      <c r="Y18" s="4">
        <v>-0.62467471697139754</v>
      </c>
      <c r="Z18" s="4">
        <v>0.62467471697139754</v>
      </c>
      <c r="AA18" s="10">
        <v>7.0691974550861639E-2</v>
      </c>
      <c r="AB18" s="10">
        <v>0.115884248177598</v>
      </c>
      <c r="AC18" s="4">
        <v>-0.26533735440335371</v>
      </c>
      <c r="AD18" s="4">
        <v>0.26533735440335371</v>
      </c>
      <c r="AE18" s="10">
        <v>0.90500000000000003</v>
      </c>
      <c r="AF18" s="10">
        <v>0.32800000000000001</v>
      </c>
      <c r="AG18" s="10">
        <v>0.51</v>
      </c>
      <c r="AH18" s="10">
        <v>0.76238791533968575</v>
      </c>
      <c r="AI18" s="4">
        <v>0.59495512531604666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1</v>
      </c>
      <c r="AQ18" s="9">
        <v>1</v>
      </c>
      <c r="AR18" s="9">
        <v>1</v>
      </c>
      <c r="AS18" s="9">
        <v>0</v>
      </c>
      <c r="AT18" s="9">
        <v>0</v>
      </c>
      <c r="AU18" s="9">
        <v>0</v>
      </c>
      <c r="AV18" s="7">
        <v>0</v>
      </c>
      <c r="AW18" s="7">
        <v>0</v>
      </c>
      <c r="AX18" s="7">
        <v>0</v>
      </c>
      <c r="AY18" s="10">
        <v>0.18</v>
      </c>
      <c r="AZ18" s="10">
        <v>0.31832216961085558</v>
      </c>
      <c r="BA18" s="11">
        <v>0.20391068218924563</v>
      </c>
      <c r="BB18" s="11">
        <v>0.20499677685062495</v>
      </c>
      <c r="BC18" s="11">
        <v>0.18419378979138248</v>
      </c>
      <c r="BD18" s="11">
        <v>0.19770041627708435</v>
      </c>
      <c r="BE18" s="5">
        <v>2</v>
      </c>
      <c r="BF18" s="5">
        <v>-9</v>
      </c>
      <c r="BG18" s="5">
        <v>1</v>
      </c>
      <c r="BH18" s="5">
        <v>0</v>
      </c>
      <c r="BI18" s="5">
        <v>55</v>
      </c>
      <c r="BJ18" s="5">
        <v>36</v>
      </c>
      <c r="BK18" s="5">
        <v>36</v>
      </c>
      <c r="BL18" s="5">
        <v>57</v>
      </c>
      <c r="BM18" s="5">
        <v>41</v>
      </c>
      <c r="BN18" s="5">
        <v>54</v>
      </c>
      <c r="BO18" s="5">
        <v>38</v>
      </c>
      <c r="BP18" s="5">
        <v>60</v>
      </c>
      <c r="BQ18" s="5">
        <v>-19</v>
      </c>
      <c r="BR18" s="5">
        <v>-3</v>
      </c>
      <c r="BS18" s="8">
        <v>169390</v>
      </c>
      <c r="BT18" s="10">
        <v>0.3627270886164472</v>
      </c>
      <c r="BU18" s="10">
        <v>0.20634646052196712</v>
      </c>
      <c r="BV18" s="2">
        <v>0</v>
      </c>
      <c r="BW18" s="2">
        <v>0</v>
      </c>
      <c r="BX18" s="2">
        <v>2.5</v>
      </c>
      <c r="BY18" s="2">
        <v>0</v>
      </c>
      <c r="BZ18" s="2">
        <v>0</v>
      </c>
      <c r="CA18" s="12">
        <v>0.20290539835708588</v>
      </c>
      <c r="CB18" s="12">
        <v>-0.46651608842220749</v>
      </c>
      <c r="CC18" s="12">
        <v>9.0250790448885898E-2</v>
      </c>
      <c r="CD18" s="15">
        <v>-0.37636321221565283</v>
      </c>
      <c r="CE18" s="15">
        <v>-0.23494293990517323</v>
      </c>
      <c r="CF18" s="15">
        <v>0.68399020373546238</v>
      </c>
      <c r="CG18" s="15">
        <v>-0.98847383950691037</v>
      </c>
      <c r="CH18" s="15">
        <v>-0.76369821278498218</v>
      </c>
      <c r="CI18" s="15">
        <v>-0.48995881208377767</v>
      </c>
      <c r="CJ18" s="15">
        <v>-0.9613318998599748</v>
      </c>
      <c r="CK18" s="15">
        <v>0.25200210199787004</v>
      </c>
      <c r="CL18" s="15">
        <v>-0.16148563487181258</v>
      </c>
      <c r="CM18" s="15">
        <v>-0.74590207170555656</v>
      </c>
      <c r="CN18" s="15">
        <v>0.67660041995414588</v>
      </c>
      <c r="CO18" s="15">
        <v>-3.2420047355522419</v>
      </c>
      <c r="CP18" s="15">
        <v>2.6996599505373564</v>
      </c>
      <c r="CQ18" s="15">
        <v>-1.0662034171180836</v>
      </c>
      <c r="CR18" s="15">
        <v>1.0952747798786358</v>
      </c>
      <c r="CS18" s="15">
        <v>-0.91488944115705917</v>
      </c>
      <c r="CT18" s="15">
        <v>0.71658392789900094</v>
      </c>
      <c r="CU18" s="15">
        <v>0.48814273313041323</v>
      </c>
      <c r="CV18" s="13">
        <v>0.88461743296354767</v>
      </c>
      <c r="CW18" s="5">
        <v>1</v>
      </c>
      <c r="CX18" s="2">
        <v>2.5</v>
      </c>
      <c r="CY18" s="2">
        <v>-0.7246142283526924</v>
      </c>
      <c r="CZ18" s="8">
        <v>2913123</v>
      </c>
      <c r="DA18" s="5">
        <v>190709</v>
      </c>
      <c r="DB18" s="5">
        <v>297133</v>
      </c>
      <c r="DC18" s="5">
        <v>124266</v>
      </c>
      <c r="DD18" s="5">
        <v>496294</v>
      </c>
      <c r="DE18" s="26">
        <v>5.5399999999999998E-2</v>
      </c>
      <c r="DF18" s="5">
        <v>79100</v>
      </c>
      <c r="DG18" s="11">
        <f>(0.63)/100</f>
        <v>6.3E-3</v>
      </c>
      <c r="DH18" s="5">
        <v>2922</v>
      </c>
      <c r="DI18" s="10">
        <f>(2.72)/100</f>
        <v>2.7200000000000002E-2</v>
      </c>
      <c r="DJ18" s="5">
        <v>89231</v>
      </c>
      <c r="DK18" s="2">
        <v>3.0692167170171247</v>
      </c>
      <c r="DL18" s="5">
        <v>336909</v>
      </c>
      <c r="DM18" s="2">
        <v>11.588424817759774</v>
      </c>
      <c r="DN18" s="8">
        <v>336909</v>
      </c>
      <c r="DO18" s="2">
        <v>30.582361353382513</v>
      </c>
      <c r="DQ18" s="10">
        <v>0.38</v>
      </c>
    </row>
    <row r="19" spans="1:121" x14ac:dyDescent="0.3">
      <c r="A19" t="s">
        <v>168</v>
      </c>
      <c r="B19" t="s">
        <v>169</v>
      </c>
      <c r="C19" s="5">
        <v>21</v>
      </c>
      <c r="D19" t="s">
        <v>170</v>
      </c>
      <c r="E19" s="5">
        <v>0</v>
      </c>
      <c r="F19" s="5">
        <v>0</v>
      </c>
      <c r="G19" s="1"/>
      <c r="H19" s="1"/>
      <c r="I19" s="1"/>
      <c r="J19" s="30"/>
      <c r="K19" s="1"/>
      <c r="L19" s="1"/>
      <c r="M19" s="1"/>
      <c r="N19" s="33"/>
      <c r="O19" s="5">
        <v>4436113</v>
      </c>
      <c r="P19" s="10">
        <v>0.97857751701948215</v>
      </c>
      <c r="Q19" s="5">
        <v>4341080.4447578462</v>
      </c>
      <c r="R19" s="5">
        <v>701940.50300069374</v>
      </c>
      <c r="S19" s="10">
        <v>0.16169718850714579</v>
      </c>
      <c r="T19" s="5">
        <v>54</v>
      </c>
      <c r="U19" s="5">
        <v>44160</v>
      </c>
      <c r="V19" s="8">
        <v>250989</v>
      </c>
      <c r="W19" s="10">
        <v>0.22</v>
      </c>
      <c r="X19" s="10">
        <v>0.06</v>
      </c>
      <c r="Y19" s="4">
        <v>1.2560441748840618</v>
      </c>
      <c r="Z19" s="4">
        <v>-1.2560441748840618</v>
      </c>
      <c r="AA19" s="10">
        <v>3.5150983530667521E-2</v>
      </c>
      <c r="AB19" s="10">
        <v>3.42395515502232E-2</v>
      </c>
      <c r="AC19" s="4">
        <v>-0.87886016700178371</v>
      </c>
      <c r="AD19" s="4">
        <v>0.87886016700178371</v>
      </c>
      <c r="AE19" s="10">
        <v>0.85699999999999998</v>
      </c>
      <c r="AF19" s="10">
        <v>0.23400000000000001</v>
      </c>
      <c r="AG19" s="10">
        <v>0.48200000000000004</v>
      </c>
      <c r="AH19" s="10">
        <v>0.84872077231013743</v>
      </c>
      <c r="AI19" s="4">
        <v>-0.63954701033759787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1</v>
      </c>
      <c r="AQ19" s="9">
        <v>1</v>
      </c>
      <c r="AR19" s="9">
        <v>1</v>
      </c>
      <c r="AS19" s="9">
        <v>1</v>
      </c>
      <c r="AT19" s="9">
        <v>0</v>
      </c>
      <c r="AU19" s="9">
        <v>0</v>
      </c>
      <c r="AV19" s="7">
        <v>1</v>
      </c>
      <c r="AW19" s="7">
        <v>1</v>
      </c>
      <c r="AX19" s="7">
        <v>1</v>
      </c>
      <c r="AY19" s="10">
        <v>0.15</v>
      </c>
      <c r="AZ19" s="10">
        <v>0.24509632787306954</v>
      </c>
      <c r="BA19" s="11">
        <v>0.27875387068376439</v>
      </c>
      <c r="BB19" s="11">
        <v>0.22948120493003857</v>
      </c>
      <c r="BC19" s="11">
        <v>0.30658115247003426</v>
      </c>
      <c r="BD19" s="11">
        <v>0.27160540936127908</v>
      </c>
      <c r="BE19" s="5">
        <v>-9</v>
      </c>
      <c r="BF19" s="5">
        <v>-9</v>
      </c>
      <c r="BG19" s="5">
        <v>0</v>
      </c>
      <c r="BH19" s="5">
        <v>1</v>
      </c>
      <c r="BI19" s="5">
        <v>34</v>
      </c>
      <c r="BJ19" s="5">
        <v>59</v>
      </c>
      <c r="BK19" s="5">
        <v>33</v>
      </c>
      <c r="BL19" s="5">
        <v>63</v>
      </c>
      <c r="BM19" s="5">
        <v>60</v>
      </c>
      <c r="BN19" s="5">
        <v>37</v>
      </c>
      <c r="BO19" s="5">
        <v>38</v>
      </c>
      <c r="BP19" s="5">
        <v>60</v>
      </c>
      <c r="BQ19" s="5">
        <v>-1</v>
      </c>
      <c r="BR19" s="5">
        <v>-22</v>
      </c>
      <c r="BS19" s="8">
        <v>206829</v>
      </c>
      <c r="BT19" s="10">
        <v>0.29465317803408703</v>
      </c>
      <c r="BU19" s="10">
        <v>0.12172818861918079</v>
      </c>
      <c r="BV19" s="2">
        <v>0</v>
      </c>
      <c r="BW19" s="2">
        <v>0</v>
      </c>
      <c r="BX19" s="2">
        <v>2.75</v>
      </c>
      <c r="BY19" s="2">
        <v>1</v>
      </c>
      <c r="BZ19" s="2">
        <v>0</v>
      </c>
      <c r="CA19" s="12">
        <v>0.92299042972486101</v>
      </c>
      <c r="CB19" s="12">
        <v>-0.25261197156399745</v>
      </c>
      <c r="CC19" s="12">
        <v>-0.3700122870397225</v>
      </c>
      <c r="CD19" s="15">
        <v>-0.270215872375421</v>
      </c>
      <c r="CE19" s="15">
        <v>-0.31351402144723112</v>
      </c>
      <c r="CF19" s="15">
        <v>-0.57467967845640555</v>
      </c>
      <c r="CG19" s="15">
        <v>0.16438339257035442</v>
      </c>
      <c r="CH19" s="15">
        <v>-0.31191926370529588</v>
      </c>
      <c r="CI19" s="15">
        <v>1.6345891703721074</v>
      </c>
      <c r="CJ19" s="15">
        <v>0.63183080716838202</v>
      </c>
      <c r="CK19" s="15">
        <v>-2.8149780257262056</v>
      </c>
      <c r="CL19" s="15">
        <v>3.7042827264472349</v>
      </c>
      <c r="CM19" s="15">
        <v>-0.9871769490225758</v>
      </c>
      <c r="CN19" s="15">
        <v>1.177907268636879</v>
      </c>
      <c r="CO19" s="15">
        <v>-0.18011137419734455</v>
      </c>
      <c r="CP19" s="15">
        <v>0.12473676339116456</v>
      </c>
      <c r="CQ19" s="15">
        <v>-1.0662034171180836</v>
      </c>
      <c r="CR19" s="15">
        <v>1.0952747798786358</v>
      </c>
      <c r="CS19" s="15">
        <v>0.58220237164540101</v>
      </c>
      <c r="CT19" s="15">
        <v>-1.0592979803724358</v>
      </c>
      <c r="CU19" s="15">
        <v>-1.9924193188995701E-2</v>
      </c>
      <c r="CV19" s="13">
        <v>-0.43144873012572088</v>
      </c>
      <c r="CW19" s="5">
        <v>0</v>
      </c>
      <c r="CX19" s="2">
        <v>3.75</v>
      </c>
      <c r="CY19" s="2">
        <v>-0.23143817435819994</v>
      </c>
      <c r="CZ19" s="8">
        <v>4454189</v>
      </c>
      <c r="DA19" s="5">
        <v>297342</v>
      </c>
      <c r="DB19" s="5">
        <v>419965</v>
      </c>
      <c r="DC19" s="5">
        <v>95051</v>
      </c>
      <c r="DD19" s="5">
        <v>968299</v>
      </c>
      <c r="DE19" s="26">
        <v>8.1199999999999994E-2</v>
      </c>
      <c r="DF19" s="5">
        <v>60837</v>
      </c>
      <c r="DG19" s="11">
        <f>(0.24)/100</f>
        <v>2.3999999999999998E-3</v>
      </c>
      <c r="DH19" s="5">
        <v>1934</v>
      </c>
      <c r="DI19" s="10">
        <f>(1.37)/100</f>
        <v>1.37E-2</v>
      </c>
      <c r="DJ19" s="5">
        <v>78239</v>
      </c>
      <c r="DK19" s="2">
        <v>1.7633414124130546</v>
      </c>
      <c r="DL19" s="5">
        <v>151920</v>
      </c>
      <c r="DM19" s="2">
        <v>3.4239551550223193</v>
      </c>
      <c r="DN19" s="8">
        <v>151920</v>
      </c>
      <c r="DO19" s="2">
        <v>40.543510048334198</v>
      </c>
      <c r="DQ19" s="10">
        <v>0.54</v>
      </c>
    </row>
    <row r="20" spans="1:121" x14ac:dyDescent="0.3">
      <c r="A20" t="s">
        <v>171</v>
      </c>
      <c r="B20" t="s">
        <v>172</v>
      </c>
      <c r="C20" s="5">
        <v>22</v>
      </c>
      <c r="D20" t="s">
        <v>173</v>
      </c>
      <c r="E20" s="5">
        <v>0</v>
      </c>
      <c r="F20" s="5">
        <v>0</v>
      </c>
      <c r="G20" s="1"/>
      <c r="H20" s="1"/>
      <c r="I20" s="1"/>
      <c r="J20" s="30"/>
      <c r="K20" s="1"/>
      <c r="L20" s="1"/>
      <c r="M20" s="1"/>
      <c r="N20" s="33"/>
      <c r="O20" s="5">
        <v>4686157</v>
      </c>
      <c r="P20" s="10">
        <v>0.97645432202980731</v>
      </c>
      <c r="Q20" s="5">
        <v>4575818.2563602356</v>
      </c>
      <c r="R20" s="5">
        <v>772748.37427659286</v>
      </c>
      <c r="S20" s="10">
        <v>0.16887654425577289</v>
      </c>
      <c r="T20" s="5">
        <v>53</v>
      </c>
      <c r="U20" s="5">
        <v>20616</v>
      </c>
      <c r="V20" s="8">
        <v>236934</v>
      </c>
      <c r="W20" s="10">
        <v>0.23599999999999999</v>
      </c>
      <c r="X20" s="10">
        <v>7.0000000000000007E-2</v>
      </c>
      <c r="Y20" s="4">
        <v>1.9977486868122214</v>
      </c>
      <c r="Z20" s="4">
        <v>-1.9977486868122214</v>
      </c>
      <c r="AA20" s="10">
        <v>4.0566969108859957E-2</v>
      </c>
      <c r="AB20" s="10">
        <v>4.93772943221494E-2</v>
      </c>
      <c r="AC20" s="4">
        <v>-0.64361398765503464</v>
      </c>
      <c r="AD20" s="4">
        <v>0.64361398765503464</v>
      </c>
      <c r="AE20" s="10">
        <v>0.84399999999999997</v>
      </c>
      <c r="AF20" s="10">
        <v>0.23400000000000001</v>
      </c>
      <c r="AG20" s="10">
        <v>0.42499999999999999</v>
      </c>
      <c r="AH20" s="10">
        <v>0.58838050386336826</v>
      </c>
      <c r="AI20" s="4">
        <v>-1.6208399547326313</v>
      </c>
      <c r="AJ20" s="9">
        <v>0</v>
      </c>
      <c r="AK20" s="9">
        <v>0</v>
      </c>
      <c r="AL20" s="9">
        <v>0</v>
      </c>
      <c r="AM20" s="9">
        <v>1</v>
      </c>
      <c r="AN20" s="9">
        <v>1</v>
      </c>
      <c r="AO20" s="9">
        <v>0</v>
      </c>
      <c r="AP20" s="9">
        <v>1</v>
      </c>
      <c r="AQ20" s="9">
        <v>1</v>
      </c>
      <c r="AR20" s="9">
        <v>1</v>
      </c>
      <c r="AS20" s="9">
        <v>0</v>
      </c>
      <c r="AT20" s="9">
        <v>0</v>
      </c>
      <c r="AU20" s="9">
        <v>0</v>
      </c>
      <c r="AV20" s="7">
        <v>0</v>
      </c>
      <c r="AW20" s="7">
        <v>0</v>
      </c>
      <c r="AX20" s="7">
        <v>1</v>
      </c>
      <c r="AY20" s="10">
        <v>0.14000000000000001</v>
      </c>
      <c r="AZ20" s="10">
        <v>0.3639633469051981</v>
      </c>
      <c r="BA20" s="11">
        <v>0.1784950738477436</v>
      </c>
      <c r="BB20" s="11">
        <v>0.26135777775978275</v>
      </c>
      <c r="BC20" s="11">
        <v>0.305898239263524</v>
      </c>
      <c r="BD20" s="11">
        <v>0.24858369695701676</v>
      </c>
      <c r="BE20" s="5">
        <v>-9</v>
      </c>
      <c r="BF20" s="5">
        <v>-9</v>
      </c>
      <c r="BG20" s="5">
        <v>1</v>
      </c>
      <c r="BH20" s="5">
        <v>1</v>
      </c>
      <c r="BI20" s="5">
        <v>55</v>
      </c>
      <c r="BJ20" s="5">
        <v>36</v>
      </c>
      <c r="BK20" s="5">
        <v>38</v>
      </c>
      <c r="BL20" s="5">
        <v>58</v>
      </c>
      <c r="BM20" s="5">
        <v>60</v>
      </c>
      <c r="BN20" s="5">
        <v>37</v>
      </c>
      <c r="BO20" s="5">
        <v>40</v>
      </c>
      <c r="BP20" s="5">
        <v>58</v>
      </c>
      <c r="BQ20" s="5">
        <v>-17</v>
      </c>
      <c r="BR20" s="5">
        <v>-20</v>
      </c>
      <c r="BS20" s="8">
        <v>216318</v>
      </c>
      <c r="BT20" s="10">
        <v>0.27993329678953482</v>
      </c>
      <c r="BU20" s="10">
        <v>0.11309907030430265</v>
      </c>
      <c r="BV20" s="2">
        <v>0</v>
      </c>
      <c r="BW20" s="2">
        <v>2</v>
      </c>
      <c r="BX20" s="2">
        <v>2.5</v>
      </c>
      <c r="BY20" s="2">
        <v>0.33333333333333331</v>
      </c>
      <c r="BZ20" s="2">
        <v>0</v>
      </c>
      <c r="CA20" s="12">
        <v>0.85128076210094128</v>
      </c>
      <c r="CB20" s="12">
        <v>-0.18814686660331917</v>
      </c>
      <c r="CC20" s="12">
        <v>0.17374802902517722</v>
      </c>
      <c r="CD20" s="15">
        <v>-0.3023509014852831</v>
      </c>
      <c r="CE20" s="15">
        <v>-0.32660920170424079</v>
      </c>
      <c r="CF20" s="15">
        <v>-0.84684666627096761</v>
      </c>
      <c r="CG20" s="15">
        <v>-1.379966618923834</v>
      </c>
      <c r="CH20" s="15">
        <v>0.27625721019781863</v>
      </c>
      <c r="CI20" s="15">
        <v>1.6227343363162958</v>
      </c>
      <c r="CJ20" s="15">
        <v>0.13555400469823006</v>
      </c>
      <c r="CK20" s="15">
        <v>0.25200210199787004</v>
      </c>
      <c r="CL20" s="15">
        <v>-0.16148563487181258</v>
      </c>
      <c r="CM20" s="15">
        <v>-0.58505215349421047</v>
      </c>
      <c r="CN20" s="15">
        <v>0.76015156140126805</v>
      </c>
      <c r="CO20" s="15">
        <v>-0.18011137419734455</v>
      </c>
      <c r="CP20" s="15">
        <v>0.12473676339116456</v>
      </c>
      <c r="CQ20" s="15">
        <v>-0.89493924617943066</v>
      </c>
      <c r="CR20" s="15">
        <v>0.921799581823324</v>
      </c>
      <c r="CS20" s="15">
        <v>-0.7485459064012302</v>
      </c>
      <c r="CT20" s="15">
        <v>-0.87236304265965303</v>
      </c>
      <c r="CU20" s="15">
        <v>-0.18927983529546505</v>
      </c>
      <c r="CV20" s="13">
        <v>-0.5656572216977529</v>
      </c>
      <c r="CW20" s="5">
        <v>0</v>
      </c>
      <c r="CX20" s="2">
        <v>4.833333333333333</v>
      </c>
      <c r="CY20" s="2">
        <v>0.19598107243702673</v>
      </c>
      <c r="CZ20" s="8">
        <v>4684333</v>
      </c>
      <c r="DA20" s="5">
        <v>348849</v>
      </c>
      <c r="DB20" s="5">
        <v>442533</v>
      </c>
      <c r="DC20" s="5">
        <v>110233</v>
      </c>
      <c r="DD20" s="5">
        <v>1059273</v>
      </c>
      <c r="DE20" s="26">
        <v>0.32100000000000001</v>
      </c>
      <c r="DF20" s="5">
        <v>77518</v>
      </c>
      <c r="DG20" s="11">
        <f>(0.52)/100</f>
        <v>5.1999999999999998E-3</v>
      </c>
      <c r="DH20" s="5">
        <v>562</v>
      </c>
      <c r="DI20" s="10">
        <f>(1.66)/100</f>
        <v>1.66E-2</v>
      </c>
      <c r="DJ20" s="5">
        <v>82935</v>
      </c>
      <c r="DK20" s="2">
        <v>1.7714847663203654</v>
      </c>
      <c r="DL20" s="5">
        <v>231168</v>
      </c>
      <c r="DM20" s="2">
        <v>4.9377294322149421</v>
      </c>
      <c r="DN20" s="8">
        <v>231168</v>
      </c>
      <c r="DO20" s="2">
        <v>40.376986143188191</v>
      </c>
      <c r="DQ20" s="10">
        <v>0.49</v>
      </c>
    </row>
    <row r="21" spans="1:121" x14ac:dyDescent="0.3">
      <c r="A21" t="s">
        <v>174</v>
      </c>
      <c r="B21" t="s">
        <v>175</v>
      </c>
      <c r="C21" s="5">
        <v>23</v>
      </c>
      <c r="D21" t="s">
        <v>176</v>
      </c>
      <c r="E21" s="5">
        <v>1</v>
      </c>
      <c r="F21" s="5">
        <v>1</v>
      </c>
      <c r="G21" s="2">
        <v>0.37742107041291945</v>
      </c>
      <c r="H21" s="2">
        <v>2.3774210704129195</v>
      </c>
      <c r="I21" s="3">
        <v>7</v>
      </c>
      <c r="J21" s="29">
        <v>10</v>
      </c>
      <c r="K21" s="2">
        <v>0.37742107041291945</v>
      </c>
      <c r="L21" s="2">
        <v>3.3774210704129195</v>
      </c>
      <c r="M21" s="3">
        <v>8</v>
      </c>
      <c r="N21" s="34">
        <v>2</v>
      </c>
      <c r="O21" s="5">
        <v>1330232</v>
      </c>
      <c r="P21" s="10">
        <v>0.98293476652654677</v>
      </c>
      <c r="Q21" s="5">
        <v>1307531.2803461414</v>
      </c>
      <c r="R21" s="5">
        <v>186677.98792395525</v>
      </c>
      <c r="S21" s="10">
        <v>0.14277133612783335</v>
      </c>
      <c r="T21" s="5">
        <v>29</v>
      </c>
      <c r="U21" s="5">
        <v>10051</v>
      </c>
      <c r="V21" s="8">
        <v>70500</v>
      </c>
      <c r="W21" s="10">
        <v>0.17399999999999999</v>
      </c>
      <c r="X21" s="10">
        <v>4.3999999999999997E-2</v>
      </c>
      <c r="Y21" s="4">
        <v>-0.22784266145531498</v>
      </c>
      <c r="Z21" s="4">
        <v>0.22784266145531498</v>
      </c>
      <c r="AA21" s="10">
        <v>0</v>
      </c>
      <c r="AB21" s="10">
        <v>1.5557136087013E-2</v>
      </c>
      <c r="AC21" s="4">
        <v>-1.3394631469391296</v>
      </c>
      <c r="AD21" s="4">
        <v>1.3394631469391296</v>
      </c>
      <c r="AE21" s="10">
        <v>0.92300000000000004</v>
      </c>
      <c r="AF21" s="10">
        <v>0.30099999999999999</v>
      </c>
      <c r="AG21" s="10">
        <v>0.48700000000000004</v>
      </c>
      <c r="AH21" s="10">
        <v>0.93400421636390807</v>
      </c>
      <c r="AI21" s="4">
        <v>1.3192817694064292</v>
      </c>
      <c r="AJ21" s="9">
        <v>0</v>
      </c>
      <c r="AK21" s="9">
        <v>0</v>
      </c>
      <c r="AL21" s="9">
        <v>0</v>
      </c>
      <c r="AM21" s="9">
        <v>1</v>
      </c>
      <c r="AN21" s="9">
        <v>1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1</v>
      </c>
      <c r="AU21" s="9">
        <v>1</v>
      </c>
      <c r="AV21" s="7">
        <v>1</v>
      </c>
      <c r="AW21" s="7">
        <v>0</v>
      </c>
      <c r="AX21" s="7">
        <v>0</v>
      </c>
      <c r="AY21" s="10">
        <v>0.12</v>
      </c>
      <c r="AZ21" s="10">
        <v>0.49861099354362098</v>
      </c>
      <c r="BA21" s="11">
        <v>0.31709758834904389</v>
      </c>
      <c r="BB21" s="11">
        <v>0.31219362745098039</v>
      </c>
      <c r="BC21" s="11">
        <v>0.31458450169894103</v>
      </c>
      <c r="BD21" s="11">
        <v>0.31462523916632179</v>
      </c>
      <c r="BE21" s="5">
        <v>3</v>
      </c>
      <c r="BF21" s="5">
        <v>2</v>
      </c>
      <c r="BG21" s="5">
        <v>0</v>
      </c>
      <c r="BH21" s="5">
        <v>0</v>
      </c>
      <c r="BI21" s="5">
        <v>48</v>
      </c>
      <c r="BJ21" s="5">
        <v>43</v>
      </c>
      <c r="BK21" s="5">
        <v>48</v>
      </c>
      <c r="BL21" s="5">
        <v>45</v>
      </c>
      <c r="BM21" s="5">
        <v>63</v>
      </c>
      <c r="BN21" s="5">
        <v>32</v>
      </c>
      <c r="BO21" s="5">
        <v>56</v>
      </c>
      <c r="BP21" s="5">
        <v>41</v>
      </c>
      <c r="BQ21" s="5">
        <v>0</v>
      </c>
      <c r="BR21" s="5">
        <v>-7</v>
      </c>
      <c r="BS21" s="8">
        <v>60449</v>
      </c>
      <c r="BT21" s="10">
        <v>0.32381428936669476</v>
      </c>
      <c r="BU21" s="10">
        <v>0.21800708447849698</v>
      </c>
      <c r="BV21" s="2">
        <v>0</v>
      </c>
      <c r="BW21" s="2">
        <v>2</v>
      </c>
      <c r="BX21" s="2">
        <v>0</v>
      </c>
      <c r="BY21" s="2">
        <v>0.33333333333333331</v>
      </c>
      <c r="BZ21" s="2">
        <v>2</v>
      </c>
      <c r="CA21" s="12">
        <v>1.0701539806118872</v>
      </c>
      <c r="CB21" s="12">
        <v>-0.7217187462515019</v>
      </c>
      <c r="CC21" s="12">
        <v>-1.803445568785166</v>
      </c>
      <c r="CD21" s="15">
        <v>-0.6828817755422586</v>
      </c>
      <c r="CE21" s="15">
        <v>-0.64089352787247234</v>
      </c>
      <c r="CF21" s="15">
        <v>-3.5497894251571058E-2</v>
      </c>
      <c r="CG21" s="15">
        <v>0.75501606208020089</v>
      </c>
      <c r="CH21" s="15">
        <v>1.2142642845134461</v>
      </c>
      <c r="CI21" s="15">
        <v>1.7735209937647665</v>
      </c>
      <c r="CJ21" s="15">
        <v>1.5592050703662825</v>
      </c>
      <c r="CK21" s="15">
        <v>-0.7703246072434885</v>
      </c>
      <c r="CL21" s="15">
        <v>1.0150525620513757</v>
      </c>
      <c r="CM21" s="15">
        <v>0.21919743756252022</v>
      </c>
      <c r="CN21" s="15">
        <v>-0.32601327741132019</v>
      </c>
      <c r="CO21" s="15">
        <v>0.30334547233237608</v>
      </c>
      <c r="CP21" s="15">
        <v>-0.6325935857694801</v>
      </c>
      <c r="CQ21" s="15">
        <v>0.4751741213297922</v>
      </c>
      <c r="CR21" s="15">
        <v>-0.55273960164682545</v>
      </c>
      <c r="CS21" s="15">
        <v>0.66537413902331544</v>
      </c>
      <c r="CT21" s="15">
        <v>0.34271405247343528</v>
      </c>
      <c r="CU21" s="15">
        <v>-0.5279911195084046</v>
      </c>
      <c r="CV21" s="13">
        <v>1.0659748665841196</v>
      </c>
      <c r="CW21" s="5">
        <v>1</v>
      </c>
      <c r="CX21" s="2">
        <v>4.3333333333333339</v>
      </c>
      <c r="CY21" s="2">
        <v>-1.2893491607699099E-3</v>
      </c>
      <c r="CZ21" s="8">
        <v>1335907</v>
      </c>
      <c r="DA21" s="5">
        <v>79636</v>
      </c>
      <c r="DB21" s="5">
        <v>110283</v>
      </c>
      <c r="DC21" s="5">
        <v>22722</v>
      </c>
      <c r="DD21" s="5">
        <v>318369</v>
      </c>
      <c r="DE21" s="26">
        <v>1.3500000000000002E-2</v>
      </c>
      <c r="DF21" s="5">
        <v>17499</v>
      </c>
      <c r="DG21" s="11">
        <f>(0.54)/100</f>
        <v>5.4000000000000003E-3</v>
      </c>
      <c r="DH21" s="5">
        <v>214</v>
      </c>
      <c r="DI21" s="10">
        <f>(1.31)/100</f>
        <v>1.3100000000000001E-2</v>
      </c>
      <c r="DJ21" s="5">
        <v>23452</v>
      </c>
      <c r="DK21" s="2">
        <v>1.761349596951961</v>
      </c>
      <c r="DL21" s="5">
        <v>20714</v>
      </c>
      <c r="DM21" s="2">
        <v>1.5557136087013015</v>
      </c>
      <c r="DN21" s="8">
        <v>20714</v>
      </c>
      <c r="DO21" s="2">
        <v>54.214535420604228</v>
      </c>
      <c r="DQ21" s="10">
        <v>0.54</v>
      </c>
    </row>
    <row r="22" spans="1:121" x14ac:dyDescent="0.3">
      <c r="A22" t="s">
        <v>177</v>
      </c>
      <c r="B22" t="s">
        <v>178</v>
      </c>
      <c r="C22" s="5">
        <v>24</v>
      </c>
      <c r="D22" t="s">
        <v>179</v>
      </c>
      <c r="E22" s="5">
        <v>1</v>
      </c>
      <c r="F22" s="5">
        <v>1</v>
      </c>
      <c r="G22" s="2">
        <v>7.1040348109057336E-2</v>
      </c>
      <c r="H22" s="2">
        <v>7.1040348109057336E-2</v>
      </c>
      <c r="I22" s="3">
        <v>14</v>
      </c>
      <c r="J22" s="29">
        <v>24</v>
      </c>
      <c r="K22" s="2">
        <v>7.1040348109057336E-2</v>
      </c>
      <c r="L22" s="2">
        <v>2.0710403481090571</v>
      </c>
      <c r="M22" s="3">
        <v>16</v>
      </c>
      <c r="N22" s="34">
        <v>17</v>
      </c>
      <c r="O22" s="5">
        <v>6024752</v>
      </c>
      <c r="P22" s="10">
        <v>0.92455580511221991</v>
      </c>
      <c r="Q22" s="5">
        <v>5570219.435961457</v>
      </c>
      <c r="R22" s="5">
        <v>894402.34208429011</v>
      </c>
      <c r="S22" s="10">
        <v>0.1605686009980162</v>
      </c>
      <c r="T22" s="5">
        <v>52</v>
      </c>
      <c r="U22" s="5">
        <v>69527</v>
      </c>
      <c r="V22" s="8">
        <v>364159</v>
      </c>
      <c r="W22" s="10">
        <v>0.112</v>
      </c>
      <c r="X22" s="10">
        <v>5.4000000000000013E-2</v>
      </c>
      <c r="Y22" s="4">
        <v>-1.0652576825498417</v>
      </c>
      <c r="Z22" s="4">
        <v>1.0652576825498417</v>
      </c>
      <c r="AA22" s="10">
        <v>0.15322498477922269</v>
      </c>
      <c r="AB22" s="10">
        <v>9.7521011985977804E-2</v>
      </c>
      <c r="AC22" s="4">
        <v>0.55412055348035261</v>
      </c>
      <c r="AD22" s="4">
        <v>-0.55412055348035261</v>
      </c>
      <c r="AE22" s="10">
        <v>0.90100000000000002</v>
      </c>
      <c r="AF22" s="10">
        <v>0.39300000000000002</v>
      </c>
      <c r="AG22" s="10">
        <v>0.46399999999999997</v>
      </c>
      <c r="AH22" s="10">
        <v>0.51401184120794219</v>
      </c>
      <c r="AI22" s="4">
        <v>0.14069042687152181</v>
      </c>
      <c r="AJ22" s="9">
        <v>0</v>
      </c>
      <c r="AK22" s="9">
        <v>0</v>
      </c>
      <c r="AL22" s="9">
        <v>0</v>
      </c>
      <c r="AM22" s="9">
        <v>1</v>
      </c>
      <c r="AN22" s="9">
        <v>1</v>
      </c>
      <c r="AO22" s="9">
        <v>0</v>
      </c>
      <c r="AP22" s="9">
        <v>1</v>
      </c>
      <c r="AQ22" s="9">
        <v>1</v>
      </c>
      <c r="AR22" s="9">
        <v>1</v>
      </c>
      <c r="AS22" s="9">
        <v>0</v>
      </c>
      <c r="AT22" s="9">
        <v>0.5</v>
      </c>
      <c r="AU22" s="9">
        <v>0</v>
      </c>
      <c r="AV22" s="7">
        <v>1</v>
      </c>
      <c r="AW22" s="7">
        <v>1</v>
      </c>
      <c r="AX22" s="7">
        <v>1</v>
      </c>
      <c r="AY22" s="10">
        <v>7.0000000000000007E-2</v>
      </c>
      <c r="AZ22" s="10">
        <v>0.34375744828990873</v>
      </c>
      <c r="BA22" s="11">
        <v>0.33091694814766465</v>
      </c>
      <c r="BB22" s="11">
        <v>0.24213524970178585</v>
      </c>
      <c r="BC22" s="11">
        <v>0.26574307775721201</v>
      </c>
      <c r="BD22" s="11">
        <v>0.27959842520222083</v>
      </c>
      <c r="BE22" s="5">
        <v>2</v>
      </c>
      <c r="BF22" s="5">
        <v>0</v>
      </c>
      <c r="BG22" s="5">
        <v>1</v>
      </c>
      <c r="BH22" s="5">
        <v>0</v>
      </c>
      <c r="BI22" s="5">
        <v>55</v>
      </c>
      <c r="BJ22" s="5">
        <v>36</v>
      </c>
      <c r="BK22" s="5">
        <v>61</v>
      </c>
      <c r="BL22" s="5">
        <v>35</v>
      </c>
      <c r="BM22" s="5">
        <v>70</v>
      </c>
      <c r="BN22" s="5">
        <v>26</v>
      </c>
      <c r="BO22" s="5">
        <v>62</v>
      </c>
      <c r="BP22" s="5">
        <v>36</v>
      </c>
      <c r="BQ22" s="5">
        <v>6</v>
      </c>
      <c r="BR22" s="5">
        <v>-8</v>
      </c>
      <c r="BS22" s="8">
        <v>294632</v>
      </c>
      <c r="BT22" s="10">
        <v>0.32941774203475122</v>
      </c>
      <c r="BU22" s="10">
        <v>8.6310606644057722E-2</v>
      </c>
      <c r="BV22" s="2">
        <v>0</v>
      </c>
      <c r="BW22" s="2">
        <v>2</v>
      </c>
      <c r="BX22" s="2">
        <v>2.5</v>
      </c>
      <c r="BY22" s="2">
        <v>1</v>
      </c>
      <c r="BZ22" s="2">
        <v>0.5</v>
      </c>
      <c r="CA22" s="12">
        <v>-0.90156125967894452</v>
      </c>
      <c r="CB22" s="12">
        <v>-7.7390312814990397E-2</v>
      </c>
      <c r="CC22" s="12">
        <v>-0.45549086229886815</v>
      </c>
      <c r="CD22" s="15">
        <v>-1.146658426705423E-2</v>
      </c>
      <c r="CE22" s="15">
        <v>-0.33970438196125041</v>
      </c>
      <c r="CF22" s="15">
        <v>6.8108568918152049E-2</v>
      </c>
      <c r="CG22" s="15">
        <v>0.96788445006562907</v>
      </c>
      <c r="CH22" s="15">
        <v>-7.8430818312774458E-2</v>
      </c>
      <c r="CI22" s="15">
        <v>0.92567243796143905</v>
      </c>
      <c r="CJ22" s="15">
        <v>0.80413546782869971</v>
      </c>
      <c r="CK22" s="15">
        <v>0.25200210199787004</v>
      </c>
      <c r="CL22" s="15">
        <v>-0.16148563487181258</v>
      </c>
      <c r="CM22" s="15">
        <v>1.2647219059362702</v>
      </c>
      <c r="CN22" s="15">
        <v>-1.1615246918825419</v>
      </c>
      <c r="CO22" s="15">
        <v>1.4314114475683908</v>
      </c>
      <c r="CP22" s="15">
        <v>-1.5413900047622537</v>
      </c>
      <c r="CQ22" s="15">
        <v>0.98896663414575081</v>
      </c>
      <c r="CR22" s="15">
        <v>-0.98642759678510472</v>
      </c>
      <c r="CS22" s="15">
        <v>1.1644047432908022</v>
      </c>
      <c r="CT22" s="15">
        <v>0.24924658361704388</v>
      </c>
      <c r="CU22" s="15">
        <v>-1.3747693300407526</v>
      </c>
      <c r="CV22" s="13">
        <v>-0.9822976208883436</v>
      </c>
      <c r="CW22" s="5">
        <v>1</v>
      </c>
      <c r="CX22" s="2">
        <v>6</v>
      </c>
      <c r="CY22" s="2">
        <v>0.65627872283188649</v>
      </c>
      <c r="CZ22" s="8">
        <v>6052177</v>
      </c>
      <c r="DA22" s="5">
        <v>420525</v>
      </c>
      <c r="DB22" s="5">
        <v>546861</v>
      </c>
      <c r="DC22" s="5">
        <v>453906</v>
      </c>
      <c r="DD22" s="5">
        <v>1046470</v>
      </c>
      <c r="DE22" s="26">
        <v>0.29350000000000004</v>
      </c>
      <c r="DF22" s="5">
        <v>374779</v>
      </c>
      <c r="DG22" s="11">
        <f>(0.2)/100</f>
        <v>2E-3</v>
      </c>
      <c r="DH22" s="5">
        <v>2101</v>
      </c>
      <c r="DI22" s="10">
        <f>(6.23)/100</f>
        <v>6.2300000000000001E-2</v>
      </c>
      <c r="DJ22" s="5">
        <v>166702</v>
      </c>
      <c r="DK22" s="2">
        <v>2.7707715201347241</v>
      </c>
      <c r="DL22" s="5">
        <v>586730</v>
      </c>
      <c r="DM22" s="2">
        <v>9.7521011985977779</v>
      </c>
      <c r="DN22" s="8">
        <v>586730</v>
      </c>
      <c r="DO22" s="2">
        <v>48.786280154514387</v>
      </c>
      <c r="DQ22" s="10">
        <v>0.55000000000000004</v>
      </c>
    </row>
    <row r="23" spans="1:121" x14ac:dyDescent="0.3">
      <c r="A23" t="s">
        <v>180</v>
      </c>
      <c r="B23" t="s">
        <v>181</v>
      </c>
      <c r="C23" s="5">
        <v>25</v>
      </c>
      <c r="D23" t="s">
        <v>182</v>
      </c>
      <c r="E23" s="5">
        <v>1</v>
      </c>
      <c r="F23" s="5">
        <v>1</v>
      </c>
      <c r="G23" s="2">
        <v>0.51484322097045465</v>
      </c>
      <c r="H23" s="2">
        <v>0.51484322097045465</v>
      </c>
      <c r="I23" s="3">
        <v>4</v>
      </c>
      <c r="J23" s="29">
        <v>18</v>
      </c>
      <c r="K23" s="2">
        <v>0.51484322097045465</v>
      </c>
      <c r="L23" s="2">
        <v>1.5148432209704548</v>
      </c>
      <c r="M23" s="3">
        <v>4</v>
      </c>
      <c r="N23" s="34">
        <v>19</v>
      </c>
      <c r="O23" s="5">
        <v>6823721</v>
      </c>
      <c r="P23" s="10">
        <v>0.92202903235703915</v>
      </c>
      <c r="Q23" s="5">
        <v>6291668.8707044078</v>
      </c>
      <c r="R23" s="5">
        <v>1099619.2002212638</v>
      </c>
      <c r="S23" s="10">
        <v>0.17477385139281046</v>
      </c>
      <c r="T23" s="5">
        <v>131</v>
      </c>
      <c r="U23" s="5">
        <v>40912</v>
      </c>
      <c r="V23" s="8">
        <v>504649</v>
      </c>
      <c r="W23" s="10">
        <v>0.14000000000000001</v>
      </c>
      <c r="X23" s="10">
        <v>5.2999999999999999E-2</v>
      </c>
      <c r="Y23" s="4">
        <v>-0.64704464623566571</v>
      </c>
      <c r="Z23" s="4">
        <v>0.64704464623566571</v>
      </c>
      <c r="AA23" s="10">
        <v>0.16499096638337796</v>
      </c>
      <c r="AB23" s="10">
        <v>0.114462903156429</v>
      </c>
      <c r="AC23" s="4">
        <v>0.59335974862654528</v>
      </c>
      <c r="AD23" s="4">
        <v>-0.59335974862654528</v>
      </c>
      <c r="AE23" s="10">
        <v>0.90400000000000003</v>
      </c>
      <c r="AF23" s="10">
        <v>0.42699999999999999</v>
      </c>
      <c r="AG23" s="10">
        <v>0.45799999999999996</v>
      </c>
      <c r="AH23" s="10">
        <v>0.72357925881036367</v>
      </c>
      <c r="AI23" s="4">
        <v>0.92784438219048704</v>
      </c>
      <c r="AJ23" s="9">
        <v>0</v>
      </c>
      <c r="AK23" s="9">
        <v>0</v>
      </c>
      <c r="AL23" s="9">
        <v>0</v>
      </c>
      <c r="AM23" s="9">
        <v>1</v>
      </c>
      <c r="AN23" s="9">
        <v>1</v>
      </c>
      <c r="AO23" s="9">
        <v>0</v>
      </c>
      <c r="AP23" s="9">
        <v>1</v>
      </c>
      <c r="AQ23" s="9">
        <v>1</v>
      </c>
      <c r="AR23" s="9">
        <v>1</v>
      </c>
      <c r="AS23" s="9">
        <v>0</v>
      </c>
      <c r="AT23" s="9">
        <v>0</v>
      </c>
      <c r="AU23" s="9">
        <v>0</v>
      </c>
      <c r="AV23" s="7">
        <v>1</v>
      </c>
      <c r="AW23" s="7">
        <v>0</v>
      </c>
      <c r="AX23" s="7">
        <v>1</v>
      </c>
      <c r="AY23" s="10">
        <v>0.13</v>
      </c>
      <c r="AZ23" s="10">
        <v>0.3901616383032846</v>
      </c>
      <c r="BA23" s="11">
        <v>0.3351932827864717</v>
      </c>
      <c r="BB23" s="11">
        <v>0.25539818370346734</v>
      </c>
      <c r="BC23" s="11">
        <v>0.22212112916472082</v>
      </c>
      <c r="BD23" s="11">
        <v>0.27090419855155329</v>
      </c>
      <c r="BE23" s="5">
        <v>1</v>
      </c>
      <c r="BF23" s="5">
        <v>0</v>
      </c>
      <c r="BG23" s="5">
        <v>1</v>
      </c>
      <c r="BH23" s="5">
        <v>0</v>
      </c>
      <c r="BI23" s="5">
        <v>55</v>
      </c>
      <c r="BJ23" s="5">
        <v>36</v>
      </c>
      <c r="BK23" s="5">
        <v>61</v>
      </c>
      <c r="BL23" s="5">
        <v>33</v>
      </c>
      <c r="BM23" s="5">
        <v>73</v>
      </c>
      <c r="BN23" s="5">
        <v>24</v>
      </c>
      <c r="BO23" s="5">
        <v>61</v>
      </c>
      <c r="BP23" s="5">
        <v>37</v>
      </c>
      <c r="BQ23" s="5">
        <v>6</v>
      </c>
      <c r="BR23" s="5">
        <v>-12</v>
      </c>
      <c r="BS23" s="8">
        <v>463737</v>
      </c>
      <c r="BT23" s="10">
        <v>0.42172508438074519</v>
      </c>
      <c r="BU23" s="10">
        <v>0.19197736835957976</v>
      </c>
      <c r="BV23" s="2">
        <v>0</v>
      </c>
      <c r="BW23" s="2">
        <v>2</v>
      </c>
      <c r="BX23" s="2">
        <v>2.5</v>
      </c>
      <c r="BY23" s="2">
        <v>0.66666666666666663</v>
      </c>
      <c r="BZ23" s="2">
        <v>0</v>
      </c>
      <c r="CA23" s="12">
        <v>-0.98690153003392389</v>
      </c>
      <c r="CB23" s="12">
        <v>0.10944380691095454</v>
      </c>
      <c r="CC23" s="12">
        <v>0.62040671332015063</v>
      </c>
      <c r="CD23" s="15">
        <v>0.30974652420996662</v>
      </c>
      <c r="CE23" s="15">
        <v>0.69481485834251178</v>
      </c>
      <c r="CF23" s="15">
        <v>1.7748486507224617</v>
      </c>
      <c r="CG23" s="15">
        <v>1.0337555522233395</v>
      </c>
      <c r="CH23" s="15">
        <v>0.16629265921990574</v>
      </c>
      <c r="CI23" s="15">
        <v>0.16842985306883002</v>
      </c>
      <c r="CJ23" s="15">
        <v>0.61671487433083183</v>
      </c>
      <c r="CK23" s="15">
        <v>0.25200210199787004</v>
      </c>
      <c r="CL23" s="15">
        <v>-0.16148563487181258</v>
      </c>
      <c r="CM23" s="15">
        <v>1.2647219059362702</v>
      </c>
      <c r="CN23" s="15">
        <v>-1.3286269747767863</v>
      </c>
      <c r="CO23" s="15">
        <v>1.9148682940981114</v>
      </c>
      <c r="CP23" s="15">
        <v>-1.8443221444265117</v>
      </c>
      <c r="CQ23" s="15">
        <v>0.90333454867642438</v>
      </c>
      <c r="CR23" s="15">
        <v>-0.89968999775744884</v>
      </c>
      <c r="CS23" s="15">
        <v>1.1644047432908022</v>
      </c>
      <c r="CT23" s="15">
        <v>-0.12462329180852177</v>
      </c>
      <c r="CU23" s="15">
        <v>-0.35863547740193485</v>
      </c>
      <c r="CV23" s="13">
        <v>0.66113525158604647</v>
      </c>
      <c r="CW23" s="5">
        <v>1</v>
      </c>
      <c r="CX23" s="2">
        <v>5.166666666666667</v>
      </c>
      <c r="CY23" s="2">
        <v>0.32749468683555827</v>
      </c>
      <c r="CZ23" s="8">
        <v>6859819</v>
      </c>
      <c r="DA23" s="5">
        <v>488357</v>
      </c>
      <c r="DB23" s="5">
        <v>704251</v>
      </c>
      <c r="DC23" s="5">
        <v>531121</v>
      </c>
      <c r="DD23" s="5">
        <v>1156496</v>
      </c>
      <c r="DE23" s="26">
        <v>6.7000000000000004E-2</v>
      </c>
      <c r="DF23" s="5">
        <v>438614</v>
      </c>
      <c r="DG23" s="11">
        <f>(0.12)/100</f>
        <v>1.1999999999999999E-3</v>
      </c>
      <c r="DH23" s="5">
        <v>3006</v>
      </c>
      <c r="DI23" s="10">
        <f>(6.44)/100</f>
        <v>6.4399999999999999E-2</v>
      </c>
      <c r="DJ23" s="5">
        <v>137271</v>
      </c>
      <c r="DK23" s="2">
        <v>2.0152004344239591</v>
      </c>
      <c r="DL23" s="5">
        <v>779696</v>
      </c>
      <c r="DM23" s="2">
        <v>11.446290315642948</v>
      </c>
      <c r="DN23" s="8">
        <v>779696</v>
      </c>
      <c r="DO23" s="2">
        <v>45.310317902800278</v>
      </c>
      <c r="DQ23" s="10">
        <v>0.49</v>
      </c>
    </row>
    <row r="24" spans="1:121" x14ac:dyDescent="0.3">
      <c r="A24" t="s">
        <v>183</v>
      </c>
      <c r="B24" t="s">
        <v>184</v>
      </c>
      <c r="C24" s="5">
        <v>26</v>
      </c>
      <c r="D24" t="s">
        <v>185</v>
      </c>
      <c r="E24" s="5">
        <v>1</v>
      </c>
      <c r="F24" s="5">
        <v>1</v>
      </c>
      <c r="G24" s="2">
        <v>7.8178278965057805E-3</v>
      </c>
      <c r="H24" s="2">
        <v>1.0078178278965058</v>
      </c>
      <c r="I24" s="3">
        <v>17</v>
      </c>
      <c r="J24" s="29">
        <v>15</v>
      </c>
      <c r="K24" s="2">
        <v>7.8178278965057805E-3</v>
      </c>
      <c r="L24" s="2">
        <v>3.0078178278965058</v>
      </c>
      <c r="M24" s="3">
        <v>18</v>
      </c>
      <c r="N24" s="34">
        <v>6</v>
      </c>
      <c r="O24" s="5">
        <v>9933445</v>
      </c>
      <c r="P24" s="10">
        <v>0.96784142300293097</v>
      </c>
      <c r="Q24" s="5">
        <v>9613999.5441213492</v>
      </c>
      <c r="R24" s="5">
        <v>1581642.5821056976</v>
      </c>
      <c r="S24" s="10">
        <v>0.16451452643065925</v>
      </c>
      <c r="T24" s="5">
        <v>96</v>
      </c>
      <c r="U24" s="5">
        <v>51850</v>
      </c>
      <c r="V24" s="8">
        <v>582499</v>
      </c>
      <c r="W24" s="10">
        <v>0.17499999999999999</v>
      </c>
      <c r="X24" s="10">
        <v>6.2E-2</v>
      </c>
      <c r="Y24" s="4">
        <v>0.5283558203554215</v>
      </c>
      <c r="Z24" s="4">
        <v>-0.5283558203554215</v>
      </c>
      <c r="AA24" s="10">
        <v>6.6706183334508423E-2</v>
      </c>
      <c r="AB24" s="10">
        <v>4.9497899942588401E-2</v>
      </c>
      <c r="AC24" s="4">
        <v>-0.37585730393936823</v>
      </c>
      <c r="AD24" s="4">
        <v>0.37585730393936823</v>
      </c>
      <c r="AE24" s="10">
        <v>0.90400000000000003</v>
      </c>
      <c r="AF24" s="10">
        <v>0.28299999999999997</v>
      </c>
      <c r="AG24" s="10">
        <v>0.47499999999999998</v>
      </c>
      <c r="AH24" s="10">
        <v>0.75289123011996006</v>
      </c>
      <c r="AI24" s="4">
        <v>0.33921774257707005</v>
      </c>
      <c r="AJ24" s="9">
        <v>0</v>
      </c>
      <c r="AK24" s="9">
        <v>0</v>
      </c>
      <c r="AL24" s="9">
        <v>0</v>
      </c>
      <c r="AM24" s="9">
        <v>0.5</v>
      </c>
      <c r="AN24" s="9">
        <v>1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7">
        <v>1</v>
      </c>
      <c r="AW24" s="7">
        <v>0</v>
      </c>
      <c r="AX24" s="7">
        <v>1</v>
      </c>
      <c r="AY24" s="10">
        <v>0.2</v>
      </c>
      <c r="AZ24" s="10">
        <v>0.24178479257099778</v>
      </c>
      <c r="BA24" s="11">
        <v>0.38319815052537542</v>
      </c>
      <c r="BB24" s="11">
        <v>0.23487949024535365</v>
      </c>
      <c r="BC24" s="11">
        <v>0.21132983678594294</v>
      </c>
      <c r="BD24" s="11">
        <v>0.27646915918555737</v>
      </c>
      <c r="BE24" s="5">
        <v>3</v>
      </c>
      <c r="BF24" s="5">
        <v>1</v>
      </c>
      <c r="BG24" s="5">
        <v>0</v>
      </c>
      <c r="BH24" s="5">
        <v>0</v>
      </c>
      <c r="BI24" s="5">
        <v>57</v>
      </c>
      <c r="BJ24" s="5">
        <v>34</v>
      </c>
      <c r="BK24" s="5">
        <v>47</v>
      </c>
      <c r="BL24" s="5">
        <v>48</v>
      </c>
      <c r="BM24" s="5">
        <v>63</v>
      </c>
      <c r="BN24" s="5">
        <v>35</v>
      </c>
      <c r="BO24" s="5">
        <v>54</v>
      </c>
      <c r="BP24" s="5">
        <v>45</v>
      </c>
      <c r="BQ24" s="5">
        <v>-10</v>
      </c>
      <c r="BR24" s="5">
        <v>-9</v>
      </c>
      <c r="BS24" s="8">
        <v>530649</v>
      </c>
      <c r="BT24" s="10">
        <v>0.335505003471472</v>
      </c>
      <c r="BU24" s="10">
        <v>9.6643208876678738E-2</v>
      </c>
      <c r="BV24" s="2">
        <v>0</v>
      </c>
      <c r="BW24" s="2">
        <v>1.5</v>
      </c>
      <c r="BX24" s="2">
        <v>0</v>
      </c>
      <c r="BY24" s="2">
        <v>0.66666666666666663</v>
      </c>
      <c r="BZ24" s="2">
        <v>0</v>
      </c>
      <c r="CA24" s="12">
        <v>0.56038514040852561</v>
      </c>
      <c r="CB24" s="12">
        <v>0.54828891476067587</v>
      </c>
      <c r="CC24" s="12">
        <v>-0.1566287170662938</v>
      </c>
      <c r="CD24" s="15">
        <v>0.48774097573631064</v>
      </c>
      <c r="CE24" s="15">
        <v>0.23648354934717408</v>
      </c>
      <c r="CF24" s="15">
        <v>0.18066053735778864</v>
      </c>
      <c r="CG24" s="15">
        <v>1.7732050607348699</v>
      </c>
      <c r="CH24" s="15">
        <v>-0.21231180468378386</v>
      </c>
      <c r="CI24" s="15">
        <v>-1.8898462123496919E-2</v>
      </c>
      <c r="CJ24" s="15">
        <v>0.73667818639116722</v>
      </c>
      <c r="CK24" s="15">
        <v>0.54409544749540106</v>
      </c>
      <c r="CL24" s="15">
        <v>-0.49763940542129498</v>
      </c>
      <c r="CM24" s="15">
        <v>0.13877247845684715</v>
      </c>
      <c r="CN24" s="15">
        <v>-7.5359853069953658E-2</v>
      </c>
      <c r="CO24" s="15">
        <v>0.30334547233237608</v>
      </c>
      <c r="CP24" s="15">
        <v>-0.17819537627309331</v>
      </c>
      <c r="CQ24" s="15">
        <v>0.30390995039113933</v>
      </c>
      <c r="CR24" s="15">
        <v>-0.20578920553620206</v>
      </c>
      <c r="CS24" s="15">
        <v>-0.16634353475582905</v>
      </c>
      <c r="CT24" s="15">
        <v>0.15577911476065245</v>
      </c>
      <c r="CU24" s="15">
        <v>0.82685401734335284</v>
      </c>
      <c r="CV24" s="13">
        <v>-0.82159488057906793</v>
      </c>
      <c r="CW24" s="5">
        <v>1</v>
      </c>
      <c r="CX24" s="2">
        <v>2.1666666666666665</v>
      </c>
      <c r="CY24" s="2">
        <v>-0.85612784275122378</v>
      </c>
      <c r="CZ24" s="8">
        <v>9962311</v>
      </c>
      <c r="DA24" s="5">
        <v>658551</v>
      </c>
      <c r="DB24" s="5">
        <v>975645</v>
      </c>
      <c r="DC24" s="5">
        <v>319280</v>
      </c>
      <c r="DD24" s="5">
        <v>1978343</v>
      </c>
      <c r="DE24" s="26">
        <v>0.13570000000000002</v>
      </c>
      <c r="DF24" s="5">
        <v>291323</v>
      </c>
      <c r="DG24" s="11">
        <f>(0.43)/100</f>
        <v>4.3E-3</v>
      </c>
      <c r="DH24" s="5">
        <v>2462</v>
      </c>
      <c r="DI24" s="10">
        <f>(2.93)/100</f>
        <v>2.9300000000000003E-2</v>
      </c>
      <c r="DJ24" s="5">
        <v>262838</v>
      </c>
      <c r="DK24" s="2">
        <v>2.647361582546861</v>
      </c>
      <c r="DL24" s="5">
        <v>491430</v>
      </c>
      <c r="DM24" s="2">
        <v>4.9497899942588361</v>
      </c>
      <c r="DN24" s="8">
        <v>491430</v>
      </c>
      <c r="DO24" s="2">
        <v>41.550965616822367</v>
      </c>
      <c r="DQ24" s="10">
        <v>0.42</v>
      </c>
    </row>
    <row r="25" spans="1:121" x14ac:dyDescent="0.3">
      <c r="A25" t="s">
        <v>186</v>
      </c>
      <c r="B25" t="s">
        <v>187</v>
      </c>
      <c r="C25" s="5">
        <v>27</v>
      </c>
      <c r="D25" t="s">
        <v>188</v>
      </c>
      <c r="E25" s="5">
        <v>1</v>
      </c>
      <c r="F25" s="5">
        <v>1</v>
      </c>
      <c r="G25" s="2">
        <v>0.56891234439666871</v>
      </c>
      <c r="H25" s="2">
        <v>3.5689123443966686</v>
      </c>
      <c r="I25" s="3">
        <v>3</v>
      </c>
      <c r="J25" s="29">
        <v>2</v>
      </c>
      <c r="K25" s="2">
        <v>0.56891234439666871</v>
      </c>
      <c r="L25" s="2">
        <v>3.5689123443966686</v>
      </c>
      <c r="M25" s="3">
        <v>3</v>
      </c>
      <c r="N25" s="34">
        <v>1</v>
      </c>
      <c r="O25" s="5">
        <v>5525050</v>
      </c>
      <c r="P25" s="10">
        <v>0.95960780093739961</v>
      </c>
      <c r="Q25" s="5">
        <v>5301881.0805691797</v>
      </c>
      <c r="R25" s="5">
        <v>837636.85139925138</v>
      </c>
      <c r="S25" s="10">
        <v>0.15798861548764265</v>
      </c>
      <c r="T25" s="5">
        <v>82</v>
      </c>
      <c r="U25" s="5">
        <v>35316</v>
      </c>
      <c r="V25" s="8">
        <v>324149</v>
      </c>
      <c r="W25" s="10">
        <v>0.127</v>
      </c>
      <c r="X25" s="10">
        <v>3.7999999999999999E-2</v>
      </c>
      <c r="Y25" s="4">
        <v>-1.4502911418058484</v>
      </c>
      <c r="Z25" s="4">
        <v>1.4502911418058484</v>
      </c>
      <c r="AA25" s="10">
        <v>8.1963756206575714E-2</v>
      </c>
      <c r="AB25" s="10">
        <v>5.2257700791601101E-2</v>
      </c>
      <c r="AC25" s="4">
        <v>-0.51876623088855589</v>
      </c>
      <c r="AD25" s="4">
        <v>0.51876623088855589</v>
      </c>
      <c r="AE25" s="10">
        <v>0.92900000000000005</v>
      </c>
      <c r="AF25" s="10">
        <v>0.34799999999999998</v>
      </c>
      <c r="AG25" s="10">
        <v>0.51300000000000001</v>
      </c>
      <c r="AH25" s="10">
        <v>0.80511279808230218</v>
      </c>
      <c r="AI25" s="4">
        <v>1.3186048730138742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1</v>
      </c>
      <c r="AQ25" s="9">
        <v>1</v>
      </c>
      <c r="AR25" s="9">
        <v>1</v>
      </c>
      <c r="AS25" s="9">
        <v>1</v>
      </c>
      <c r="AT25" s="9">
        <v>1</v>
      </c>
      <c r="AU25" s="9">
        <v>1</v>
      </c>
      <c r="AV25" s="7">
        <v>1</v>
      </c>
      <c r="AW25" s="7">
        <v>1</v>
      </c>
      <c r="AX25" s="7">
        <v>1</v>
      </c>
      <c r="AY25" s="10">
        <v>0.12</v>
      </c>
      <c r="AZ25" s="10">
        <v>0.51584038375372288</v>
      </c>
      <c r="BA25" s="11">
        <v>0.4339940264634094</v>
      </c>
      <c r="BB25" s="11">
        <v>0.34606745076726553</v>
      </c>
      <c r="BC25" s="11">
        <v>0.27541227083068404</v>
      </c>
      <c r="BD25" s="11">
        <v>0.35182458268711964</v>
      </c>
      <c r="BE25" s="5">
        <v>3</v>
      </c>
      <c r="BF25" s="5">
        <v>3</v>
      </c>
      <c r="BG25" s="5">
        <v>0</v>
      </c>
      <c r="BH25" s="5">
        <v>0</v>
      </c>
      <c r="BI25" s="5">
        <v>45</v>
      </c>
      <c r="BJ25" s="5">
        <v>42</v>
      </c>
      <c r="BK25" s="5">
        <v>47</v>
      </c>
      <c r="BL25" s="5">
        <v>45</v>
      </c>
      <c r="BM25" s="5">
        <v>63</v>
      </c>
      <c r="BN25" s="5">
        <v>33</v>
      </c>
      <c r="BO25" s="5">
        <v>53</v>
      </c>
      <c r="BP25" s="5">
        <v>45</v>
      </c>
      <c r="BQ25" s="5">
        <v>2</v>
      </c>
      <c r="BR25" s="5">
        <v>-10</v>
      </c>
      <c r="BS25" s="8">
        <v>288833</v>
      </c>
      <c r="BT25" s="10">
        <v>0.3448188788703741</v>
      </c>
      <c r="BU25" s="10">
        <v>0.14841494647107267</v>
      </c>
      <c r="BV25" s="2">
        <v>0</v>
      </c>
      <c r="BW25" s="2">
        <v>0</v>
      </c>
      <c r="BX25" s="2">
        <v>2.75</v>
      </c>
      <c r="BY25" s="2">
        <v>1</v>
      </c>
      <c r="BZ25" s="2">
        <v>2</v>
      </c>
      <c r="CA25" s="12">
        <v>0.28229937601500299</v>
      </c>
      <c r="CB25" s="12">
        <v>-0.12907091342077326</v>
      </c>
      <c r="CC25" s="12">
        <v>-0.6508974956631306</v>
      </c>
      <c r="CD25" s="15">
        <v>-0.10294452910416436</v>
      </c>
      <c r="CE25" s="15">
        <v>5.3151025749039023E-2</v>
      </c>
      <c r="CF25" s="15">
        <v>0.35287180523996065</v>
      </c>
      <c r="CG25" s="15">
        <v>2.5556462435974994</v>
      </c>
      <c r="CH25" s="15">
        <v>1.8392933948323169</v>
      </c>
      <c r="CI25" s="15">
        <v>1.0935219951919479</v>
      </c>
      <c r="CJ25" s="15">
        <v>2.3611076800554014</v>
      </c>
      <c r="CK25" s="15">
        <v>-1.2084646254897851</v>
      </c>
      <c r="CL25" s="15">
        <v>0.84697567677663455</v>
      </c>
      <c r="CM25" s="15">
        <v>0.13877247845684715</v>
      </c>
      <c r="CN25" s="15">
        <v>-0.32601327741132019</v>
      </c>
      <c r="CO25" s="15">
        <v>0.30334547233237608</v>
      </c>
      <c r="CP25" s="15">
        <v>-0.4811275159373512</v>
      </c>
      <c r="CQ25" s="15">
        <v>0.21827786492181292</v>
      </c>
      <c r="CR25" s="15">
        <v>-0.20578920553620206</v>
      </c>
      <c r="CS25" s="15">
        <v>0.83171767377914441</v>
      </c>
      <c r="CT25" s="15">
        <v>6.2311645904261047E-2</v>
      </c>
      <c r="CU25" s="15">
        <v>-0.5279911195084046</v>
      </c>
      <c r="CV25" s="13">
        <v>-1.639015918514283E-2</v>
      </c>
      <c r="CW25" s="5">
        <v>1</v>
      </c>
      <c r="CX25" s="2">
        <v>5.75</v>
      </c>
      <c r="CY25" s="2">
        <v>0.55764351203298801</v>
      </c>
      <c r="CZ25" s="8">
        <v>5576606</v>
      </c>
      <c r="DA25" s="5">
        <v>365353</v>
      </c>
      <c r="DB25" s="5">
        <v>507542</v>
      </c>
      <c r="DC25" s="5">
        <v>222963</v>
      </c>
      <c r="DD25" s="5">
        <v>937937</v>
      </c>
      <c r="DE25" s="26">
        <v>5.8899999999999994E-2</v>
      </c>
      <c r="DF25" s="5">
        <v>257673</v>
      </c>
      <c r="DG25" s="11">
        <f>(1.05)/100</f>
        <v>1.0500000000000001E-2</v>
      </c>
      <c r="DH25" s="5">
        <v>1255</v>
      </c>
      <c r="DI25" s="10">
        <f>(4.67)/100</f>
        <v>4.6699999999999998E-2</v>
      </c>
      <c r="DJ25" s="5">
        <v>138005</v>
      </c>
      <c r="DK25" s="2">
        <v>2.5001123198172737</v>
      </c>
      <c r="DL25" s="5">
        <v>288460</v>
      </c>
      <c r="DM25" s="2">
        <v>5.2257700791601085</v>
      </c>
      <c r="DN25" s="8">
        <v>288460</v>
      </c>
      <c r="DO25" s="2">
        <v>55.923234096188082</v>
      </c>
      <c r="DQ25" s="10">
        <v>0.56000000000000005</v>
      </c>
    </row>
    <row r="26" spans="1:121" x14ac:dyDescent="0.3">
      <c r="A26" t="s">
        <v>189</v>
      </c>
      <c r="B26" t="s">
        <v>190</v>
      </c>
      <c r="C26" s="5">
        <v>28</v>
      </c>
      <c r="D26" t="s">
        <v>191</v>
      </c>
      <c r="E26" s="5">
        <v>1</v>
      </c>
      <c r="F26" s="5">
        <v>0</v>
      </c>
      <c r="G26" s="2">
        <v>-0.60103164179915824</v>
      </c>
      <c r="H26" s="2">
        <v>-0.60103164179915824</v>
      </c>
      <c r="I26" s="3">
        <v>29</v>
      </c>
      <c r="J26" s="29">
        <v>32</v>
      </c>
      <c r="K26" s="1"/>
      <c r="L26" s="1"/>
      <c r="M26" s="1"/>
      <c r="N26" s="33"/>
      <c r="O26" s="5">
        <v>2985415</v>
      </c>
      <c r="P26" s="10">
        <v>0.98818894739765373</v>
      </c>
      <c r="Q26" s="5">
        <v>2950154.1063951664</v>
      </c>
      <c r="R26" s="5">
        <v>493943.28078987502</v>
      </c>
      <c r="S26" s="10">
        <v>0.1674296538337216</v>
      </c>
      <c r="T26" s="5">
        <v>34</v>
      </c>
      <c r="U26" s="5">
        <v>21153</v>
      </c>
      <c r="V26" s="8">
        <v>171062</v>
      </c>
      <c r="W26" s="10">
        <v>0.249</v>
      </c>
      <c r="X26" s="10">
        <v>7.6999999999999999E-2</v>
      </c>
      <c r="Y26" s="4">
        <v>2.6158609034044034</v>
      </c>
      <c r="Z26" s="4">
        <v>-2.6158609034044034</v>
      </c>
      <c r="AA26" s="10">
        <v>0</v>
      </c>
      <c r="AB26" s="10">
        <v>2.9020057375617601E-2</v>
      </c>
      <c r="AC26" s="4">
        <v>-0.94660622550601603</v>
      </c>
      <c r="AD26" s="4">
        <v>0.94660622550601603</v>
      </c>
      <c r="AE26" s="10">
        <v>0.84099999999999997</v>
      </c>
      <c r="AF26" s="10">
        <v>0.218</v>
      </c>
      <c r="AG26" s="10">
        <v>0.44299999999999995</v>
      </c>
      <c r="AH26" s="10">
        <v>0.56821568788841803</v>
      </c>
      <c r="AI26" s="4">
        <v>-1.813859038937522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7">
        <v>1</v>
      </c>
      <c r="AW26" s="7">
        <v>0</v>
      </c>
      <c r="AX26" s="7">
        <v>1</v>
      </c>
      <c r="AY26" s="10">
        <v>0.11</v>
      </c>
      <c r="AZ26" s="10">
        <v>0.18094542418866744</v>
      </c>
      <c r="BA26" s="11">
        <v>0.25095766601105179</v>
      </c>
      <c r="BB26" s="11">
        <v>0.28533694338857191</v>
      </c>
      <c r="BC26" s="11">
        <v>0.26446973174522642</v>
      </c>
      <c r="BD26" s="11">
        <v>0.26692144704828341</v>
      </c>
      <c r="BE26" s="5">
        <v>-9</v>
      </c>
      <c r="BF26" s="5">
        <v>0</v>
      </c>
      <c r="BG26" s="5">
        <v>1</v>
      </c>
      <c r="BH26" s="5">
        <v>0</v>
      </c>
      <c r="BI26" s="5">
        <v>55</v>
      </c>
      <c r="BJ26" s="5">
        <v>36</v>
      </c>
      <c r="BK26" s="5">
        <v>40</v>
      </c>
      <c r="BL26" s="5">
        <v>58</v>
      </c>
      <c r="BM26" s="5">
        <v>55</v>
      </c>
      <c r="BN26" s="5">
        <v>43</v>
      </c>
      <c r="BO26" s="5">
        <v>44</v>
      </c>
      <c r="BP26" s="5">
        <v>55</v>
      </c>
      <c r="BQ26" s="5">
        <v>-15</v>
      </c>
      <c r="BR26" s="5">
        <v>-11</v>
      </c>
      <c r="BS26" s="8">
        <v>149909</v>
      </c>
      <c r="BT26" s="10">
        <v>0.3034943602437053</v>
      </c>
      <c r="BU26" s="10">
        <v>0.11388701403322486</v>
      </c>
      <c r="BV26" s="2">
        <v>0</v>
      </c>
      <c r="BW26" s="2">
        <v>0</v>
      </c>
      <c r="BX26" s="2">
        <v>0</v>
      </c>
      <c r="BY26" s="2">
        <v>0.66666666666666663</v>
      </c>
      <c r="BZ26" s="2">
        <v>0</v>
      </c>
      <c r="CA26" s="12">
        <v>1.2476108631569705</v>
      </c>
      <c r="CB26" s="12">
        <v>-0.44197739831301236</v>
      </c>
      <c r="CC26" s="12">
        <v>6.416137240124041E-2</v>
      </c>
      <c r="CD26" s="15">
        <v>-0.45295912898616086</v>
      </c>
      <c r="CE26" s="15">
        <v>-0.57541762658742412</v>
      </c>
      <c r="CF26" s="15">
        <v>-0.41120839151228999</v>
      </c>
      <c r="CG26" s="15">
        <v>-0.26377922617728811</v>
      </c>
      <c r="CH26" s="15">
        <v>0.71871321580452774</v>
      </c>
      <c r="CI26" s="15">
        <v>0.90356815659183876</v>
      </c>
      <c r="CJ26" s="15">
        <v>0.53085908974071505</v>
      </c>
      <c r="CK26" s="15">
        <v>0.25200210199787004</v>
      </c>
      <c r="CL26" s="15">
        <v>-0.16148563487181258</v>
      </c>
      <c r="CM26" s="15">
        <v>-0.42420223528286433</v>
      </c>
      <c r="CN26" s="15">
        <v>0.76015156140126805</v>
      </c>
      <c r="CO26" s="15">
        <v>-0.98587278508021225</v>
      </c>
      <c r="CP26" s="15">
        <v>1.0335331823839382</v>
      </c>
      <c r="CQ26" s="15">
        <v>-0.55241090430212503</v>
      </c>
      <c r="CR26" s="15">
        <v>0.66158678474035648</v>
      </c>
      <c r="CS26" s="15">
        <v>-0.58220237164540134</v>
      </c>
      <c r="CT26" s="15">
        <v>-3.115582295213036E-2</v>
      </c>
      <c r="CU26" s="15">
        <v>-0.69734676161487419</v>
      </c>
      <c r="CV26" s="13">
        <v>-0.55340234982747583</v>
      </c>
      <c r="CW26" s="5">
        <v>0</v>
      </c>
      <c r="CX26" s="2">
        <v>0.66666666666666663</v>
      </c>
      <c r="CY26" s="2">
        <v>-1.4479391075446146</v>
      </c>
      <c r="CZ26" s="8">
        <v>2984100</v>
      </c>
      <c r="DA26" s="5">
        <v>203930</v>
      </c>
      <c r="DB26" s="5">
        <v>295917</v>
      </c>
      <c r="DC26" s="5">
        <v>35300</v>
      </c>
      <c r="DD26" s="5">
        <v>603335</v>
      </c>
      <c r="DE26" s="26">
        <v>0.37859999999999999</v>
      </c>
      <c r="DF26" s="5">
        <v>26685</v>
      </c>
      <c r="DG26" s="11">
        <f>(0.43)/100</f>
        <v>4.3E-3</v>
      </c>
      <c r="DH26" s="5">
        <v>631</v>
      </c>
      <c r="DI26" s="10">
        <f>(0.89)/100</f>
        <v>8.8999999999999999E-3</v>
      </c>
      <c r="DJ26" s="5">
        <v>29519</v>
      </c>
      <c r="DK26" s="2">
        <v>0.9876783619508781</v>
      </c>
      <c r="DL26" s="5">
        <v>86733</v>
      </c>
      <c r="DM26" s="2">
        <v>2.9020057375617569</v>
      </c>
      <c r="DN26" s="8">
        <v>86733</v>
      </c>
      <c r="DO26" s="1" t="e">
        <v>#NULL!</v>
      </c>
      <c r="DQ26" s="10">
        <v>0.5</v>
      </c>
    </row>
    <row r="27" spans="1:121" x14ac:dyDescent="0.3">
      <c r="A27" t="s">
        <v>192</v>
      </c>
      <c r="B27" t="s">
        <v>193</v>
      </c>
      <c r="C27" s="5">
        <v>29</v>
      </c>
      <c r="D27" t="s">
        <v>194</v>
      </c>
      <c r="E27" s="5">
        <v>1</v>
      </c>
      <c r="F27" s="5">
        <v>0</v>
      </c>
      <c r="G27" s="2">
        <v>8.4661515754049885E-2</v>
      </c>
      <c r="H27" s="2">
        <v>3.0846615157540498</v>
      </c>
      <c r="I27" s="3">
        <v>13</v>
      </c>
      <c r="J27" s="29">
        <v>5</v>
      </c>
      <c r="K27" s="1"/>
      <c r="L27" s="1"/>
      <c r="M27" s="1"/>
      <c r="N27" s="33"/>
      <c r="O27" s="5">
        <v>6091176</v>
      </c>
      <c r="P27" s="10">
        <v>0.97859937633349747</v>
      </c>
      <c r="Q27" s="5">
        <v>5960821.0347375674</v>
      </c>
      <c r="R27" s="5">
        <v>970192.22909141635</v>
      </c>
      <c r="S27" s="10">
        <v>0.16276150943594472</v>
      </c>
      <c r="T27" s="5">
        <v>108</v>
      </c>
      <c r="U27" s="5">
        <v>55097</v>
      </c>
      <c r="V27" s="8">
        <v>392872</v>
      </c>
      <c r="W27" s="10">
        <v>0.17199999999999999</v>
      </c>
      <c r="X27" s="10">
        <v>4.9000000000000002E-2</v>
      </c>
      <c r="Y27" s="4">
        <v>-9.1414985047957226E-2</v>
      </c>
      <c r="Z27" s="4">
        <v>9.1414985047957226E-2</v>
      </c>
      <c r="AA27" s="10">
        <v>4.0899720991301493E-2</v>
      </c>
      <c r="AB27" s="10">
        <v>3.99748892171344E-2</v>
      </c>
      <c r="AC27" s="4">
        <v>-0.83371010139027724</v>
      </c>
      <c r="AD27" s="4">
        <v>0.83371010139027724</v>
      </c>
      <c r="AE27" s="10">
        <v>0.89600000000000002</v>
      </c>
      <c r="AF27" s="10">
        <v>0.28499999999999998</v>
      </c>
      <c r="AG27" s="10">
        <v>0.48799999999999999</v>
      </c>
      <c r="AH27" s="10">
        <v>0.79633579517479058</v>
      </c>
      <c r="AI27" s="4">
        <v>0.29372096361834465</v>
      </c>
      <c r="AJ27" s="9">
        <v>0</v>
      </c>
      <c r="AK27" s="9">
        <v>0</v>
      </c>
      <c r="AL27" s="9">
        <v>0</v>
      </c>
      <c r="AM27" s="9">
        <v>0.5</v>
      </c>
      <c r="AN27" s="9">
        <v>1</v>
      </c>
      <c r="AO27" s="9">
        <v>0</v>
      </c>
      <c r="AP27" s="9">
        <v>1</v>
      </c>
      <c r="AQ27" s="9">
        <v>1</v>
      </c>
      <c r="AR27" s="9">
        <v>1</v>
      </c>
      <c r="AS27" s="9">
        <v>1</v>
      </c>
      <c r="AT27" s="9">
        <v>0</v>
      </c>
      <c r="AU27" s="9">
        <v>0</v>
      </c>
      <c r="AV27" s="7">
        <v>1</v>
      </c>
      <c r="AW27" s="7">
        <v>0</v>
      </c>
      <c r="AX27" s="7">
        <v>0</v>
      </c>
      <c r="AY27" s="10">
        <v>0.09</v>
      </c>
      <c r="AZ27" s="10">
        <v>0.20243056345244895</v>
      </c>
      <c r="BA27" s="11">
        <v>0.32303173938360014</v>
      </c>
      <c r="BB27" s="11">
        <v>0.23744097840390122</v>
      </c>
      <c r="BC27" s="11">
        <v>0.15327822128286486</v>
      </c>
      <c r="BD27" s="11">
        <v>0.23791697969012204</v>
      </c>
      <c r="BE27" s="5">
        <v>-9</v>
      </c>
      <c r="BF27" s="5">
        <v>3</v>
      </c>
      <c r="BG27" s="5">
        <v>0</v>
      </c>
      <c r="BH27" s="5">
        <v>0</v>
      </c>
      <c r="BI27" s="5">
        <v>40</v>
      </c>
      <c r="BJ27" s="5">
        <v>51</v>
      </c>
      <c r="BK27" s="5">
        <v>38</v>
      </c>
      <c r="BL27" s="5">
        <v>57</v>
      </c>
      <c r="BM27" s="5">
        <v>58</v>
      </c>
      <c r="BN27" s="5">
        <v>39</v>
      </c>
      <c r="BO27" s="5">
        <v>44</v>
      </c>
      <c r="BP27" s="5">
        <v>54</v>
      </c>
      <c r="BQ27" s="5">
        <v>-2</v>
      </c>
      <c r="BR27" s="5">
        <v>-14</v>
      </c>
      <c r="BS27" s="8">
        <v>337775</v>
      </c>
      <c r="BT27" s="10">
        <v>0.34815265456859595</v>
      </c>
      <c r="BU27" s="10">
        <v>0.17730566314288077</v>
      </c>
      <c r="BV27" s="2">
        <v>0</v>
      </c>
      <c r="BW27" s="2">
        <v>1.5</v>
      </c>
      <c r="BX27" s="2">
        <v>2.75</v>
      </c>
      <c r="BY27" s="2">
        <v>0.33333333333333331</v>
      </c>
      <c r="BZ27" s="2">
        <v>0</v>
      </c>
      <c r="CA27" s="12">
        <v>0.92372871525687705</v>
      </c>
      <c r="CB27" s="12">
        <v>-8.3894668238001392E-3</v>
      </c>
      <c r="CC27" s="12">
        <v>-0.28940122597775092</v>
      </c>
      <c r="CD27" s="15">
        <v>5.4182159299752661E-2</v>
      </c>
      <c r="CE27" s="15">
        <v>0.39362571243128985</v>
      </c>
      <c r="CF27" s="15">
        <v>0.41451249885426789</v>
      </c>
      <c r="CG27" s="15">
        <v>0.84642356454020062</v>
      </c>
      <c r="CH27" s="15">
        <v>-0.16504803259993966</v>
      </c>
      <c r="CI27" s="15">
        <v>-1.0266286713216608</v>
      </c>
      <c r="CJ27" s="15">
        <v>-9.4387376077927423E-2</v>
      </c>
      <c r="CK27" s="15">
        <v>-1.9386979892336125</v>
      </c>
      <c r="CL27" s="15">
        <v>2.3596676442493054</v>
      </c>
      <c r="CM27" s="15">
        <v>-0.58505215349421047</v>
      </c>
      <c r="CN27" s="15">
        <v>0.67660041995414588</v>
      </c>
      <c r="CO27" s="15">
        <v>-0.5024159385504916</v>
      </c>
      <c r="CP27" s="15">
        <v>0.42766890305542243</v>
      </c>
      <c r="CQ27" s="15">
        <v>-0.55241090430212503</v>
      </c>
      <c r="CR27" s="15">
        <v>0.57484918571270061</v>
      </c>
      <c r="CS27" s="15">
        <v>0.49903060426748658</v>
      </c>
      <c r="CT27" s="15">
        <v>-0.31155822952130457</v>
      </c>
      <c r="CU27" s="15">
        <v>-1.0360580458278137</v>
      </c>
      <c r="CV27" s="13">
        <v>0.43294653588288351</v>
      </c>
      <c r="CW27" s="5">
        <v>0</v>
      </c>
      <c r="CX27" s="2">
        <v>4.583333333333333</v>
      </c>
      <c r="CY27" s="2">
        <v>9.7345861638128223E-2</v>
      </c>
      <c r="CZ27" s="8">
        <v>6113532</v>
      </c>
      <c r="DA27" s="5">
        <v>412718</v>
      </c>
      <c r="DB27" s="5">
        <v>578691</v>
      </c>
      <c r="DC27" s="5">
        <v>130394</v>
      </c>
      <c r="DD27" s="5">
        <v>1265386</v>
      </c>
      <c r="DE27" s="26">
        <v>0.11470000000000001</v>
      </c>
      <c r="DF27" s="5">
        <v>116024</v>
      </c>
      <c r="DG27" s="11">
        <f>(0.45)/100</f>
        <v>4.5000000000000005E-3</v>
      </c>
      <c r="DH27" s="5">
        <v>7521</v>
      </c>
      <c r="DI27" s="10">
        <f>(1.9)/100</f>
        <v>1.9E-2</v>
      </c>
      <c r="DJ27" s="5">
        <v>137109</v>
      </c>
      <c r="DK27" s="2">
        <v>2.2502708025603151</v>
      </c>
      <c r="DL27" s="5">
        <v>243567</v>
      </c>
      <c r="DM27" s="2">
        <v>3.9974889217134413</v>
      </c>
      <c r="DN27" s="8">
        <v>243567</v>
      </c>
      <c r="DO27" s="2">
        <v>41.096204686574154</v>
      </c>
      <c r="DQ27" s="10">
        <v>0.5</v>
      </c>
    </row>
    <row r="28" spans="1:121" x14ac:dyDescent="0.3">
      <c r="A28" t="s">
        <v>195</v>
      </c>
      <c r="B28" t="s">
        <v>196</v>
      </c>
      <c r="C28" s="5">
        <v>30</v>
      </c>
      <c r="D28" t="s">
        <v>197</v>
      </c>
      <c r="E28" s="5">
        <v>1</v>
      </c>
      <c r="F28" s="5">
        <v>0</v>
      </c>
      <c r="G28" s="2">
        <v>0.19313491650911441</v>
      </c>
      <c r="H28" s="2">
        <v>3.1931349165091145</v>
      </c>
      <c r="I28" s="3">
        <v>9</v>
      </c>
      <c r="J28" s="29">
        <v>4</v>
      </c>
      <c r="K28" s="1"/>
      <c r="L28" s="1"/>
      <c r="M28" s="1"/>
      <c r="N28" s="33"/>
      <c r="O28" s="5">
        <v>1038656</v>
      </c>
      <c r="P28" s="10">
        <v>0.99011241990561327</v>
      </c>
      <c r="Q28" s="5">
        <v>1028386.2056094847</v>
      </c>
      <c r="R28" s="5">
        <v>164506.18845489773</v>
      </c>
      <c r="S28" s="10">
        <v>0.15996537833507915</v>
      </c>
      <c r="T28" s="5">
        <v>23</v>
      </c>
      <c r="U28" s="5">
        <v>3913</v>
      </c>
      <c r="V28" s="8">
        <v>50881</v>
      </c>
      <c r="W28" s="10">
        <v>0.17699999999999999</v>
      </c>
      <c r="X28" s="10">
        <v>4.8000000000000001E-2</v>
      </c>
      <c r="Y28" s="4">
        <v>2.127474735222748E-2</v>
      </c>
      <c r="Z28" s="4">
        <v>-2.127474735222748E-2</v>
      </c>
      <c r="AA28" s="10">
        <v>0</v>
      </c>
      <c r="AB28" s="10">
        <v>3.55772551126117E-2</v>
      </c>
      <c r="AC28" s="4">
        <v>-1.1816599076783283</v>
      </c>
      <c r="AD28" s="4">
        <v>1.1816599076783283</v>
      </c>
      <c r="AE28" s="10">
        <v>0.92800000000000005</v>
      </c>
      <c r="AF28" s="10">
        <v>0.31</v>
      </c>
      <c r="AG28" s="10">
        <v>0.51600000000000001</v>
      </c>
      <c r="AH28" s="10">
        <v>0.86414073590914309</v>
      </c>
      <c r="AI28" s="4">
        <v>1.2800829161573135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1</v>
      </c>
      <c r="AU28" s="9">
        <v>1</v>
      </c>
      <c r="AV28" s="7">
        <v>1</v>
      </c>
      <c r="AW28" s="7">
        <v>0</v>
      </c>
      <c r="AX28" s="7">
        <v>0</v>
      </c>
      <c r="AY28" s="10">
        <v>0.14000000000000001</v>
      </c>
      <c r="AZ28" s="10">
        <v>0.36705990806373251</v>
      </c>
      <c r="BA28" s="11">
        <v>0.38760829300352512</v>
      </c>
      <c r="BB28" s="11">
        <v>0.26080766549699314</v>
      </c>
      <c r="BC28" s="11">
        <v>0.22891019973248089</v>
      </c>
      <c r="BD28" s="11">
        <v>0.29244205274433305</v>
      </c>
      <c r="BE28" s="5">
        <v>-9</v>
      </c>
      <c r="BF28" s="5">
        <v>3</v>
      </c>
      <c r="BG28" s="5">
        <v>1</v>
      </c>
      <c r="BH28" s="5">
        <v>0</v>
      </c>
      <c r="BI28" s="5">
        <v>55</v>
      </c>
      <c r="BJ28" s="5">
        <v>36</v>
      </c>
      <c r="BK28" s="5">
        <v>36</v>
      </c>
      <c r="BL28" s="5">
        <v>57</v>
      </c>
      <c r="BM28" s="5">
        <v>46</v>
      </c>
      <c r="BN28" s="5">
        <v>60</v>
      </c>
      <c r="BO28" s="5">
        <v>42</v>
      </c>
      <c r="BP28" s="5">
        <v>55</v>
      </c>
      <c r="BQ28" s="5">
        <v>-19</v>
      </c>
      <c r="BR28" s="5">
        <v>-4</v>
      </c>
      <c r="BS28" s="8">
        <v>46968</v>
      </c>
      <c r="BT28" s="10">
        <v>0.28550901605064605</v>
      </c>
      <c r="BU28" s="10">
        <v>0.22144001478834185</v>
      </c>
      <c r="BV28" s="2">
        <v>0</v>
      </c>
      <c r="BW28" s="2">
        <v>0</v>
      </c>
      <c r="BX28" s="2">
        <v>0</v>
      </c>
      <c r="BY28" s="2">
        <v>0.33333333333333331</v>
      </c>
      <c r="BZ28" s="2">
        <v>2</v>
      </c>
      <c r="CA28" s="12">
        <v>1.3125750209005087</v>
      </c>
      <c r="CB28" s="12">
        <v>-0.74190445942413319</v>
      </c>
      <c r="CC28" s="12">
        <v>-0.50117860328020714</v>
      </c>
      <c r="CD28" s="15">
        <v>-0.72773820642851861</v>
      </c>
      <c r="CE28" s="15">
        <v>-0.71946460941453028</v>
      </c>
      <c r="CF28" s="15">
        <v>-0.74375298698208681</v>
      </c>
      <c r="CG28" s="15">
        <v>1.841137290142739</v>
      </c>
      <c r="CH28" s="15">
        <v>0.26610671212807191</v>
      </c>
      <c r="CI28" s="15">
        <v>0.28628275766452022</v>
      </c>
      <c r="CJ28" s="15">
        <v>1.0810042904770498</v>
      </c>
      <c r="CK28" s="15">
        <v>0.25200210199787004</v>
      </c>
      <c r="CL28" s="15">
        <v>-0.16148563487181258</v>
      </c>
      <c r="CM28" s="15">
        <v>-0.74590207170555656</v>
      </c>
      <c r="CN28" s="15">
        <v>0.67660041995414588</v>
      </c>
      <c r="CO28" s="15">
        <v>-2.4362433246693742</v>
      </c>
      <c r="CP28" s="15">
        <v>3.6084563695301299</v>
      </c>
      <c r="CQ28" s="15">
        <v>-0.7236750752407779</v>
      </c>
      <c r="CR28" s="15">
        <v>0.66158678474035648</v>
      </c>
      <c r="CS28" s="15">
        <v>-0.91488944115705917</v>
      </c>
      <c r="CT28" s="15">
        <v>0.62311645904260948</v>
      </c>
      <c r="CU28" s="15">
        <v>-0.18927983529546505</v>
      </c>
      <c r="CV28" s="13">
        <v>1.119367157863961</v>
      </c>
      <c r="CW28" s="5">
        <v>0</v>
      </c>
      <c r="CX28" s="2">
        <v>2.3333333333333335</v>
      </c>
      <c r="CY28" s="2">
        <v>-0.79037103555195798</v>
      </c>
      <c r="CZ28" s="8">
        <v>1050493</v>
      </c>
      <c r="DA28" s="5">
        <v>66847</v>
      </c>
      <c r="DB28" s="5">
        <v>99302</v>
      </c>
      <c r="DC28" s="5">
        <v>10308</v>
      </c>
      <c r="DD28" s="5">
        <v>206415</v>
      </c>
      <c r="DE28" s="26">
        <v>3.3E-3</v>
      </c>
      <c r="DF28" s="5">
        <v>8326</v>
      </c>
      <c r="DG28" s="11">
        <f>(6.04)/100</f>
        <v>6.0400000000000002E-2</v>
      </c>
      <c r="DH28" s="5">
        <v>547</v>
      </c>
      <c r="DI28" s="10">
        <f>(0.8)/100</f>
        <v>8.0000000000000002E-3</v>
      </c>
      <c r="DJ28" s="5">
        <v>28662</v>
      </c>
      <c r="DK28" s="2">
        <v>2.7492997736254461</v>
      </c>
      <c r="DL28" s="5">
        <v>37090</v>
      </c>
      <c r="DM28" s="2">
        <v>3.5577255112611748</v>
      </c>
      <c r="DN28" s="8">
        <v>37090</v>
      </c>
      <c r="DO28" s="2">
        <v>40.746739158443305</v>
      </c>
      <c r="DQ28" s="10">
        <v>0.43</v>
      </c>
    </row>
    <row r="29" spans="1:121" x14ac:dyDescent="0.3">
      <c r="A29" t="s">
        <v>198</v>
      </c>
      <c r="B29" t="s">
        <v>199</v>
      </c>
      <c r="C29" s="5">
        <v>31</v>
      </c>
      <c r="D29" t="s">
        <v>200</v>
      </c>
      <c r="E29" s="5">
        <v>1</v>
      </c>
      <c r="F29" s="5">
        <v>1</v>
      </c>
      <c r="G29" s="2">
        <v>-0.16391595568036807</v>
      </c>
      <c r="H29" s="2">
        <v>-0.16391595568036807</v>
      </c>
      <c r="I29" s="3">
        <v>24</v>
      </c>
      <c r="J29" s="29">
        <v>31</v>
      </c>
      <c r="K29" s="2">
        <v>-0.16391595568036807</v>
      </c>
      <c r="L29" s="2">
        <v>-0.16391595568036807</v>
      </c>
      <c r="M29" s="3">
        <v>24</v>
      </c>
      <c r="N29" s="34">
        <v>31</v>
      </c>
      <c r="O29" s="5">
        <v>1907603</v>
      </c>
      <c r="P29" s="10">
        <v>0.95324825548105097</v>
      </c>
      <c r="Q29" s="5">
        <v>1818419.2319004193</v>
      </c>
      <c r="R29" s="5">
        <v>301060.58353555837</v>
      </c>
      <c r="S29" s="10">
        <v>0.16556170230388606</v>
      </c>
      <c r="T29" s="5">
        <v>36</v>
      </c>
      <c r="U29" s="5">
        <v>25899</v>
      </c>
      <c r="V29" s="8">
        <v>134783</v>
      </c>
      <c r="W29" s="10">
        <v>0.14699999999999999</v>
      </c>
      <c r="X29" s="10">
        <v>3.7000000000000012E-2</v>
      </c>
      <c r="Y29" s="4">
        <v>-1.1079419724971975</v>
      </c>
      <c r="Z29" s="4">
        <v>1.1079419724971975</v>
      </c>
      <c r="AA29" s="10">
        <v>7.0334997976001457E-2</v>
      </c>
      <c r="AB29" s="10">
        <v>0.106154528618081</v>
      </c>
      <c r="AC29" s="4">
        <v>-0.43979634349315411</v>
      </c>
      <c r="AD29" s="4">
        <v>0.43979634349315411</v>
      </c>
      <c r="AE29" s="10">
        <v>0.90900000000000003</v>
      </c>
      <c r="AF29" s="10">
        <v>0.314</v>
      </c>
      <c r="AG29" s="10">
        <v>0.51700000000000002</v>
      </c>
      <c r="AH29" s="10">
        <v>0.79698612984212813</v>
      </c>
      <c r="AI29" s="4">
        <v>0.70928308215250258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1</v>
      </c>
      <c r="AQ29" s="9">
        <v>1</v>
      </c>
      <c r="AR29" s="9">
        <v>1</v>
      </c>
      <c r="AS29" s="9">
        <v>0</v>
      </c>
      <c r="AT29" s="9">
        <v>0</v>
      </c>
      <c r="AU29" s="9">
        <v>0</v>
      </c>
      <c r="AV29" s="7">
        <v>0</v>
      </c>
      <c r="AW29" s="7">
        <v>0</v>
      </c>
      <c r="AX29" s="7">
        <v>1</v>
      </c>
      <c r="AY29" s="10">
        <v>0.06</v>
      </c>
      <c r="AZ29" s="10">
        <v>0.28537788315979662</v>
      </c>
      <c r="BA29" s="11">
        <v>0.2698521840116595</v>
      </c>
      <c r="BB29" s="11">
        <v>0.13620512665680384</v>
      </c>
      <c r="BC29" s="11">
        <v>0.18446215004880487</v>
      </c>
      <c r="BD29" s="11">
        <v>0.19683982023908941</v>
      </c>
      <c r="BE29" s="5">
        <v>0</v>
      </c>
      <c r="BF29" s="5">
        <v>0</v>
      </c>
      <c r="BG29" s="5">
        <v>1</v>
      </c>
      <c r="BH29" s="5">
        <v>1</v>
      </c>
      <c r="BI29" s="5">
        <v>55</v>
      </c>
      <c r="BJ29" s="5">
        <v>36</v>
      </c>
      <c r="BK29" s="5">
        <v>34</v>
      </c>
      <c r="BL29" s="5">
        <v>60</v>
      </c>
      <c r="BM29" s="5">
        <v>60</v>
      </c>
      <c r="BN29" s="5">
        <v>37</v>
      </c>
      <c r="BO29" s="5">
        <v>38</v>
      </c>
      <c r="BP29" s="5">
        <v>60</v>
      </c>
      <c r="BQ29" s="5">
        <v>-21</v>
      </c>
      <c r="BR29" s="5">
        <v>-22</v>
      </c>
      <c r="BS29" s="8">
        <v>108884</v>
      </c>
      <c r="BT29" s="10">
        <v>0.36166806933442242</v>
      </c>
      <c r="BU29" s="10">
        <v>0.18871851218518737</v>
      </c>
      <c r="BV29" s="2">
        <v>0</v>
      </c>
      <c r="BW29" s="2">
        <v>0</v>
      </c>
      <c r="BX29" s="2">
        <v>2.5</v>
      </c>
      <c r="BY29" s="2">
        <v>0.33333333333333331</v>
      </c>
      <c r="BZ29" s="2">
        <v>0</v>
      </c>
      <c r="CA29" s="12">
        <v>6.7509451805634044E-2</v>
      </c>
      <c r="CB29" s="12">
        <v>-0.61758221596314389</v>
      </c>
      <c r="CC29" s="12">
        <v>-7.7316212749979046E-2</v>
      </c>
      <c r="CD29" s="15">
        <v>-0.53590660113676125</v>
      </c>
      <c r="CE29" s="15">
        <v>-0.54922726607340477</v>
      </c>
      <c r="CF29" s="15">
        <v>0.66440919739188886</v>
      </c>
      <c r="CG29" s="15">
        <v>2.726505135519491E-2</v>
      </c>
      <c r="CH29" s="15">
        <v>-2.0330200580500812</v>
      </c>
      <c r="CI29" s="15">
        <v>-0.48530028990469387</v>
      </c>
      <c r="CJ29" s="15">
        <v>-0.9798836844733354</v>
      </c>
      <c r="CK29" s="15">
        <v>0.25200210199787004</v>
      </c>
      <c r="CL29" s="15">
        <v>-0.16148563487181258</v>
      </c>
      <c r="CM29" s="15">
        <v>-0.90675198991690276</v>
      </c>
      <c r="CN29" s="15">
        <v>0.92725384429551239</v>
      </c>
      <c r="CO29" s="15">
        <v>-0.18011137419734455</v>
      </c>
      <c r="CP29" s="15">
        <v>0.12473676339116456</v>
      </c>
      <c r="CQ29" s="15">
        <v>-1.0662034171180836</v>
      </c>
      <c r="CR29" s="15">
        <v>1.0952747798786358</v>
      </c>
      <c r="CS29" s="15">
        <v>-1.081232975912888</v>
      </c>
      <c r="CT29" s="15">
        <v>-1.0592979803724358</v>
      </c>
      <c r="CU29" s="15">
        <v>-1.5441249721472226</v>
      </c>
      <c r="CV29" s="13">
        <v>0.61045033159122986</v>
      </c>
      <c r="CW29" s="5">
        <v>1</v>
      </c>
      <c r="CX29" s="2">
        <v>2.8333333333333335</v>
      </c>
      <c r="CY29" s="2">
        <v>-0.59310061395416103</v>
      </c>
      <c r="CZ29" s="8">
        <v>1920076</v>
      </c>
      <c r="DA29" s="5">
        <v>123108</v>
      </c>
      <c r="DB29" s="5">
        <v>192718</v>
      </c>
      <c r="DC29" s="5">
        <v>89161</v>
      </c>
      <c r="DD29" s="5">
        <v>328348</v>
      </c>
      <c r="DE29" s="26">
        <v>4.5700000000000005E-2</v>
      </c>
      <c r="DF29" s="5">
        <v>41133</v>
      </c>
      <c r="DG29" s="11">
        <f>(0.73)/100</f>
        <v>7.3000000000000001E-3</v>
      </c>
      <c r="DH29" s="5">
        <v>1200</v>
      </c>
      <c r="DI29" s="10">
        <f>(2.16)/100</f>
        <v>2.1600000000000001E-2</v>
      </c>
      <c r="DJ29" s="5">
        <v>39597</v>
      </c>
      <c r="DK29" s="2">
        <v>2.0762764299602119</v>
      </c>
      <c r="DL29" s="5">
        <v>202449</v>
      </c>
      <c r="DM29" s="2">
        <v>10.615452861808091</v>
      </c>
      <c r="DN29" s="8">
        <v>202449</v>
      </c>
      <c r="DO29" s="2">
        <v>40.077322419009647</v>
      </c>
      <c r="DQ29" s="10">
        <v>0.54</v>
      </c>
    </row>
    <row r="30" spans="1:121" x14ac:dyDescent="0.3">
      <c r="A30" t="s">
        <v>201</v>
      </c>
      <c r="B30" t="s">
        <v>202</v>
      </c>
      <c r="C30" s="5">
        <v>32</v>
      </c>
      <c r="D30" t="s">
        <v>203</v>
      </c>
      <c r="E30" s="5">
        <v>1</v>
      </c>
      <c r="F30" s="5">
        <v>1</v>
      </c>
      <c r="G30" s="2">
        <v>-0.73820691040465758</v>
      </c>
      <c r="H30" s="2">
        <v>2.2617930895953426</v>
      </c>
      <c r="I30" s="3">
        <v>32</v>
      </c>
      <c r="J30" s="29">
        <v>12</v>
      </c>
      <c r="K30" s="2">
        <v>-0.73820691040465758</v>
      </c>
      <c r="L30" s="2">
        <v>2.2617930895953426</v>
      </c>
      <c r="M30" s="3">
        <v>35</v>
      </c>
      <c r="N30" s="34">
        <v>14</v>
      </c>
      <c r="O30" s="5">
        <v>2939254</v>
      </c>
      <c r="P30" s="10">
        <v>0.8952102305464722</v>
      </c>
      <c r="Q30" s="5">
        <v>2631250.2509746407</v>
      </c>
      <c r="R30" s="5">
        <v>420458.76024214481</v>
      </c>
      <c r="S30" s="10">
        <v>0.159794287938368</v>
      </c>
      <c r="T30" s="5">
        <v>14</v>
      </c>
      <c r="U30" s="5">
        <v>13178</v>
      </c>
      <c r="V30" s="8">
        <v>110414</v>
      </c>
      <c r="W30" s="10">
        <v>0.156</v>
      </c>
      <c r="X30" s="10">
        <v>6.7000000000000004E-2</v>
      </c>
      <c r="Y30" s="4">
        <v>0.30168708914152198</v>
      </c>
      <c r="Z30" s="4">
        <v>-0.30168708914152198</v>
      </c>
      <c r="AA30" s="10">
        <v>0.19958755915699622</v>
      </c>
      <c r="AB30" s="10">
        <v>0.28456105287718803</v>
      </c>
      <c r="AC30" s="4">
        <v>1.8440337232247499</v>
      </c>
      <c r="AD30" s="4">
        <v>-1.8440337232247499</v>
      </c>
      <c r="AE30" s="10">
        <v>0.86</v>
      </c>
      <c r="AF30" s="10">
        <v>0.23499999999999999</v>
      </c>
      <c r="AG30" s="10">
        <v>0.44299999999999995</v>
      </c>
      <c r="AH30" s="10">
        <v>0.4978119479275579</v>
      </c>
      <c r="AI30" s="4">
        <v>-1.5165844530764481</v>
      </c>
      <c r="AJ30" s="9">
        <v>0</v>
      </c>
      <c r="AK30" s="9">
        <v>0</v>
      </c>
      <c r="AL30" s="9">
        <v>0</v>
      </c>
      <c r="AM30" s="9">
        <v>1</v>
      </c>
      <c r="AN30" s="9">
        <v>0</v>
      </c>
      <c r="AO30" s="9">
        <v>0</v>
      </c>
      <c r="AP30" s="9">
        <v>1</v>
      </c>
      <c r="AQ30" s="9">
        <v>1</v>
      </c>
      <c r="AR30" s="9">
        <v>1</v>
      </c>
      <c r="AS30" s="9">
        <v>0</v>
      </c>
      <c r="AT30" s="9">
        <v>0</v>
      </c>
      <c r="AU30" s="9">
        <v>0</v>
      </c>
      <c r="AV30" s="7">
        <v>1</v>
      </c>
      <c r="AW30" s="7">
        <v>1</v>
      </c>
      <c r="AX30" s="7">
        <v>1</v>
      </c>
      <c r="AY30" s="10">
        <v>0.16</v>
      </c>
      <c r="AZ30" s="10">
        <v>0.28542063189950512</v>
      </c>
      <c r="BA30" s="11">
        <v>0.19960811960926286</v>
      </c>
      <c r="BB30" s="11">
        <v>0.23476464985129492</v>
      </c>
      <c r="BC30" s="11">
        <v>0.20048634447363597</v>
      </c>
      <c r="BD30" s="11">
        <v>0.21161970464473126</v>
      </c>
      <c r="BE30" s="5">
        <v>3</v>
      </c>
      <c r="BF30" s="5">
        <v>3</v>
      </c>
      <c r="BG30" s="5">
        <v>0</v>
      </c>
      <c r="BH30" s="5">
        <v>0</v>
      </c>
      <c r="BI30" s="5">
        <v>52</v>
      </c>
      <c r="BJ30" s="5">
        <v>35</v>
      </c>
      <c r="BK30" s="5">
        <v>48</v>
      </c>
      <c r="BL30" s="5">
        <v>46</v>
      </c>
      <c r="BM30" s="5">
        <v>68</v>
      </c>
      <c r="BN30" s="5">
        <v>30</v>
      </c>
      <c r="BO30" s="5">
        <v>52</v>
      </c>
      <c r="BP30" s="5">
        <v>46</v>
      </c>
      <c r="BQ30" s="5">
        <v>-4</v>
      </c>
      <c r="BR30" s="5">
        <v>-16</v>
      </c>
      <c r="BS30" s="8">
        <v>97236</v>
      </c>
      <c r="BT30" s="10">
        <v>0.23126168174971828</v>
      </c>
      <c r="BU30" s="10">
        <v>4.7631133614175557E-2</v>
      </c>
      <c r="BV30" s="2">
        <v>0</v>
      </c>
      <c r="BW30" s="2">
        <v>1</v>
      </c>
      <c r="BX30" s="2">
        <v>2.5</v>
      </c>
      <c r="BY30" s="2">
        <v>1</v>
      </c>
      <c r="BZ30" s="2">
        <v>0</v>
      </c>
      <c r="CA30" s="12">
        <v>-1.8926908585034963</v>
      </c>
      <c r="CB30" s="12">
        <v>-0.50887938596967197</v>
      </c>
      <c r="CC30" s="12">
        <v>-0.5141368924984443</v>
      </c>
      <c r="CD30" s="15">
        <v>-0.59162332289970887</v>
      </c>
      <c r="CE30" s="15">
        <v>-0.83732123172761708</v>
      </c>
      <c r="CF30" s="15">
        <v>-1.7467728706592958</v>
      </c>
      <c r="CG30" s="15">
        <v>-1.0547489473233207</v>
      </c>
      <c r="CH30" s="15">
        <v>-0.21443080343562215</v>
      </c>
      <c r="CI30" s="15">
        <v>-0.20713292694627836</v>
      </c>
      <c r="CJ30" s="15">
        <v>-0.66127516200945535</v>
      </c>
      <c r="CK30" s="15">
        <v>-0.18613791624842649</v>
      </c>
      <c r="CL30" s="15">
        <v>-0.32956252014655379</v>
      </c>
      <c r="CM30" s="15">
        <v>0.21919743756252022</v>
      </c>
      <c r="CN30" s="15">
        <v>-0.24246213596419799</v>
      </c>
      <c r="CO30" s="15">
        <v>1.1091068832152438</v>
      </c>
      <c r="CP30" s="15">
        <v>-0.93552572543373802</v>
      </c>
      <c r="CQ30" s="15">
        <v>0.13264577945248648</v>
      </c>
      <c r="CR30" s="15">
        <v>-0.11905160650854621</v>
      </c>
      <c r="CS30" s="15">
        <v>0.33268706951165766</v>
      </c>
      <c r="CT30" s="15">
        <v>-0.49849316723408743</v>
      </c>
      <c r="CU30" s="15">
        <v>0.14943144891747412</v>
      </c>
      <c r="CV30" s="13">
        <v>-1.5838786330748575</v>
      </c>
      <c r="CW30" s="5">
        <v>1</v>
      </c>
      <c r="CX30" s="2">
        <v>4.5</v>
      </c>
      <c r="CY30" s="2">
        <v>6.4467458038495518E-2</v>
      </c>
      <c r="CZ30" s="8">
        <v>2998039</v>
      </c>
      <c r="DA30" s="5">
        <v>219451</v>
      </c>
      <c r="DB30" s="5">
        <v>250225</v>
      </c>
      <c r="DC30" s="5">
        <v>308088</v>
      </c>
      <c r="DD30" s="5">
        <v>585057</v>
      </c>
      <c r="DE30" s="26">
        <v>8.4900000000000003E-2</v>
      </c>
      <c r="DF30" s="5">
        <v>240323</v>
      </c>
      <c r="DG30" s="11">
        <f>(0.9)/100</f>
        <v>9.0000000000000011E-3</v>
      </c>
      <c r="DH30" s="5">
        <v>18016</v>
      </c>
      <c r="DI30" s="10">
        <f>(8.17)/100</f>
        <v>8.1699999999999995E-2</v>
      </c>
      <c r="DJ30" s="5">
        <v>98794</v>
      </c>
      <c r="DK30" s="2">
        <v>3.3602738449377529</v>
      </c>
      <c r="DL30" s="5">
        <v>836626</v>
      </c>
      <c r="DM30" s="2">
        <v>28.456105287718813</v>
      </c>
      <c r="DN30" s="8">
        <v>836626</v>
      </c>
      <c r="DO30" s="2">
        <v>39.794286779566015</v>
      </c>
      <c r="DQ30" s="10">
        <v>0.44</v>
      </c>
    </row>
    <row r="31" spans="1:121" x14ac:dyDescent="0.3">
      <c r="A31" t="s">
        <v>204</v>
      </c>
      <c r="B31" t="s">
        <v>205</v>
      </c>
      <c r="C31" s="5">
        <v>33</v>
      </c>
      <c r="D31" t="s">
        <v>206</v>
      </c>
      <c r="E31" s="5">
        <v>0</v>
      </c>
      <c r="F31" s="5">
        <v>1</v>
      </c>
      <c r="G31" s="1"/>
      <c r="H31" s="1"/>
      <c r="I31" s="1"/>
      <c r="J31" s="30"/>
      <c r="K31" s="2">
        <v>0.50773781010871477</v>
      </c>
      <c r="L31" s="2">
        <v>2.5077378101087149</v>
      </c>
      <c r="M31" s="3">
        <v>5</v>
      </c>
      <c r="N31" s="34">
        <v>10</v>
      </c>
      <c r="O31" s="5">
        <v>1335015</v>
      </c>
      <c r="P31" s="10">
        <v>0.97309998913690865</v>
      </c>
      <c r="Q31" s="5">
        <v>1299103.0819976102</v>
      </c>
      <c r="R31" s="5">
        <v>203517.05102806046</v>
      </c>
      <c r="S31" s="10">
        <v>0.15665966300004117</v>
      </c>
      <c r="T31" s="5">
        <v>27</v>
      </c>
      <c r="U31" s="5">
        <v>68114</v>
      </c>
      <c r="V31" s="8">
        <v>133158</v>
      </c>
      <c r="W31" s="10">
        <v>0.106</v>
      </c>
      <c r="X31" s="10">
        <v>3.5999999999999997E-2</v>
      </c>
      <c r="Y31" s="4">
        <v>-1.865595358674311</v>
      </c>
      <c r="Z31" s="4">
        <v>1.865595358674311</v>
      </c>
      <c r="AA31" s="10">
        <v>5.7169078397806397E-2</v>
      </c>
      <c r="AB31" s="10">
        <v>3.5414426934473102E-2</v>
      </c>
      <c r="AC31" s="4">
        <v>-0.73194612658204417</v>
      </c>
      <c r="AD31" s="4">
        <v>0.73194612658204417</v>
      </c>
      <c r="AE31" s="10">
        <v>0.92800000000000005</v>
      </c>
      <c r="AF31" s="10">
        <v>0.36599999999999999</v>
      </c>
      <c r="AG31" s="10">
        <v>0.51300000000000001</v>
      </c>
      <c r="AH31" s="10">
        <v>0.9073123588266363</v>
      </c>
      <c r="AI31" s="4">
        <v>1.6561297928089083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1</v>
      </c>
      <c r="AU31" s="9">
        <v>1</v>
      </c>
      <c r="AV31" s="7">
        <v>0.5</v>
      </c>
      <c r="AW31" s="7">
        <v>1</v>
      </c>
      <c r="AX31" s="7">
        <v>1</v>
      </c>
      <c r="AY31" s="10">
        <v>0.28000000000000003</v>
      </c>
      <c r="AZ31" s="10">
        <v>0.32122801030064224</v>
      </c>
      <c r="BA31" s="11">
        <v>0.19338201174468903</v>
      </c>
      <c r="BB31" s="11">
        <v>0.21572499435094855</v>
      </c>
      <c r="BC31" s="11">
        <v>0.19844152771685286</v>
      </c>
      <c r="BD31" s="11">
        <v>0.20251617793749679</v>
      </c>
      <c r="BE31" s="5">
        <v>2</v>
      </c>
      <c r="BF31" s="5">
        <v>-9</v>
      </c>
      <c r="BG31" s="5">
        <v>0</v>
      </c>
      <c r="BH31" s="5">
        <v>0</v>
      </c>
      <c r="BI31" s="5">
        <v>49</v>
      </c>
      <c r="BJ31" s="5">
        <v>41</v>
      </c>
      <c r="BK31" s="5">
        <v>48</v>
      </c>
      <c r="BL31" s="5">
        <v>47</v>
      </c>
      <c r="BM31" s="5">
        <v>62</v>
      </c>
      <c r="BN31" s="5">
        <v>34</v>
      </c>
      <c r="BO31" s="5">
        <v>52</v>
      </c>
      <c r="BP31" s="5">
        <v>46</v>
      </c>
      <c r="BQ31" s="5">
        <v>-1</v>
      </c>
      <c r="BR31" s="5">
        <v>-10</v>
      </c>
      <c r="BS31" s="8">
        <v>65044</v>
      </c>
      <c r="BT31" s="10">
        <v>0.31959975673503582</v>
      </c>
      <c r="BU31" s="10">
        <v>0.20224491859642027</v>
      </c>
      <c r="BV31" s="2">
        <v>0</v>
      </c>
      <c r="BW31" s="2">
        <v>0</v>
      </c>
      <c r="BX31" s="2">
        <v>0</v>
      </c>
      <c r="BY31" s="2">
        <v>0.83333333333333337</v>
      </c>
      <c r="BZ31" s="2">
        <v>2</v>
      </c>
      <c r="CA31" s="12">
        <v>0.73799013263945135</v>
      </c>
      <c r="CB31" s="12">
        <v>-0.70638807819320204</v>
      </c>
      <c r="CC31" s="12">
        <v>-0.75155160029244972</v>
      </c>
      <c r="CD31" s="15">
        <v>-0.53962196380510175</v>
      </c>
      <c r="CE31" s="15">
        <v>-0.66708388838649169</v>
      </c>
      <c r="CF31" s="15">
        <v>-0.11342356717976239</v>
      </c>
      <c r="CG31" s="15">
        <v>-1.1506536465183952</v>
      </c>
      <c r="CH31" s="15">
        <v>-0.56574452515649121</v>
      </c>
      <c r="CI31" s="15">
        <v>-0.24262933131379671</v>
      </c>
      <c r="CJ31" s="15">
        <v>-0.85751899679176702</v>
      </c>
      <c r="CK31" s="15">
        <v>-0.62427793449472302</v>
      </c>
      <c r="CL31" s="15">
        <v>0.67889879150189336</v>
      </c>
      <c r="CM31" s="15">
        <v>0.21919743756252022</v>
      </c>
      <c r="CN31" s="15">
        <v>-0.15891099451707583</v>
      </c>
      <c r="CO31" s="15">
        <v>0.14219319015580253</v>
      </c>
      <c r="CP31" s="15">
        <v>-0.32966144610522224</v>
      </c>
      <c r="CQ31" s="15">
        <v>0.13264577945248648</v>
      </c>
      <c r="CR31" s="15">
        <v>-0.11905160650854621</v>
      </c>
      <c r="CS31" s="15">
        <v>0.58220237164540101</v>
      </c>
      <c r="CT31" s="15">
        <v>6.2311645904261047E-2</v>
      </c>
      <c r="CU31" s="15">
        <v>2.1816991541951105</v>
      </c>
      <c r="CV31" s="13">
        <v>0.82082623960396706</v>
      </c>
      <c r="CW31" s="5">
        <v>1</v>
      </c>
      <c r="CX31" s="2">
        <v>2.8333333333333335</v>
      </c>
      <c r="CY31" s="2">
        <v>-0.59310061395416103</v>
      </c>
      <c r="CZ31" s="8">
        <v>1342795</v>
      </c>
      <c r="DA31" s="5">
        <v>81627</v>
      </c>
      <c r="DB31" s="5">
        <v>127516</v>
      </c>
      <c r="DC31" s="5">
        <v>35906</v>
      </c>
      <c r="DD31" s="5">
        <v>256245</v>
      </c>
      <c r="DE31" s="26">
        <v>1.1899999999999999E-2</v>
      </c>
      <c r="DF31" s="5">
        <v>32455</v>
      </c>
      <c r="DG31" s="11">
        <f>(0.1)/100</f>
        <v>1E-3</v>
      </c>
      <c r="DH31" s="5">
        <v>66</v>
      </c>
      <c r="DI31" s="10">
        <f>(2.43)/100</f>
        <v>2.4300000000000002E-2</v>
      </c>
      <c r="DJ31" s="5">
        <v>25109</v>
      </c>
      <c r="DK31" s="2">
        <v>1.8811128300600468</v>
      </c>
      <c r="DL31" s="5">
        <v>47271</v>
      </c>
      <c r="DM31" s="2">
        <v>3.541442693447308</v>
      </c>
      <c r="DN31" s="8">
        <v>47271</v>
      </c>
      <c r="DO31" s="1" t="e">
        <v>#NULL!</v>
      </c>
      <c r="DQ31" s="10">
        <v>0.56000000000000005</v>
      </c>
    </row>
    <row r="32" spans="1:121" x14ac:dyDescent="0.3">
      <c r="A32" t="s">
        <v>207</v>
      </c>
      <c r="B32" t="s">
        <v>208</v>
      </c>
      <c r="C32" s="5">
        <v>34</v>
      </c>
      <c r="D32" t="s">
        <v>209</v>
      </c>
      <c r="E32" s="5">
        <v>1</v>
      </c>
      <c r="F32" s="5">
        <v>0</v>
      </c>
      <c r="G32" s="2">
        <v>-0.19868933604407249</v>
      </c>
      <c r="H32" s="2">
        <v>0.80131066395592754</v>
      </c>
      <c r="I32" s="3">
        <v>25</v>
      </c>
      <c r="J32" s="29">
        <v>17</v>
      </c>
      <c r="K32" s="1"/>
      <c r="L32" s="1"/>
      <c r="M32" s="1"/>
      <c r="N32" s="33"/>
      <c r="O32" s="5">
        <v>8978416</v>
      </c>
      <c r="P32" s="10">
        <v>0.89798198193766454</v>
      </c>
      <c r="Q32" s="5">
        <v>8062455.7943408387</v>
      </c>
      <c r="R32" s="5">
        <v>1226394.6463178531</v>
      </c>
      <c r="S32" s="10">
        <v>0.1521117978939715</v>
      </c>
      <c r="T32" s="5">
        <v>77</v>
      </c>
      <c r="U32" s="5">
        <v>30161</v>
      </c>
      <c r="V32" s="8">
        <v>412619</v>
      </c>
      <c r="W32" s="10">
        <v>0.129</v>
      </c>
      <c r="X32" s="10">
        <v>0.06</v>
      </c>
      <c r="Y32" s="4">
        <v>-0.57815508450372721</v>
      </c>
      <c r="Z32" s="4">
        <v>0.57815508450372721</v>
      </c>
      <c r="AA32" s="10">
        <v>0.22540018865289824</v>
      </c>
      <c r="AB32" s="10">
        <v>0.199751265279135</v>
      </c>
      <c r="AC32" s="4">
        <v>1.5969492431963246</v>
      </c>
      <c r="AD32" s="4">
        <v>-1.5969492431963246</v>
      </c>
      <c r="AE32" s="10">
        <v>0.89300000000000002</v>
      </c>
      <c r="AF32" s="10">
        <v>0.38600000000000001</v>
      </c>
      <c r="AG32" s="10">
        <v>0.48599999999999999</v>
      </c>
      <c r="AH32" s="10">
        <v>0.55528785442713258</v>
      </c>
      <c r="AI32" s="4">
        <v>4.7617984837366623E-2</v>
      </c>
      <c r="AJ32" s="9">
        <v>0</v>
      </c>
      <c r="AK32" s="9">
        <v>0</v>
      </c>
      <c r="AL32" s="9">
        <v>0</v>
      </c>
      <c r="AM32" s="9">
        <v>1</v>
      </c>
      <c r="AN32" s="9">
        <v>1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7">
        <v>0.5</v>
      </c>
      <c r="AW32" s="7">
        <v>1</v>
      </c>
      <c r="AX32" s="7">
        <v>1</v>
      </c>
      <c r="AY32" s="10">
        <v>0.28000000000000003</v>
      </c>
      <c r="AZ32" s="10">
        <v>0.1648020294544322</v>
      </c>
      <c r="BA32" s="11">
        <v>0.21901226175847735</v>
      </c>
      <c r="BB32" s="11">
        <v>0.1886524202191649</v>
      </c>
      <c r="BC32" s="11">
        <v>0.14683463187310136</v>
      </c>
      <c r="BD32" s="11">
        <v>0.18483310461691457</v>
      </c>
      <c r="BE32" s="5">
        <v>-9</v>
      </c>
      <c r="BF32" s="5">
        <v>1</v>
      </c>
      <c r="BG32" s="5">
        <v>0</v>
      </c>
      <c r="BH32" s="5">
        <v>0</v>
      </c>
      <c r="BI32" s="5">
        <v>61</v>
      </c>
      <c r="BJ32" s="5">
        <v>30</v>
      </c>
      <c r="BK32" s="5">
        <v>56</v>
      </c>
      <c r="BL32" s="5">
        <v>41</v>
      </c>
      <c r="BM32" s="5">
        <v>63</v>
      </c>
      <c r="BN32" s="5">
        <v>36</v>
      </c>
      <c r="BO32" s="5">
        <v>58</v>
      </c>
      <c r="BP32" s="5">
        <v>41</v>
      </c>
      <c r="BQ32" s="5">
        <v>-5</v>
      </c>
      <c r="BR32" s="5">
        <v>-5</v>
      </c>
      <c r="BS32" s="8">
        <v>382458</v>
      </c>
      <c r="BT32" s="10">
        <v>0.31185556879940562</v>
      </c>
      <c r="BU32" s="10">
        <v>8.5761230043250397E-2</v>
      </c>
      <c r="BV32" s="2">
        <v>0</v>
      </c>
      <c r="BW32" s="2">
        <v>2</v>
      </c>
      <c r="BX32" s="2">
        <v>0</v>
      </c>
      <c r="BY32" s="2">
        <v>0.83333333333333337</v>
      </c>
      <c r="BZ32" s="2">
        <v>0</v>
      </c>
      <c r="CA32" s="12">
        <v>-1.7990765781547189</v>
      </c>
      <c r="CB32" s="12">
        <v>0.22486307163096525</v>
      </c>
      <c r="CC32" s="12">
        <v>-1.0960043136114501</v>
      </c>
      <c r="CD32" s="15">
        <v>9.9331246445426596E-2</v>
      </c>
      <c r="CE32" s="15">
        <v>-1.232487553600922E-2</v>
      </c>
      <c r="CF32" s="15">
        <v>-0.2566116995086426</v>
      </c>
      <c r="CG32" s="15">
        <v>-0.75585460491278167</v>
      </c>
      <c r="CH32" s="15">
        <v>-1.0652791293738848</v>
      </c>
      <c r="CI32" s="15">
        <v>-1.13848429579681</v>
      </c>
      <c r="CJ32" s="15">
        <v>-1.238711278724671</v>
      </c>
      <c r="CK32" s="15">
        <v>1.1282821384904631</v>
      </c>
      <c r="CL32" s="15">
        <v>-1.1699469465202597</v>
      </c>
      <c r="CM32" s="15">
        <v>0.86259711040790477</v>
      </c>
      <c r="CN32" s="15">
        <v>-0.66021784319980892</v>
      </c>
      <c r="CO32" s="15">
        <v>0.30334547233237608</v>
      </c>
      <c r="CP32" s="15">
        <v>-2.672930644096437E-2</v>
      </c>
      <c r="CQ32" s="15">
        <v>0.64643829226844507</v>
      </c>
      <c r="CR32" s="15">
        <v>-0.55273960164682545</v>
      </c>
      <c r="CS32" s="15">
        <v>0.24951530213374321</v>
      </c>
      <c r="CT32" s="15">
        <v>0.52964899018621814</v>
      </c>
      <c r="CU32" s="15">
        <v>2.1816991541951105</v>
      </c>
      <c r="CV32" s="13">
        <v>-0.99084206334571445</v>
      </c>
      <c r="CW32" s="5">
        <v>0</v>
      </c>
      <c r="CX32" s="2">
        <v>2.8333333333333335</v>
      </c>
      <c r="CY32" s="2">
        <v>-0.59310061395416103</v>
      </c>
      <c r="CZ32" s="8">
        <v>9005644</v>
      </c>
      <c r="DA32" s="5">
        <v>578980</v>
      </c>
      <c r="DB32" s="5">
        <v>786743</v>
      </c>
      <c r="DC32" s="5">
        <v>912497</v>
      </c>
      <c r="DD32" s="5">
        <v>1706073</v>
      </c>
      <c r="DE32" s="26">
        <v>0.12640000000000001</v>
      </c>
      <c r="DF32" s="5">
        <v>849117</v>
      </c>
      <c r="DG32" s="11">
        <f>(0.1)/100</f>
        <v>1E-3</v>
      </c>
      <c r="DH32" s="5">
        <v>2840</v>
      </c>
      <c r="DI32" s="10">
        <f>(9.49)/100</f>
        <v>9.4899999999999998E-2</v>
      </c>
      <c r="DJ32" s="5">
        <v>158796</v>
      </c>
      <c r="DK32" s="2">
        <v>1.7753541322575994</v>
      </c>
      <c r="DL32" s="5">
        <v>1786669</v>
      </c>
      <c r="DM32" s="2">
        <v>19.975126527913506</v>
      </c>
      <c r="DN32" s="8">
        <v>1786669</v>
      </c>
      <c r="DO32" s="2">
        <v>44.31716871576468</v>
      </c>
      <c r="DQ32" s="10">
        <v>0.42</v>
      </c>
    </row>
    <row r="33" spans="1:121" x14ac:dyDescent="0.3">
      <c r="A33" t="s">
        <v>210</v>
      </c>
      <c r="B33" t="s">
        <v>211</v>
      </c>
      <c r="C33" s="5">
        <v>35</v>
      </c>
      <c r="D33" t="s">
        <v>212</v>
      </c>
      <c r="E33" s="5">
        <v>1</v>
      </c>
      <c r="F33" s="5">
        <v>1</v>
      </c>
      <c r="G33" s="2">
        <v>-0.69760233385952897</v>
      </c>
      <c r="H33" s="2">
        <v>-0.69760233385952897</v>
      </c>
      <c r="I33" s="3">
        <v>31</v>
      </c>
      <c r="J33" s="29">
        <v>33</v>
      </c>
      <c r="K33" s="2">
        <v>-0.69760233385952897</v>
      </c>
      <c r="L33" s="2">
        <v>1.302397666140471</v>
      </c>
      <c r="M33" s="3">
        <v>34</v>
      </c>
      <c r="N33" s="34">
        <v>21</v>
      </c>
      <c r="O33" s="5">
        <v>2085432</v>
      </c>
      <c r="P33" s="10">
        <v>0.94245788713680578</v>
      </c>
      <c r="Q33" s="5">
        <v>1965431.8364874832</v>
      </c>
      <c r="R33" s="5">
        <v>323090.58549457835</v>
      </c>
      <c r="S33" s="10">
        <v>0.1643865635513409</v>
      </c>
      <c r="T33" s="5">
        <v>31</v>
      </c>
      <c r="U33" s="5">
        <v>22533</v>
      </c>
      <c r="V33" s="8">
        <v>130696</v>
      </c>
      <c r="W33" s="10">
        <v>0.219</v>
      </c>
      <c r="X33" s="10">
        <v>7.4999999999999997E-2</v>
      </c>
      <c r="Y33" s="4">
        <v>2.0457263409983302</v>
      </c>
      <c r="Z33" s="4">
        <v>-2.0457263409983302</v>
      </c>
      <c r="AA33" s="10">
        <v>9.5340975437466807E-2</v>
      </c>
      <c r="AB33" s="10">
        <v>0.48528050014055601</v>
      </c>
      <c r="AC33" s="4">
        <v>1.9675806138249512</v>
      </c>
      <c r="AD33" s="4">
        <v>-1.9675806138249512</v>
      </c>
      <c r="AE33" s="10">
        <v>0.85399999999999998</v>
      </c>
      <c r="AF33" s="10">
        <v>0.27200000000000002</v>
      </c>
      <c r="AG33" s="10">
        <v>0.442</v>
      </c>
      <c r="AH33" s="10">
        <v>0.37830097332311396</v>
      </c>
      <c r="AI33" s="4">
        <v>-1.7961956038707758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1</v>
      </c>
      <c r="AQ33" s="9">
        <v>1</v>
      </c>
      <c r="AR33" s="9">
        <v>1</v>
      </c>
      <c r="AS33" s="9">
        <v>0</v>
      </c>
      <c r="AT33" s="9">
        <v>0</v>
      </c>
      <c r="AU33" s="9">
        <v>0</v>
      </c>
      <c r="AV33" s="7">
        <v>1</v>
      </c>
      <c r="AW33" s="7">
        <v>0</v>
      </c>
      <c r="AX33" s="7">
        <v>0.5</v>
      </c>
      <c r="AY33" s="10">
        <v>0.1</v>
      </c>
      <c r="AZ33" s="10">
        <v>0.24897880799514188</v>
      </c>
      <c r="BA33" s="11">
        <v>0.25291740746727009</v>
      </c>
      <c r="BB33" s="11">
        <v>0.20463975342190935</v>
      </c>
      <c r="BC33" s="11">
        <v>0.16359892099979992</v>
      </c>
      <c r="BD33" s="11">
        <v>0.20705202729632644</v>
      </c>
      <c r="BE33" s="5">
        <v>2</v>
      </c>
      <c r="BF33" s="5">
        <v>0</v>
      </c>
      <c r="BG33" s="5">
        <v>0</v>
      </c>
      <c r="BH33" s="5">
        <v>0</v>
      </c>
      <c r="BI33" s="5">
        <v>52</v>
      </c>
      <c r="BJ33" s="5">
        <v>27</v>
      </c>
      <c r="BK33" s="5">
        <v>48</v>
      </c>
      <c r="BL33" s="5">
        <v>40</v>
      </c>
      <c r="BM33" s="5">
        <v>64</v>
      </c>
      <c r="BN33" s="5">
        <v>32</v>
      </c>
      <c r="BO33" s="5">
        <v>53</v>
      </c>
      <c r="BP33" s="5">
        <v>43</v>
      </c>
      <c r="BQ33" s="5">
        <v>-4</v>
      </c>
      <c r="BR33" s="5">
        <v>-11</v>
      </c>
      <c r="BS33" s="8">
        <v>108163</v>
      </c>
      <c r="BT33" s="10">
        <v>0.33477608093849903</v>
      </c>
      <c r="BU33" s="10">
        <v>0.14865025567843976</v>
      </c>
      <c r="BV33" s="2">
        <v>0</v>
      </c>
      <c r="BW33" s="2">
        <v>0</v>
      </c>
      <c r="BX33" s="2">
        <v>2.5</v>
      </c>
      <c r="BY33" s="2">
        <v>0.5</v>
      </c>
      <c r="BZ33" s="2">
        <v>0</v>
      </c>
      <c r="CA33" s="12">
        <v>-0.29692892115039315</v>
      </c>
      <c r="CB33" s="12">
        <v>-0.59752559848570885</v>
      </c>
      <c r="CC33" s="12">
        <v>-0.16632055267647738</v>
      </c>
      <c r="CD33" s="15">
        <v>-0.54525102404476589</v>
      </c>
      <c r="CE33" s="15">
        <v>-0.6147031673584531</v>
      </c>
      <c r="CF33" s="15">
        <v>0.16718293880563759</v>
      </c>
      <c r="CG33" s="15">
        <v>-0.23359208214656094</v>
      </c>
      <c r="CH33" s="15">
        <v>-0.77028589655275526</v>
      </c>
      <c r="CI33" s="15">
        <v>-0.84746947317209465</v>
      </c>
      <c r="CJ33" s="15">
        <v>-0.75974013582964772</v>
      </c>
      <c r="CK33" s="15">
        <v>-0.18613791624842649</v>
      </c>
      <c r="CL33" s="15">
        <v>-1.6741776023444832</v>
      </c>
      <c r="CM33" s="15">
        <v>0.21919743756252022</v>
      </c>
      <c r="CN33" s="15">
        <v>-0.74376898464693109</v>
      </c>
      <c r="CO33" s="15">
        <v>0.46449775450894959</v>
      </c>
      <c r="CP33" s="15">
        <v>-0.6325935857694801</v>
      </c>
      <c r="CQ33" s="15">
        <v>0.21827786492181292</v>
      </c>
      <c r="CR33" s="15">
        <v>-0.37926440359151375</v>
      </c>
      <c r="CS33" s="15">
        <v>0.33268706951165766</v>
      </c>
      <c r="CT33" s="15">
        <v>-3.115582295213036E-2</v>
      </c>
      <c r="CU33" s="15">
        <v>-0.86670240372134377</v>
      </c>
      <c r="CV33" s="13">
        <v>-1.2730400143561889E-2</v>
      </c>
      <c r="CW33" s="5">
        <v>1</v>
      </c>
      <c r="CX33" s="2">
        <v>3</v>
      </c>
      <c r="CY33" s="2">
        <v>-0.52734380675489545</v>
      </c>
      <c r="CZ33" s="8">
        <v>2088070</v>
      </c>
      <c r="DA33" s="5">
        <v>142455</v>
      </c>
      <c r="DB33" s="5">
        <v>200362</v>
      </c>
      <c r="DC33" s="5">
        <v>119746</v>
      </c>
      <c r="DD33" s="5">
        <v>370508</v>
      </c>
      <c r="DE33" s="26">
        <v>1.8200000000000001E-2</v>
      </c>
      <c r="DF33" s="5">
        <v>30149</v>
      </c>
      <c r="DG33" s="11">
        <f>(8.56)/100</f>
        <v>8.5600000000000009E-2</v>
      </c>
      <c r="DH33" s="5">
        <v>1077</v>
      </c>
      <c r="DI33" s="10">
        <f>(1.45)/100</f>
        <v>1.4499999999999999E-2</v>
      </c>
      <c r="DJ33" s="5">
        <v>32406</v>
      </c>
      <c r="DK33" s="2">
        <v>1.5572208753901342</v>
      </c>
      <c r="DL33" s="5">
        <v>1009876</v>
      </c>
      <c r="DM33" s="2">
        <v>48.528050014055637</v>
      </c>
      <c r="DN33" s="8">
        <v>1009876</v>
      </c>
      <c r="DO33" s="2">
        <v>30.623934885616311</v>
      </c>
      <c r="DQ33" s="10">
        <v>0.39</v>
      </c>
    </row>
    <row r="34" spans="1:121" x14ac:dyDescent="0.3">
      <c r="A34" t="s">
        <v>213</v>
      </c>
      <c r="B34" t="s">
        <v>214</v>
      </c>
      <c r="C34" s="5">
        <v>36</v>
      </c>
      <c r="D34" t="s">
        <v>215</v>
      </c>
      <c r="E34" s="5">
        <v>1</v>
      </c>
      <c r="F34" s="5">
        <v>1</v>
      </c>
      <c r="G34" s="2">
        <v>-6.5723256081598139E-2</v>
      </c>
      <c r="H34" s="2">
        <v>-6.5723256081598139E-2</v>
      </c>
      <c r="I34" s="3">
        <v>22</v>
      </c>
      <c r="J34" s="29">
        <v>29</v>
      </c>
      <c r="K34" s="2">
        <v>-6.5723256081598139E-2</v>
      </c>
      <c r="L34" s="2">
        <v>-6.5723256081598139E-2</v>
      </c>
      <c r="M34" s="3">
        <v>20</v>
      </c>
      <c r="N34" s="34">
        <v>29</v>
      </c>
      <c r="O34" s="5">
        <v>19836286</v>
      </c>
      <c r="P34" s="10">
        <v>0.89757880981129223</v>
      </c>
      <c r="Q34" s="5">
        <v>17804629.978956398</v>
      </c>
      <c r="R34" s="5">
        <v>3059618.1776290028</v>
      </c>
      <c r="S34" s="10">
        <v>0.17184396312898492</v>
      </c>
      <c r="T34" s="5">
        <v>328</v>
      </c>
      <c r="U34" s="5">
        <v>86377</v>
      </c>
      <c r="V34" s="8">
        <v>1245152</v>
      </c>
      <c r="W34" s="10">
        <v>0.16900000000000001</v>
      </c>
      <c r="X34" s="10">
        <v>5.8999999999999997E-2</v>
      </c>
      <c r="Y34" s="4">
        <v>4.6619939715111011E-2</v>
      </c>
      <c r="Z34" s="4">
        <v>-4.6619939715111011E-2</v>
      </c>
      <c r="AA34" s="10">
        <v>0.22973150709518608</v>
      </c>
      <c r="AB34" s="10">
        <v>0.189797880395673</v>
      </c>
      <c r="AC34" s="4">
        <v>1.4106943761663271</v>
      </c>
      <c r="AD34" s="4">
        <v>-1.4106943761663271</v>
      </c>
      <c r="AE34" s="10">
        <v>0.86299999999999999</v>
      </c>
      <c r="AF34" s="10">
        <v>0.35699999999999998</v>
      </c>
      <c r="AG34" s="10">
        <v>0.441</v>
      </c>
      <c r="AH34" s="10">
        <v>0.55518625227516294</v>
      </c>
      <c r="AI34" s="4">
        <v>-0.73176782529074158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1</v>
      </c>
      <c r="AQ34" s="9">
        <v>1</v>
      </c>
      <c r="AR34" s="9">
        <v>0</v>
      </c>
      <c r="AS34" s="9">
        <v>0</v>
      </c>
      <c r="AT34" s="9">
        <v>0</v>
      </c>
      <c r="AU34" s="9">
        <v>0</v>
      </c>
      <c r="AV34" s="7">
        <v>1</v>
      </c>
      <c r="AW34" s="7">
        <v>0</v>
      </c>
      <c r="AX34" s="7">
        <v>1</v>
      </c>
      <c r="AY34" s="10">
        <v>0.25</v>
      </c>
      <c r="AZ34" s="10">
        <v>0.25014938039609619</v>
      </c>
      <c r="BA34" s="11">
        <v>0.19156405425930831</v>
      </c>
      <c r="BB34" s="11">
        <v>0.24242566817225658</v>
      </c>
      <c r="BC34" s="11">
        <v>0.15555135264606601</v>
      </c>
      <c r="BD34" s="11">
        <v>0.19651369169254362</v>
      </c>
      <c r="BE34" s="5">
        <v>0</v>
      </c>
      <c r="BF34" s="5">
        <v>0</v>
      </c>
      <c r="BG34" s="5">
        <v>0</v>
      </c>
      <c r="BH34" s="5">
        <v>0</v>
      </c>
      <c r="BI34" s="5">
        <v>71</v>
      </c>
      <c r="BJ34" s="5">
        <v>24</v>
      </c>
      <c r="BK34" s="5">
        <v>60</v>
      </c>
      <c r="BL34" s="5">
        <v>37</v>
      </c>
      <c r="BM34" s="5">
        <v>72</v>
      </c>
      <c r="BN34" s="5">
        <v>25</v>
      </c>
      <c r="BO34" s="5">
        <v>62</v>
      </c>
      <c r="BP34" s="5">
        <v>36</v>
      </c>
      <c r="BQ34" s="5">
        <v>-11</v>
      </c>
      <c r="BR34" s="5">
        <v>-10</v>
      </c>
      <c r="BS34" s="8">
        <v>1158775</v>
      </c>
      <c r="BT34" s="10">
        <v>0.37873189814095437</v>
      </c>
      <c r="BU34" s="10">
        <v>0.1653535344267571</v>
      </c>
      <c r="BV34" s="2">
        <v>0</v>
      </c>
      <c r="BW34" s="2">
        <v>0</v>
      </c>
      <c r="BX34" s="2">
        <v>2</v>
      </c>
      <c r="BY34" s="2">
        <v>0.66666666666666663</v>
      </c>
      <c r="BZ34" s="2">
        <v>0</v>
      </c>
      <c r="CA34" s="12">
        <v>-1.8126934806615465</v>
      </c>
      <c r="CB34" s="12">
        <v>1.8938716893576659</v>
      </c>
      <c r="CC34" s="12">
        <v>0.39849864466409179</v>
      </c>
      <c r="CD34" s="15">
        <v>2.0028155715909857</v>
      </c>
      <c r="CE34" s="15">
        <v>3.2745653689734127</v>
      </c>
      <c r="CF34" s="15">
        <v>0.97991519976374686</v>
      </c>
      <c r="CG34" s="15">
        <v>-1.1786568018727885</v>
      </c>
      <c r="CH34" s="15">
        <v>-7.307210823970095E-2</v>
      </c>
      <c r="CI34" s="15">
        <v>-0.98716890565756599</v>
      </c>
      <c r="CJ34" s="15">
        <v>-0.98691400565152965</v>
      </c>
      <c r="CK34" s="15">
        <v>2.5887488659781179</v>
      </c>
      <c r="CL34" s="15">
        <v>-2.178408258168707</v>
      </c>
      <c r="CM34" s="15">
        <v>1.1842969468305971</v>
      </c>
      <c r="CN34" s="15">
        <v>-0.99442240898829759</v>
      </c>
      <c r="CO34" s="15">
        <v>1.7537160119215378</v>
      </c>
      <c r="CP34" s="15">
        <v>-1.6928560745943826</v>
      </c>
      <c r="CQ34" s="15">
        <v>0.98896663414575081</v>
      </c>
      <c r="CR34" s="15">
        <v>-0.98642759678510472</v>
      </c>
      <c r="CS34" s="15">
        <v>-0.24951530213374351</v>
      </c>
      <c r="CT34" s="15">
        <v>6.2311645904261047E-2</v>
      </c>
      <c r="CU34" s="15">
        <v>1.673632227875701</v>
      </c>
      <c r="CV34" s="13">
        <v>0.24705533500549964</v>
      </c>
      <c r="CW34" s="5">
        <v>1</v>
      </c>
      <c r="CX34" s="2">
        <v>2.6666666666666665</v>
      </c>
      <c r="CY34" s="2">
        <v>-0.65885742115342683</v>
      </c>
      <c r="CZ34" s="8">
        <v>19849399</v>
      </c>
      <c r="DA34" s="5">
        <v>1503695</v>
      </c>
      <c r="DB34" s="5">
        <v>1905051</v>
      </c>
      <c r="DC34" s="5">
        <v>2022336</v>
      </c>
      <c r="DD34" s="5">
        <v>3574814</v>
      </c>
      <c r="DE34" s="26">
        <v>0.14330000000000001</v>
      </c>
      <c r="DF34" s="5">
        <v>1654883</v>
      </c>
      <c r="DG34" s="11">
        <f>(0.23)/100</f>
        <v>2.3E-3</v>
      </c>
      <c r="DH34" s="5">
        <v>6491</v>
      </c>
      <c r="DI34" s="10">
        <f>(8.38)/100</f>
        <v>8.3800000000000013E-2</v>
      </c>
      <c r="DJ34" s="5">
        <v>393148</v>
      </c>
      <c r="DK34" s="2">
        <v>1.9910977246268717</v>
      </c>
      <c r="DL34" s="5">
        <v>3747614</v>
      </c>
      <c r="DM34" s="2">
        <v>18.97978803956731</v>
      </c>
      <c r="DN34" s="8">
        <v>3747614</v>
      </c>
      <c r="DO34" s="2">
        <v>36.205515962192479</v>
      </c>
      <c r="DQ34" s="10">
        <v>0.43</v>
      </c>
    </row>
    <row r="35" spans="1:121" x14ac:dyDescent="0.3">
      <c r="A35" t="s">
        <v>216</v>
      </c>
      <c r="B35" t="s">
        <v>217</v>
      </c>
      <c r="C35" s="5">
        <v>37</v>
      </c>
      <c r="D35" t="s">
        <v>218</v>
      </c>
      <c r="E35" s="5">
        <v>0</v>
      </c>
      <c r="F35" s="5">
        <v>0</v>
      </c>
      <c r="G35" s="1"/>
      <c r="H35" s="1"/>
      <c r="I35" s="1"/>
      <c r="J35" s="30"/>
      <c r="K35" s="1"/>
      <c r="L35" s="1"/>
      <c r="M35" s="1"/>
      <c r="N35" s="33"/>
      <c r="O35" s="5">
        <v>10156689</v>
      </c>
      <c r="P35" s="10">
        <v>0.9530395234432808</v>
      </c>
      <c r="Q35" s="5">
        <v>9679726.0443216115</v>
      </c>
      <c r="R35" s="5">
        <v>1577554.8866813814</v>
      </c>
      <c r="S35" s="10">
        <v>0.16297515853837802</v>
      </c>
      <c r="T35" s="5">
        <v>131</v>
      </c>
      <c r="U35" s="5">
        <v>77814</v>
      </c>
      <c r="V35" s="8">
        <v>547698</v>
      </c>
      <c r="W35" s="10">
        <v>0.186</v>
      </c>
      <c r="X35" s="10">
        <v>6.2E-2</v>
      </c>
      <c r="Y35" s="4">
        <v>0.71584489938732809</v>
      </c>
      <c r="Z35" s="4">
        <v>-0.71584489938732809</v>
      </c>
      <c r="AA35" s="10">
        <v>7.7821474145315733E-2</v>
      </c>
      <c r="AB35" s="10">
        <v>9.1764014385636097E-2</v>
      </c>
      <c r="AC35" s="4">
        <v>-0.13837063332149474</v>
      </c>
      <c r="AD35" s="4">
        <v>0.13837063332149474</v>
      </c>
      <c r="AE35" s="10">
        <v>0.873</v>
      </c>
      <c r="AF35" s="10">
        <v>0.30399999999999999</v>
      </c>
      <c r="AG35" s="10">
        <v>0.48399999999999999</v>
      </c>
      <c r="AH35" s="10">
        <v>0.63451941639068443</v>
      </c>
      <c r="AI35" s="4">
        <v>-0.54871690008768781</v>
      </c>
      <c r="AJ35" s="9">
        <v>0</v>
      </c>
      <c r="AK35" s="9">
        <v>0</v>
      </c>
      <c r="AL35" s="9">
        <v>0</v>
      </c>
      <c r="AM35" s="9">
        <v>1</v>
      </c>
      <c r="AN35" s="9">
        <v>1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0.5</v>
      </c>
      <c r="AU35" s="9">
        <v>0</v>
      </c>
      <c r="AV35" s="7">
        <v>1</v>
      </c>
      <c r="AW35" s="7">
        <v>1</v>
      </c>
      <c r="AX35" s="7">
        <v>0</v>
      </c>
      <c r="AY35" s="10">
        <v>0.17</v>
      </c>
      <c r="AZ35" s="10">
        <v>0.28416031385136642</v>
      </c>
      <c r="BA35" s="11">
        <v>0.21138670682567462</v>
      </c>
      <c r="BB35" s="11">
        <v>0.23526965518818788</v>
      </c>
      <c r="BC35" s="11">
        <v>0.25958890847092725</v>
      </c>
      <c r="BD35" s="11">
        <v>0.23541509016159656</v>
      </c>
      <c r="BE35" s="5">
        <v>-9</v>
      </c>
      <c r="BF35" s="5">
        <v>-9</v>
      </c>
      <c r="BG35" s="5">
        <v>0</v>
      </c>
      <c r="BH35" s="5">
        <v>0</v>
      </c>
      <c r="BI35" s="5">
        <v>57</v>
      </c>
      <c r="BJ35" s="5">
        <v>35</v>
      </c>
      <c r="BK35" s="5">
        <v>47</v>
      </c>
      <c r="BL35" s="5">
        <v>51</v>
      </c>
      <c r="BM35" s="5">
        <v>67</v>
      </c>
      <c r="BN35" s="5">
        <v>32</v>
      </c>
      <c r="BO35" s="5">
        <v>48</v>
      </c>
      <c r="BP35" s="5">
        <v>50</v>
      </c>
      <c r="BQ35" s="5">
        <v>-10</v>
      </c>
      <c r="BR35" s="5">
        <v>-19</v>
      </c>
      <c r="BS35" s="8">
        <v>469884</v>
      </c>
      <c r="BT35" s="10">
        <v>0.29785588062071811</v>
      </c>
      <c r="BU35" s="10">
        <v>0.12897904031520507</v>
      </c>
      <c r="BV35" s="2">
        <v>0</v>
      </c>
      <c r="BW35" s="2">
        <v>2</v>
      </c>
      <c r="BX35" s="2">
        <v>0</v>
      </c>
      <c r="BY35" s="2">
        <v>0.66666666666666663</v>
      </c>
      <c r="BZ35" s="2">
        <v>0.5</v>
      </c>
      <c r="CA35" s="12">
        <v>6.0459649444686347E-2</v>
      </c>
      <c r="CB35" s="12">
        <v>0.54456738338531419</v>
      </c>
      <c r="CC35" s="12">
        <v>-0.27321956462348163</v>
      </c>
      <c r="CD35" s="15">
        <v>0.40817276883113018</v>
      </c>
      <c r="CE35" s="15">
        <v>0.69481485834251178</v>
      </c>
      <c r="CF35" s="15">
        <v>-0.51546249447322023</v>
      </c>
      <c r="CG35" s="15">
        <v>-0.87331587733743155</v>
      </c>
      <c r="CH35" s="15">
        <v>-0.20511260414417279</v>
      </c>
      <c r="CI35" s="15">
        <v>0.81884091831182959</v>
      </c>
      <c r="CJ35" s="15">
        <v>-0.1483203639264031</v>
      </c>
      <c r="CK35" s="15">
        <v>0.54409544749540106</v>
      </c>
      <c r="CL35" s="15">
        <v>-0.32956252014655379</v>
      </c>
      <c r="CM35" s="15">
        <v>0.13877247845684715</v>
      </c>
      <c r="CN35" s="15">
        <v>0.17529357127141287</v>
      </c>
      <c r="CO35" s="15">
        <v>0.94795460103867024</v>
      </c>
      <c r="CP35" s="15">
        <v>-0.6325935857694801</v>
      </c>
      <c r="CQ35" s="15">
        <v>-0.20988256242481926</v>
      </c>
      <c r="CR35" s="15">
        <v>0.22789878960207718</v>
      </c>
      <c r="CS35" s="15">
        <v>-0.16634353475582905</v>
      </c>
      <c r="CT35" s="15">
        <v>-0.77889557380326169</v>
      </c>
      <c r="CU35" s="15">
        <v>0.31878709102394392</v>
      </c>
      <c r="CV35" s="13">
        <v>-0.31867638963548955</v>
      </c>
      <c r="CW35" s="5">
        <v>0</v>
      </c>
      <c r="CX35" s="2">
        <v>3.1666666666666665</v>
      </c>
      <c r="CY35" s="2">
        <v>-0.46158699955562982</v>
      </c>
      <c r="CZ35" s="8">
        <v>10273419</v>
      </c>
      <c r="DA35" s="5">
        <v>689054</v>
      </c>
      <c r="DB35" s="5">
        <v>966234</v>
      </c>
      <c r="DC35" s="5">
        <v>476498</v>
      </c>
      <c r="DD35" s="5">
        <v>1775886</v>
      </c>
      <c r="DE35" s="26">
        <v>0.2114</v>
      </c>
      <c r="DF35" s="5">
        <v>273281</v>
      </c>
      <c r="DG35" s="11">
        <f>(1.07)/100</f>
        <v>1.0700000000000001E-2</v>
      </c>
      <c r="DH35" s="5">
        <v>5376</v>
      </c>
      <c r="DI35" s="10">
        <f>(2.69)/100</f>
        <v>2.69E-2</v>
      </c>
      <c r="DJ35" s="5">
        <v>226072</v>
      </c>
      <c r="DK35" s="2">
        <v>2.2280154074373093</v>
      </c>
      <c r="DL35" s="5">
        <v>931110</v>
      </c>
      <c r="DM35" s="2">
        <v>9.1764014385636123</v>
      </c>
      <c r="DN35" s="8">
        <v>931110</v>
      </c>
      <c r="DO35" s="2">
        <v>45.340497486205052</v>
      </c>
      <c r="DQ35" s="10">
        <v>0.53</v>
      </c>
    </row>
    <row r="36" spans="1:121" x14ac:dyDescent="0.3">
      <c r="A36" t="s">
        <v>219</v>
      </c>
      <c r="B36" t="s">
        <v>220</v>
      </c>
      <c r="C36" s="5">
        <v>38</v>
      </c>
      <c r="D36" t="s">
        <v>221</v>
      </c>
      <c r="E36" s="5">
        <v>1</v>
      </c>
      <c r="F36" s="5">
        <v>0</v>
      </c>
      <c r="G36" s="2">
        <v>0.57712985052927812</v>
      </c>
      <c r="H36" s="2">
        <v>3.5771298505292783</v>
      </c>
      <c r="I36" s="3">
        <v>2</v>
      </c>
      <c r="J36" s="29">
        <v>1</v>
      </c>
      <c r="K36" s="1"/>
      <c r="L36" s="1"/>
      <c r="M36" s="1"/>
      <c r="N36" s="33"/>
      <c r="O36" s="5">
        <v>755548</v>
      </c>
      <c r="P36" s="10">
        <v>0.98085765212354858</v>
      </c>
      <c r="Q36" s="5">
        <v>741085.03734664293</v>
      </c>
      <c r="R36" s="5">
        <v>147249.29330974349</v>
      </c>
      <c r="S36" s="10">
        <v>0.19869419282428116</v>
      </c>
      <c r="T36" s="5">
        <v>19</v>
      </c>
      <c r="U36" s="5">
        <v>12655</v>
      </c>
      <c r="V36" s="8">
        <v>53654</v>
      </c>
      <c r="W36" s="10">
        <v>0.14799999999999999</v>
      </c>
      <c r="X36" s="10">
        <v>2.8000000000000001E-2</v>
      </c>
      <c r="Y36" s="4">
        <v>-1.4170315643332649</v>
      </c>
      <c r="Z36" s="4">
        <v>1.4170315643332649</v>
      </c>
      <c r="AA36" s="10">
        <v>0</v>
      </c>
      <c r="AB36" s="10">
        <v>3.4875513389352603E-2</v>
      </c>
      <c r="AC36" s="4">
        <v>-1.4465979627914263</v>
      </c>
      <c r="AD36" s="4">
        <v>1.4465979627914263</v>
      </c>
      <c r="AE36" s="10">
        <v>0.92400000000000004</v>
      </c>
      <c r="AF36" s="10">
        <v>0.29599999999999999</v>
      </c>
      <c r="AG36" s="10">
        <v>0.52</v>
      </c>
      <c r="AH36" s="10">
        <v>0.85059363839182656</v>
      </c>
      <c r="AI36" s="4">
        <v>1.0926914996848895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1</v>
      </c>
      <c r="AU36" s="9">
        <v>1</v>
      </c>
      <c r="AV36" s="7">
        <v>1</v>
      </c>
      <c r="AW36" s="7">
        <v>1</v>
      </c>
      <c r="AX36" s="7">
        <v>0</v>
      </c>
      <c r="AY36" s="10">
        <v>0.2</v>
      </c>
      <c r="AZ36" s="10">
        <v>0.4937627852873932</v>
      </c>
      <c r="BA36" s="11">
        <v>0.2982829500098288</v>
      </c>
      <c r="BB36" s="11">
        <v>0.3547664426388471</v>
      </c>
      <c r="BC36" s="11">
        <v>0.30015097188148709</v>
      </c>
      <c r="BD36" s="11">
        <v>0.31773345484338766</v>
      </c>
      <c r="BE36" s="5">
        <v>-9</v>
      </c>
      <c r="BF36" s="5">
        <v>3</v>
      </c>
      <c r="BG36" s="5">
        <v>1</v>
      </c>
      <c r="BH36" s="5">
        <v>1</v>
      </c>
      <c r="BI36" s="5">
        <v>55</v>
      </c>
      <c r="BJ36" s="5">
        <v>36</v>
      </c>
      <c r="BK36" s="5">
        <v>28</v>
      </c>
      <c r="BL36" s="5">
        <v>64</v>
      </c>
      <c r="BM36" s="5">
        <v>60</v>
      </c>
      <c r="BN36" s="5">
        <v>37</v>
      </c>
      <c r="BO36" s="5">
        <v>39</v>
      </c>
      <c r="BP36" s="5">
        <v>58</v>
      </c>
      <c r="BQ36" s="5">
        <v>-27</v>
      </c>
      <c r="BR36" s="5">
        <v>-21</v>
      </c>
      <c r="BS36" s="8">
        <v>40999</v>
      </c>
      <c r="BT36" s="10">
        <v>0.27843257565764556</v>
      </c>
      <c r="BU36" s="10">
        <v>0.2514731029663238</v>
      </c>
      <c r="BV36" s="2">
        <v>0</v>
      </c>
      <c r="BW36" s="2">
        <v>0</v>
      </c>
      <c r="BX36" s="2">
        <v>0</v>
      </c>
      <c r="BY36" s="2">
        <v>0.66666666666666663</v>
      </c>
      <c r="BZ36" s="2">
        <v>2</v>
      </c>
      <c r="CA36" s="12">
        <v>1.0000006578223173</v>
      </c>
      <c r="CB36" s="12">
        <v>-0.7576155313259153</v>
      </c>
      <c r="CC36" s="12">
        <v>2.4321197517281052</v>
      </c>
      <c r="CD36" s="15">
        <v>-0.72139808293355978</v>
      </c>
      <c r="CE36" s="15">
        <v>-0.77184533044256887</v>
      </c>
      <c r="CF36" s="15">
        <v>-0.87459463130072124</v>
      </c>
      <c r="CG36" s="15">
        <v>0.46520222177500276</v>
      </c>
      <c r="CH36" s="15">
        <v>1.9998044508001791</v>
      </c>
      <c r="CI36" s="15">
        <v>1.5229663124460429</v>
      </c>
      <c r="CJ36" s="15">
        <v>1.6262085716921117</v>
      </c>
      <c r="CK36" s="15">
        <v>0.25200210199787004</v>
      </c>
      <c r="CL36" s="15">
        <v>-0.16148563487181258</v>
      </c>
      <c r="CM36" s="15">
        <v>-1.3893017445509412</v>
      </c>
      <c r="CN36" s="15">
        <v>1.2614584100840012</v>
      </c>
      <c r="CO36" s="15">
        <v>-0.18011137419734455</v>
      </c>
      <c r="CP36" s="15">
        <v>0.12473676339116456</v>
      </c>
      <c r="CQ36" s="15">
        <v>-0.98057133164875709</v>
      </c>
      <c r="CR36" s="15">
        <v>0.921799581823324</v>
      </c>
      <c r="CS36" s="15">
        <v>-1.5802635801803746</v>
      </c>
      <c r="CT36" s="15">
        <v>-0.96583051151604449</v>
      </c>
      <c r="CU36" s="15">
        <v>0.82685401734335284</v>
      </c>
      <c r="CV36" s="13">
        <v>1.5864711323994758</v>
      </c>
      <c r="CW36" s="5">
        <v>0</v>
      </c>
      <c r="CX36" s="2">
        <v>2.6666666666666665</v>
      </c>
      <c r="CY36" s="2">
        <v>-0.65885742115342683</v>
      </c>
      <c r="CZ36" s="8">
        <v>755393</v>
      </c>
      <c r="DA36" s="5">
        <v>59011</v>
      </c>
      <c r="DB36" s="5">
        <v>91112</v>
      </c>
      <c r="DC36" s="5">
        <v>14509</v>
      </c>
      <c r="DD36" s="5">
        <v>134178</v>
      </c>
      <c r="DE36" s="26">
        <v>2.4799999999999999E-2</v>
      </c>
      <c r="DF36" s="5">
        <v>9111</v>
      </c>
      <c r="DG36" s="11">
        <f>(5.37)/100</f>
        <v>5.3699999999999998E-2</v>
      </c>
      <c r="DH36" s="5">
        <v>233</v>
      </c>
      <c r="DI36" s="10">
        <f>(1.2)/100</f>
        <v>1.2E-2</v>
      </c>
      <c r="DJ36" s="5">
        <v>17847</v>
      </c>
      <c r="DK36" s="2">
        <v>2.354631487704383</v>
      </c>
      <c r="DL36" s="5">
        <v>26434</v>
      </c>
      <c r="DM36" s="2">
        <v>3.4875513389352637</v>
      </c>
      <c r="DN36" s="8">
        <v>26434</v>
      </c>
      <c r="DO36" s="1" t="e">
        <v>#NULL!</v>
      </c>
      <c r="DQ36" s="10">
        <v>0.53</v>
      </c>
    </row>
    <row r="37" spans="1:121" x14ac:dyDescent="0.3">
      <c r="A37" t="s">
        <v>222</v>
      </c>
      <c r="B37" t="s">
        <v>223</v>
      </c>
      <c r="C37" s="5">
        <v>39</v>
      </c>
      <c r="D37" t="s">
        <v>224</v>
      </c>
      <c r="E37" s="5">
        <v>1</v>
      </c>
      <c r="F37" s="5">
        <v>1</v>
      </c>
      <c r="G37" s="2">
        <v>1.1311109170388091E-2</v>
      </c>
      <c r="H37" s="2">
        <v>2.0113111091703879</v>
      </c>
      <c r="I37" s="3">
        <v>16</v>
      </c>
      <c r="J37" s="29">
        <v>14</v>
      </c>
      <c r="K37" s="2">
        <v>1.1311109170388091E-2</v>
      </c>
      <c r="L37" s="2">
        <v>3.0113111091703879</v>
      </c>
      <c r="M37" s="3">
        <v>17</v>
      </c>
      <c r="N37" s="34">
        <v>5</v>
      </c>
      <c r="O37" s="5">
        <v>11622554</v>
      </c>
      <c r="P37" s="10">
        <v>0.97905371215475856</v>
      </c>
      <c r="Q37" s="5">
        <v>11379104.638419138</v>
      </c>
      <c r="R37" s="5">
        <v>1818558.0034475387</v>
      </c>
      <c r="S37" s="10">
        <v>0.15981556205288441</v>
      </c>
      <c r="T37" s="5">
        <v>196</v>
      </c>
      <c r="U37" s="5">
        <v>75310</v>
      </c>
      <c r="V37" s="8">
        <v>649990</v>
      </c>
      <c r="W37" s="10">
        <v>0.17899999999999999</v>
      </c>
      <c r="X37" s="10">
        <v>5.7000000000000002E-2</v>
      </c>
      <c r="Y37" s="4">
        <v>0.39705483075516745</v>
      </c>
      <c r="Z37" s="4">
        <v>-0.39705483075516745</v>
      </c>
      <c r="AA37" s="10">
        <v>4.4220381074380859E-2</v>
      </c>
      <c r="AB37" s="10">
        <v>3.6169063969273198E-2</v>
      </c>
      <c r="AC37" s="4">
        <v>-0.70620260720844075</v>
      </c>
      <c r="AD37" s="4">
        <v>0.70620260720844075</v>
      </c>
      <c r="AE37" s="10">
        <v>0.9</v>
      </c>
      <c r="AF37" s="10">
        <v>0.27500000000000002</v>
      </c>
      <c r="AG37" s="10">
        <v>0.47399999999999998</v>
      </c>
      <c r="AH37" s="10">
        <v>0.79354227731449645</v>
      </c>
      <c r="AI37" s="4">
        <v>0.32577740899754981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1</v>
      </c>
      <c r="AQ37" s="9">
        <v>1</v>
      </c>
      <c r="AR37" s="9">
        <v>1</v>
      </c>
      <c r="AS37" s="9">
        <v>0</v>
      </c>
      <c r="AT37" s="9">
        <v>0</v>
      </c>
      <c r="AU37" s="9">
        <v>0</v>
      </c>
      <c r="AV37" s="7">
        <v>0.5</v>
      </c>
      <c r="AW37" s="7">
        <v>0</v>
      </c>
      <c r="AX37" s="7">
        <v>1</v>
      </c>
      <c r="AY37" s="10">
        <v>0.19</v>
      </c>
      <c r="AZ37" s="10">
        <v>0.1667282983918498</v>
      </c>
      <c r="BA37" s="11">
        <v>0.31296743933111276</v>
      </c>
      <c r="BB37" s="11">
        <v>0.20686738170288554</v>
      </c>
      <c r="BC37" s="11">
        <v>0.1785238716863391</v>
      </c>
      <c r="BD37" s="11">
        <v>0.23278623090677911</v>
      </c>
      <c r="BE37" s="5">
        <v>3</v>
      </c>
      <c r="BF37" s="5">
        <v>2</v>
      </c>
      <c r="BG37" s="5">
        <v>0</v>
      </c>
      <c r="BH37" s="5">
        <v>0</v>
      </c>
      <c r="BI37" s="5">
        <v>51</v>
      </c>
      <c r="BJ37" s="5">
        <v>42</v>
      </c>
      <c r="BK37" s="5">
        <v>44</v>
      </c>
      <c r="BL37" s="5">
        <v>52</v>
      </c>
      <c r="BM37" s="5">
        <v>63</v>
      </c>
      <c r="BN37" s="5">
        <v>35</v>
      </c>
      <c r="BO37" s="5">
        <v>51</v>
      </c>
      <c r="BP37" s="5">
        <v>48</v>
      </c>
      <c r="BQ37" s="5">
        <v>-7</v>
      </c>
      <c r="BR37" s="5">
        <v>-12</v>
      </c>
      <c r="BS37" s="8">
        <v>574680</v>
      </c>
      <c r="BT37" s="10">
        <v>0.31600861721789902</v>
      </c>
      <c r="BU37" s="10">
        <v>0.16863763334633677</v>
      </c>
      <c r="BV37" s="2">
        <v>0</v>
      </c>
      <c r="BW37" s="2">
        <v>0</v>
      </c>
      <c r="BX37" s="2">
        <v>2.5</v>
      </c>
      <c r="BY37" s="2">
        <v>0.5</v>
      </c>
      <c r="BZ37" s="2">
        <v>0</v>
      </c>
      <c r="CA37" s="12">
        <v>0.93907364160170737</v>
      </c>
      <c r="CB37" s="12">
        <v>0.76398213118425029</v>
      </c>
      <c r="CC37" s="12">
        <v>-0.51252560317966978</v>
      </c>
      <c r="CD37" s="15">
        <v>0.64205084764336895</v>
      </c>
      <c r="CE37" s="15">
        <v>1.5460015750481388</v>
      </c>
      <c r="CF37" s="15">
        <v>-0.17982285457637051</v>
      </c>
      <c r="CG37" s="15">
        <v>0.69139675001378043</v>
      </c>
      <c r="CH37" s="15">
        <v>-0.72918240169245319</v>
      </c>
      <c r="CI37" s="15">
        <v>-0.58838411357825315</v>
      </c>
      <c r="CJ37" s="15">
        <v>-0.20499042574523321</v>
      </c>
      <c r="CK37" s="15">
        <v>-0.332184588997192</v>
      </c>
      <c r="CL37" s="15">
        <v>0.84697567677663455</v>
      </c>
      <c r="CM37" s="15">
        <v>-0.10250239886017205</v>
      </c>
      <c r="CN37" s="15">
        <v>0.25884471271853504</v>
      </c>
      <c r="CO37" s="15">
        <v>0.30334547233237608</v>
      </c>
      <c r="CP37" s="15">
        <v>-0.17819537627309331</v>
      </c>
      <c r="CQ37" s="15">
        <v>4.7013693983160049E-2</v>
      </c>
      <c r="CR37" s="15">
        <v>5.4423591546765487E-2</v>
      </c>
      <c r="CS37" s="15">
        <v>8.3171767377914305E-2</v>
      </c>
      <c r="CT37" s="15">
        <v>-0.12462329180852177</v>
      </c>
      <c r="CU37" s="15">
        <v>0.65749837523688304</v>
      </c>
      <c r="CV37" s="13">
        <v>0.2981328548733394</v>
      </c>
      <c r="CW37" s="5">
        <v>1</v>
      </c>
      <c r="CX37" s="2">
        <v>3</v>
      </c>
      <c r="CY37" s="2">
        <v>-0.52734380675489545</v>
      </c>
      <c r="CZ37" s="8">
        <v>11658609</v>
      </c>
      <c r="DA37" s="5">
        <v>781980</v>
      </c>
      <c r="DB37" s="5">
        <v>1075485</v>
      </c>
      <c r="DC37" s="5">
        <v>243278</v>
      </c>
      <c r="DD37" s="5">
        <v>2639028</v>
      </c>
      <c r="DE37" s="26">
        <v>0.12240000000000001</v>
      </c>
      <c r="DF37" s="5">
        <v>237401</v>
      </c>
      <c r="DG37" s="11">
        <f>(0.13)/100</f>
        <v>1.2999999999999999E-3</v>
      </c>
      <c r="DH37" s="5">
        <v>3218</v>
      </c>
      <c r="DI37" s="10">
        <f>(2.04)/100</f>
        <v>2.0400000000000001E-2</v>
      </c>
      <c r="DJ37" s="5">
        <v>280695</v>
      </c>
      <c r="DK37" s="2">
        <v>2.4167899549980012</v>
      </c>
      <c r="DL37" s="5">
        <v>420081</v>
      </c>
      <c r="DM37" s="2">
        <v>3.6169063969273245</v>
      </c>
      <c r="DN37" s="8">
        <v>420081</v>
      </c>
      <c r="DO37" s="2">
        <v>44.11992738986509</v>
      </c>
      <c r="DQ37" s="10">
        <v>0.45</v>
      </c>
    </row>
    <row r="38" spans="1:121" x14ac:dyDescent="0.3">
      <c r="A38" t="s">
        <v>225</v>
      </c>
      <c r="B38" t="s">
        <v>226</v>
      </c>
      <c r="C38" s="5">
        <v>40</v>
      </c>
      <c r="D38" t="s">
        <v>227</v>
      </c>
      <c r="E38" s="5">
        <v>0</v>
      </c>
      <c r="F38" s="5">
        <v>1</v>
      </c>
      <c r="G38" s="1"/>
      <c r="H38" s="1"/>
      <c r="I38" s="1"/>
      <c r="J38" s="30"/>
      <c r="K38" s="2">
        <v>-0.29967431896632946</v>
      </c>
      <c r="L38" s="2">
        <v>0.70032568103367054</v>
      </c>
      <c r="M38" s="3">
        <v>28</v>
      </c>
      <c r="N38" s="34">
        <v>23</v>
      </c>
      <c r="O38" s="5">
        <v>3921207</v>
      </c>
      <c r="P38" s="10">
        <v>0.9616019733094503</v>
      </c>
      <c r="Q38" s="5">
        <v>3770640.3889548299</v>
      </c>
      <c r="R38" s="5">
        <v>634354.39776264469</v>
      </c>
      <c r="S38" s="10">
        <v>0.16823518880793589</v>
      </c>
      <c r="T38" s="5">
        <v>98</v>
      </c>
      <c r="U38" s="5">
        <v>25811</v>
      </c>
      <c r="V38" s="8">
        <v>226333</v>
      </c>
      <c r="W38" s="10">
        <v>0.193</v>
      </c>
      <c r="X38" s="10">
        <v>0.06</v>
      </c>
      <c r="Y38" s="4">
        <v>0.78333079433387964</v>
      </c>
      <c r="Z38" s="4">
        <v>-0.78333079433387964</v>
      </c>
      <c r="AA38" s="10">
        <v>5.8215993073638971E-2</v>
      </c>
      <c r="AB38" s="10">
        <v>0.102951375039154</v>
      </c>
      <c r="AC38" s="4">
        <v>-0.2877639120574001</v>
      </c>
      <c r="AD38" s="4">
        <v>0.2877639120574001</v>
      </c>
      <c r="AE38" s="10">
        <v>0.878</v>
      </c>
      <c r="AF38" s="10">
        <v>0.252</v>
      </c>
      <c r="AG38" s="10">
        <v>0.48899999999999999</v>
      </c>
      <c r="AH38" s="10">
        <v>0.66153221525038086</v>
      </c>
      <c r="AI38" s="4">
        <v>-0.60954055628640247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1</v>
      </c>
      <c r="AQ38" s="9">
        <v>0</v>
      </c>
      <c r="AR38" s="9">
        <v>-9</v>
      </c>
      <c r="AS38" s="9">
        <v>-9</v>
      </c>
      <c r="AT38" s="9">
        <v>0</v>
      </c>
      <c r="AU38" s="9">
        <v>0</v>
      </c>
      <c r="AV38" s="7">
        <v>1</v>
      </c>
      <c r="AW38" s="7">
        <v>0</v>
      </c>
      <c r="AX38" s="7">
        <v>1</v>
      </c>
      <c r="AY38" s="10">
        <v>0.2</v>
      </c>
      <c r="AZ38" s="10">
        <v>0.21041067245255726</v>
      </c>
      <c r="BA38" s="11">
        <v>0.24831049578005421</v>
      </c>
      <c r="BB38" s="11">
        <v>0.19255213433167229</v>
      </c>
      <c r="BC38" s="11">
        <v>0.15169209088601845</v>
      </c>
      <c r="BD38" s="11">
        <v>0.19751824033258167</v>
      </c>
      <c r="BE38" s="5">
        <v>1</v>
      </c>
      <c r="BF38" s="5">
        <v>-9</v>
      </c>
      <c r="BG38" s="5">
        <v>1</v>
      </c>
      <c r="BH38" s="5">
        <v>1</v>
      </c>
      <c r="BI38" s="5">
        <v>55</v>
      </c>
      <c r="BJ38" s="5">
        <v>36</v>
      </c>
      <c r="BK38" s="5">
        <v>29</v>
      </c>
      <c r="BL38" s="5">
        <v>65</v>
      </c>
      <c r="BM38" s="5">
        <v>60</v>
      </c>
      <c r="BN38" s="5">
        <v>37</v>
      </c>
      <c r="BO38" s="5">
        <v>67</v>
      </c>
      <c r="BP38" s="5">
        <v>33</v>
      </c>
      <c r="BQ38" s="5">
        <v>-26</v>
      </c>
      <c r="BR38" s="5">
        <v>7</v>
      </c>
      <c r="BS38" s="8">
        <v>200522</v>
      </c>
      <c r="BT38" s="10">
        <v>0.31610405903582778</v>
      </c>
      <c r="BU38" s="10">
        <v>0.24992304665374718</v>
      </c>
      <c r="BV38" s="2">
        <v>0</v>
      </c>
      <c r="BW38" s="2">
        <v>0</v>
      </c>
      <c r="BX38" s="2">
        <v>-5.75</v>
      </c>
      <c r="BY38" s="2">
        <v>0.66666666666666663</v>
      </c>
      <c r="BZ38" s="2">
        <v>0</v>
      </c>
      <c r="CA38" s="12">
        <v>0.34965138027272707</v>
      </c>
      <c r="CB38" s="12">
        <v>-0.31414390706136147</v>
      </c>
      <c r="CC38" s="12">
        <v>0.12517213263050669</v>
      </c>
      <c r="CD38" s="15">
        <v>-0.32658878434502331</v>
      </c>
      <c r="CE38" s="15">
        <v>0.26267390986119338</v>
      </c>
      <c r="CF38" s="15">
        <v>-0.1780581588111225</v>
      </c>
      <c r="CG38" s="15">
        <v>-0.30455527282539041</v>
      </c>
      <c r="CH38" s="15">
        <v>-0.99332283381552011</v>
      </c>
      <c r="CI38" s="15">
        <v>-1.0541626426466251</v>
      </c>
      <c r="CJ38" s="15">
        <v>-0.96525904887639769</v>
      </c>
      <c r="CK38" s="15">
        <v>0.25200210199787004</v>
      </c>
      <c r="CL38" s="15">
        <v>-0.16148563487181258</v>
      </c>
      <c r="CM38" s="15">
        <v>-1.3088767854452681</v>
      </c>
      <c r="CN38" s="15">
        <v>1.3450095515311233</v>
      </c>
      <c r="CO38" s="15">
        <v>-0.18011137419734455</v>
      </c>
      <c r="CP38" s="15">
        <v>0.12473676339116456</v>
      </c>
      <c r="CQ38" s="15">
        <v>1.417127061492383</v>
      </c>
      <c r="CR38" s="15">
        <v>-1.2466403938680723</v>
      </c>
      <c r="CS38" s="15">
        <v>-1.4970918128024602</v>
      </c>
      <c r="CT38" s="15">
        <v>1.6512586164629151</v>
      </c>
      <c r="CU38" s="15">
        <v>0.82685401734335284</v>
      </c>
      <c r="CV38" s="13">
        <v>1.5623631399057429</v>
      </c>
      <c r="CW38" s="5">
        <v>1</v>
      </c>
      <c r="CX38" s="2">
        <v>-5.083333333333333</v>
      </c>
      <c r="CY38" s="2">
        <v>-3.7165489559192793</v>
      </c>
      <c r="CZ38" s="8">
        <v>3930864</v>
      </c>
      <c r="DA38" s="5">
        <v>276604</v>
      </c>
      <c r="DB38" s="5">
        <v>383081</v>
      </c>
      <c r="DC38" s="5">
        <v>150657</v>
      </c>
      <c r="DD38" s="5">
        <v>802529</v>
      </c>
      <c r="DE38" s="26">
        <v>7.1900000000000006E-2</v>
      </c>
      <c r="DF38" s="5">
        <v>78185</v>
      </c>
      <c r="DG38" s="11">
        <f>(7.23)/100</f>
        <v>7.2300000000000003E-2</v>
      </c>
      <c r="DH38" s="5">
        <v>5717</v>
      </c>
      <c r="DI38" s="10">
        <f>(1.99)/100</f>
        <v>1.9900000000000001E-2</v>
      </c>
      <c r="DJ38" s="5">
        <v>270626</v>
      </c>
      <c r="DK38" s="2">
        <v>6.8974587116142709</v>
      </c>
      <c r="DL38" s="5">
        <v>403936</v>
      </c>
      <c r="DM38" s="2">
        <v>10.295137503915448</v>
      </c>
      <c r="DN38" s="8">
        <v>403936</v>
      </c>
      <c r="DO38" s="2">
        <v>29.614502582631275</v>
      </c>
      <c r="DQ38" s="10">
        <v>0.38</v>
      </c>
    </row>
    <row r="39" spans="1:121" x14ac:dyDescent="0.3">
      <c r="A39" t="s">
        <v>228</v>
      </c>
      <c r="B39" t="s">
        <v>229</v>
      </c>
      <c r="C39" s="5">
        <v>41</v>
      </c>
      <c r="D39" t="s">
        <v>230</v>
      </c>
      <c r="E39" s="5">
        <v>0</v>
      </c>
      <c r="F39" s="5">
        <v>1</v>
      </c>
      <c r="G39" s="1"/>
      <c r="H39" s="1"/>
      <c r="I39" s="1"/>
      <c r="J39" s="30"/>
      <c r="K39" s="2">
        <v>0.33499196773459278</v>
      </c>
      <c r="L39" s="2">
        <v>1.3349919677345927</v>
      </c>
      <c r="M39" s="3">
        <v>9</v>
      </c>
      <c r="N39" s="34">
        <v>20</v>
      </c>
      <c r="O39" s="5">
        <v>4085989</v>
      </c>
      <c r="P39" s="10">
        <v>0.94642802613433863</v>
      </c>
      <c r="Q39" s="5">
        <v>3867094.5040766201</v>
      </c>
      <c r="R39" s="5">
        <v>620619.23170956643</v>
      </c>
      <c r="S39" s="10">
        <v>0.16048721619172249</v>
      </c>
      <c r="T39" s="5">
        <v>56</v>
      </c>
      <c r="U39" s="5">
        <v>28342</v>
      </c>
      <c r="V39" s="8">
        <v>233224</v>
      </c>
      <c r="W39" s="10">
        <v>0.15</v>
      </c>
      <c r="X39" s="10">
        <v>5.7000000000000002E-2</v>
      </c>
      <c r="Y39" s="4">
        <v>-0.15325412931587989</v>
      </c>
      <c r="Z39" s="4">
        <v>0.15325412931587989</v>
      </c>
      <c r="AA39" s="10">
        <v>9.6303986964588695E-2</v>
      </c>
      <c r="AB39" s="10">
        <v>0.12765908588445199</v>
      </c>
      <c r="AC39" s="4">
        <v>0.20592926885531981</v>
      </c>
      <c r="AD39" s="4">
        <v>-0.20592926885531981</v>
      </c>
      <c r="AE39" s="10">
        <v>0.90300000000000002</v>
      </c>
      <c r="AF39" s="10">
        <v>0.32700000000000001</v>
      </c>
      <c r="AG39" s="10">
        <v>0.48899999999999999</v>
      </c>
      <c r="AH39" s="10">
        <v>0.76205952658688914</v>
      </c>
      <c r="AI39" s="4">
        <v>0.54645633534281723</v>
      </c>
      <c r="AJ39" s="9">
        <v>1</v>
      </c>
      <c r="AK39" s="9">
        <v>1</v>
      </c>
      <c r="AL39" s="9">
        <v>0</v>
      </c>
      <c r="AM39" s="9">
        <v>1</v>
      </c>
      <c r="AN39" s="9">
        <v>1</v>
      </c>
      <c r="AO39" s="9">
        <v>0</v>
      </c>
      <c r="AP39" s="9">
        <v>1</v>
      </c>
      <c r="AQ39" s="9">
        <v>1</v>
      </c>
      <c r="AR39" s="9">
        <v>1</v>
      </c>
      <c r="AS39" s="9">
        <v>0</v>
      </c>
      <c r="AT39" s="9">
        <v>0</v>
      </c>
      <c r="AU39" s="9">
        <v>0</v>
      </c>
      <c r="AV39" s="7">
        <v>1</v>
      </c>
      <c r="AW39" s="7">
        <v>1</v>
      </c>
      <c r="AX39" s="7">
        <v>0.5</v>
      </c>
      <c r="AY39" s="10">
        <v>0.14000000000000001</v>
      </c>
      <c r="AZ39" s="10">
        <v>0.42122759780898222</v>
      </c>
      <c r="BA39" s="11">
        <v>0.31796398742324938</v>
      </c>
      <c r="BB39" s="11">
        <v>0.35723050123945982</v>
      </c>
      <c r="BC39" s="11">
        <v>0.3188354325553055</v>
      </c>
      <c r="BD39" s="11">
        <v>0.33134330707267162</v>
      </c>
      <c r="BE39" s="5">
        <v>1</v>
      </c>
      <c r="BF39" s="5">
        <v>-9</v>
      </c>
      <c r="BG39" s="5">
        <v>1</v>
      </c>
      <c r="BH39" s="5">
        <v>1</v>
      </c>
      <c r="BI39" s="5">
        <v>55</v>
      </c>
      <c r="BJ39" s="5">
        <v>36</v>
      </c>
      <c r="BK39" s="5">
        <v>52</v>
      </c>
      <c r="BL39" s="5">
        <v>41</v>
      </c>
      <c r="BM39" s="5">
        <v>60</v>
      </c>
      <c r="BN39" s="5">
        <v>37</v>
      </c>
      <c r="BO39" s="5">
        <v>54</v>
      </c>
      <c r="BP39" s="5">
        <v>42</v>
      </c>
      <c r="BQ39" s="5">
        <v>-3</v>
      </c>
      <c r="BR39" s="5">
        <v>-6</v>
      </c>
      <c r="BS39" s="8">
        <v>204882</v>
      </c>
      <c r="BT39" s="10">
        <v>0.33012512267083499</v>
      </c>
      <c r="BU39" s="10">
        <v>0.13705372187737166</v>
      </c>
      <c r="BV39" s="2">
        <v>2</v>
      </c>
      <c r="BW39" s="2">
        <v>2</v>
      </c>
      <c r="BX39" s="2">
        <v>2.5</v>
      </c>
      <c r="BY39" s="2">
        <v>0.83333333333333337</v>
      </c>
      <c r="BZ39" s="2">
        <v>0</v>
      </c>
      <c r="CA39" s="12">
        <v>-0.1628398010656463</v>
      </c>
      <c r="CB39" s="12">
        <v>-0.32664871627690717</v>
      </c>
      <c r="CC39" s="12">
        <v>-0.46165490118238695</v>
      </c>
      <c r="CD39" s="15">
        <v>-0.31083336025423286</v>
      </c>
      <c r="CE39" s="15">
        <v>-0.28732366093321182</v>
      </c>
      <c r="CF39" s="15">
        <v>8.1187863089259821E-2</v>
      </c>
      <c r="CG39" s="15">
        <v>0.76836175804338125</v>
      </c>
      <c r="CH39" s="15">
        <v>2.0452704833921986</v>
      </c>
      <c r="CI39" s="15">
        <v>1.8473137970149007</v>
      </c>
      <c r="CJ39" s="15">
        <v>1.9195948249748955</v>
      </c>
      <c r="CK39" s="15">
        <v>0.25200210199787004</v>
      </c>
      <c r="CL39" s="15">
        <v>-0.16148563487181258</v>
      </c>
      <c r="CM39" s="15">
        <v>0.54089727398521248</v>
      </c>
      <c r="CN39" s="15">
        <v>-0.66021784319980892</v>
      </c>
      <c r="CO39" s="15">
        <v>-0.18011137419734455</v>
      </c>
      <c r="CP39" s="15">
        <v>0.12473676339116456</v>
      </c>
      <c r="CQ39" s="15">
        <v>0.30390995039113933</v>
      </c>
      <c r="CR39" s="15">
        <v>-0.46600200261916958</v>
      </c>
      <c r="CS39" s="15">
        <v>0.41585883688957209</v>
      </c>
      <c r="CT39" s="15">
        <v>0.43618152132982668</v>
      </c>
      <c r="CU39" s="15">
        <v>-0.18927983529546505</v>
      </c>
      <c r="CV39" s="13">
        <v>-0.19309104095457039</v>
      </c>
      <c r="CW39" s="5">
        <v>1</v>
      </c>
      <c r="CX39" s="2">
        <v>7.333333333333333</v>
      </c>
      <c r="CY39" s="2">
        <v>1.1823331804260115</v>
      </c>
      <c r="CZ39" s="8">
        <v>4142776</v>
      </c>
      <c r="DA39" s="5">
        <v>290171</v>
      </c>
      <c r="DB39" s="5">
        <v>365578</v>
      </c>
      <c r="DC39" s="5">
        <v>219295</v>
      </c>
      <c r="DD39" s="5">
        <v>655893</v>
      </c>
      <c r="DE39" s="26">
        <v>1.84E-2</v>
      </c>
      <c r="DF39" s="5">
        <v>167053</v>
      </c>
      <c r="DG39" s="11">
        <f>(0.88)/100</f>
        <v>8.8000000000000005E-3</v>
      </c>
      <c r="DH39" s="5">
        <v>13830</v>
      </c>
      <c r="DI39" s="10">
        <f>(4.08)/100</f>
        <v>4.0800000000000003E-2</v>
      </c>
      <c r="DJ39" s="5">
        <v>152976</v>
      </c>
      <c r="DK39" s="2">
        <v>3.7370784897391331</v>
      </c>
      <c r="DL39" s="5">
        <v>522568</v>
      </c>
      <c r="DM39" s="2">
        <v>12.765908588445241</v>
      </c>
      <c r="DN39" s="8">
        <v>522568</v>
      </c>
      <c r="DO39" s="2">
        <v>46.713666589614164</v>
      </c>
      <c r="DQ39" s="10">
        <v>0.51</v>
      </c>
    </row>
    <row r="40" spans="1:121" x14ac:dyDescent="0.3">
      <c r="A40" t="s">
        <v>231</v>
      </c>
      <c r="B40" t="s">
        <v>232</v>
      </c>
      <c r="C40" s="5">
        <v>42</v>
      </c>
      <c r="D40" t="s">
        <v>233</v>
      </c>
      <c r="E40" s="5">
        <v>1</v>
      </c>
      <c r="F40" s="5">
        <v>1</v>
      </c>
      <c r="G40" s="2">
        <v>0.20021634366463531</v>
      </c>
      <c r="H40" s="2">
        <v>2.2002163436646351</v>
      </c>
      <c r="I40" s="3">
        <v>8</v>
      </c>
      <c r="J40" s="29">
        <v>13</v>
      </c>
      <c r="K40" s="2">
        <v>0.20021634366463531</v>
      </c>
      <c r="L40" s="2">
        <v>2.2002163436646351</v>
      </c>
      <c r="M40" s="3">
        <v>11</v>
      </c>
      <c r="N40" s="34">
        <v>15</v>
      </c>
      <c r="O40" s="5">
        <v>12787085</v>
      </c>
      <c r="P40" s="10">
        <v>0.96744558744146203</v>
      </c>
      <c r="Q40" s="5">
        <v>12370808.959488908</v>
      </c>
      <c r="R40" s="5">
        <v>1989292.5751559322</v>
      </c>
      <c r="S40" s="10">
        <v>0.1608053751109029</v>
      </c>
      <c r="T40" s="5">
        <v>239</v>
      </c>
      <c r="U40" s="5">
        <v>76564</v>
      </c>
      <c r="V40" s="8">
        <v>716052</v>
      </c>
      <c r="W40" s="10">
        <v>0.161</v>
      </c>
      <c r="X40" s="10">
        <v>5.8000000000000003E-2</v>
      </c>
      <c r="Y40" s="4">
        <v>0.10763019316098141</v>
      </c>
      <c r="Z40" s="4">
        <v>-0.10763019316098141</v>
      </c>
      <c r="AA40" s="10">
        <v>6.8124025019267884E-2</v>
      </c>
      <c r="AB40" s="10">
        <v>7.0399407019290303E-2</v>
      </c>
      <c r="AC40" s="4">
        <v>-0.28806967943375639</v>
      </c>
      <c r="AD40" s="4">
        <v>0.28806967943375639</v>
      </c>
      <c r="AE40" s="10">
        <v>0.90100000000000002</v>
      </c>
      <c r="AF40" s="10">
        <v>0.308</v>
      </c>
      <c r="AG40" s="10">
        <v>0.47100000000000003</v>
      </c>
      <c r="AH40" s="10">
        <v>0.7690826359700903</v>
      </c>
      <c r="AI40" s="4">
        <v>0.43432165580669596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1</v>
      </c>
      <c r="AQ40" s="9">
        <v>1</v>
      </c>
      <c r="AR40" s="9">
        <v>1</v>
      </c>
      <c r="AS40" s="9">
        <v>1</v>
      </c>
      <c r="AT40" s="9">
        <v>0</v>
      </c>
      <c r="AU40" s="9">
        <v>0</v>
      </c>
      <c r="AV40" s="7">
        <v>1</v>
      </c>
      <c r="AW40" s="7">
        <v>1</v>
      </c>
      <c r="AX40" s="7">
        <v>1</v>
      </c>
      <c r="AY40" s="10">
        <v>0.27</v>
      </c>
      <c r="AZ40" s="10">
        <v>0.29139018602339645</v>
      </c>
      <c r="BA40" s="11">
        <v>0.24668993887659682</v>
      </c>
      <c r="BB40" s="11">
        <v>0.22628554924243413</v>
      </c>
      <c r="BC40" s="11">
        <v>0.17589336840230685</v>
      </c>
      <c r="BD40" s="11">
        <v>0.21628961884044595</v>
      </c>
      <c r="BE40" s="5">
        <v>2</v>
      </c>
      <c r="BF40" s="5">
        <v>2</v>
      </c>
      <c r="BG40" s="5">
        <v>0</v>
      </c>
      <c r="BH40" s="5">
        <v>0</v>
      </c>
      <c r="BI40" s="5">
        <v>52</v>
      </c>
      <c r="BJ40" s="5">
        <v>43</v>
      </c>
      <c r="BK40" s="5">
        <v>48</v>
      </c>
      <c r="BL40" s="5">
        <v>49</v>
      </c>
      <c r="BM40" s="5">
        <v>63</v>
      </c>
      <c r="BN40" s="5">
        <v>35</v>
      </c>
      <c r="BO40" s="5">
        <v>52</v>
      </c>
      <c r="BP40" s="5">
        <v>47</v>
      </c>
      <c r="BQ40" s="5">
        <v>-4</v>
      </c>
      <c r="BR40" s="5">
        <v>-11</v>
      </c>
      <c r="BS40" s="8">
        <v>639488</v>
      </c>
      <c r="BT40" s="10">
        <v>0.3214650313314889</v>
      </c>
      <c r="BU40" s="10">
        <v>0.18690733658218431</v>
      </c>
      <c r="BV40" s="2">
        <v>0</v>
      </c>
      <c r="BW40" s="2">
        <v>0</v>
      </c>
      <c r="BX40" s="2">
        <v>2.75</v>
      </c>
      <c r="BY40" s="2">
        <v>1</v>
      </c>
      <c r="BZ40" s="2">
        <v>0</v>
      </c>
      <c r="CA40" s="12">
        <v>0.54701602608567568</v>
      </c>
      <c r="CB40" s="12">
        <v>0.91942278894265261</v>
      </c>
      <c r="CC40" s="12">
        <v>-0.43755772582156294</v>
      </c>
      <c r="CD40" s="15">
        <v>0.79309348677931413</v>
      </c>
      <c r="CE40" s="15">
        <v>2.1090943260995538</v>
      </c>
      <c r="CF40" s="15">
        <v>-7.8935098154134617E-2</v>
      </c>
      <c r="CG40" s="15">
        <v>-0.32951774147115648</v>
      </c>
      <c r="CH40" s="15">
        <v>-0.37088449513662897</v>
      </c>
      <c r="CI40" s="15">
        <v>-0.63404757361708219</v>
      </c>
      <c r="CJ40" s="15">
        <v>-0.56060627847192246</v>
      </c>
      <c r="CK40" s="15">
        <v>-0.18613791624842649</v>
      </c>
      <c r="CL40" s="15">
        <v>1.0150525620513757</v>
      </c>
      <c r="CM40" s="15">
        <v>0.21919743756252022</v>
      </c>
      <c r="CN40" s="15">
        <v>8.1912883771685097E-3</v>
      </c>
      <c r="CO40" s="15">
        <v>0.30334547233237608</v>
      </c>
      <c r="CP40" s="15">
        <v>-0.17819537627309331</v>
      </c>
      <c r="CQ40" s="15">
        <v>0.13264577945248648</v>
      </c>
      <c r="CR40" s="15">
        <v>-3.2314007480890347E-2</v>
      </c>
      <c r="CS40" s="15">
        <v>0.33268706951165766</v>
      </c>
      <c r="CT40" s="15">
        <v>-3.115582295213036E-2</v>
      </c>
      <c r="CU40" s="15">
        <v>2.0123435120886404</v>
      </c>
      <c r="CV40" s="13">
        <v>0.58228115638916988</v>
      </c>
      <c r="CW40" s="5">
        <v>1</v>
      </c>
      <c r="CX40" s="2">
        <v>3.75</v>
      </c>
      <c r="CY40" s="2">
        <v>-0.23143817435819994</v>
      </c>
      <c r="CZ40" s="8">
        <v>12805537</v>
      </c>
      <c r="DA40" s="5">
        <v>868634</v>
      </c>
      <c r="DB40" s="5">
        <v>1187598</v>
      </c>
      <c r="DC40" s="5">
        <v>416183</v>
      </c>
      <c r="DD40" s="5">
        <v>3132444</v>
      </c>
      <c r="DE40" s="26">
        <v>0.1057</v>
      </c>
      <c r="DF40" s="5">
        <v>420202</v>
      </c>
      <c r="DG40" s="11">
        <f>(0.1)/100</f>
        <v>1E-3</v>
      </c>
      <c r="DH40" s="5">
        <v>2446</v>
      </c>
      <c r="DI40" s="10">
        <f>(3.29)/100</f>
        <v>3.2899999999999999E-2</v>
      </c>
      <c r="DJ40" s="5">
        <v>245081</v>
      </c>
      <c r="DK40" s="2">
        <v>1.9170576367268821</v>
      </c>
      <c r="DL40" s="5">
        <v>900002</v>
      </c>
      <c r="DM40" s="2">
        <v>7.0399407019290265</v>
      </c>
      <c r="DN40" s="8">
        <v>900002</v>
      </c>
      <c r="DO40" s="2">
        <v>45.14155338630237</v>
      </c>
      <c r="DQ40" s="10">
        <v>0.52</v>
      </c>
    </row>
    <row r="41" spans="1:121" x14ac:dyDescent="0.3">
      <c r="A41" t="s">
        <v>234</v>
      </c>
      <c r="B41" t="s">
        <v>235</v>
      </c>
      <c r="C41" s="5">
        <v>44</v>
      </c>
      <c r="D41" t="s">
        <v>236</v>
      </c>
      <c r="E41" s="5">
        <v>1</v>
      </c>
      <c r="F41" s="5">
        <v>1</v>
      </c>
      <c r="G41" s="2">
        <v>0.4214341245296469</v>
      </c>
      <c r="H41" s="2">
        <v>0.4214341245296469</v>
      </c>
      <c r="I41" s="3">
        <v>6</v>
      </c>
      <c r="J41" s="29">
        <v>19</v>
      </c>
      <c r="K41" s="2">
        <v>0.4214341245296469</v>
      </c>
      <c r="L41" s="2">
        <v>2.4214341245296467</v>
      </c>
      <c r="M41" s="3">
        <v>7</v>
      </c>
      <c r="N41" s="34">
        <v>12</v>
      </c>
      <c r="O41" s="5">
        <v>1057566</v>
      </c>
      <c r="P41" s="10">
        <v>0.9367963302682818</v>
      </c>
      <c r="Q41" s="5">
        <v>990723.94781650568</v>
      </c>
      <c r="R41" s="5">
        <v>177931.34778583638</v>
      </c>
      <c r="S41" s="10">
        <v>0.17959730172868646</v>
      </c>
      <c r="T41" s="5">
        <v>14</v>
      </c>
      <c r="U41" s="5">
        <v>2557</v>
      </c>
      <c r="V41" s="8">
        <v>83446</v>
      </c>
      <c r="W41" s="10">
        <v>0.17199999999999999</v>
      </c>
      <c r="X41" s="10">
        <v>5.8999999999999997E-2</v>
      </c>
      <c r="Y41" s="4">
        <v>0.24499288589454238</v>
      </c>
      <c r="Z41" s="4">
        <v>-0.24499288589454238</v>
      </c>
      <c r="AA41" s="10">
        <v>0.14054936171582297</v>
      </c>
      <c r="AB41" s="10">
        <v>0.14894748898645099</v>
      </c>
      <c r="AC41" s="4">
        <v>0.57414651418138107</v>
      </c>
      <c r="AD41" s="4">
        <v>-0.57414651418138107</v>
      </c>
      <c r="AE41" s="10">
        <v>0.88500000000000001</v>
      </c>
      <c r="AF41" s="10">
        <v>0.34100000000000003</v>
      </c>
      <c r="AG41" s="10">
        <v>0.42700000000000005</v>
      </c>
      <c r="AH41" s="10">
        <v>0.72775092623619642</v>
      </c>
      <c r="AI41" s="4">
        <v>0.13207131105618897</v>
      </c>
      <c r="AJ41" s="9">
        <v>1</v>
      </c>
      <c r="AK41" s="9">
        <v>0</v>
      </c>
      <c r="AL41" s="9">
        <v>0</v>
      </c>
      <c r="AM41" s="9">
        <v>1</v>
      </c>
      <c r="AN41" s="9">
        <v>1</v>
      </c>
      <c r="AO41" s="9">
        <v>1</v>
      </c>
      <c r="AP41" s="9">
        <v>1</v>
      </c>
      <c r="AQ41" s="9">
        <v>1</v>
      </c>
      <c r="AR41" s="9">
        <v>1</v>
      </c>
      <c r="AS41" s="9">
        <v>0</v>
      </c>
      <c r="AT41" s="9">
        <v>0</v>
      </c>
      <c r="AU41" s="9">
        <v>0</v>
      </c>
      <c r="AV41" s="7">
        <v>1</v>
      </c>
      <c r="AW41" s="7">
        <v>1</v>
      </c>
      <c r="AX41" s="7">
        <v>1</v>
      </c>
      <c r="AY41" s="10">
        <v>0.11</v>
      </c>
      <c r="AZ41" s="10">
        <v>0.20872515176764672</v>
      </c>
      <c r="BA41" s="11">
        <v>0.34866063207400166</v>
      </c>
      <c r="BB41" s="11">
        <v>0.21933263218280907</v>
      </c>
      <c r="BC41" s="11">
        <v>0.16417045066158878</v>
      </c>
      <c r="BD41" s="11">
        <v>0.24405457163946651</v>
      </c>
      <c r="BE41" s="5">
        <v>2</v>
      </c>
      <c r="BF41" s="5">
        <v>0</v>
      </c>
      <c r="BG41" s="5">
        <v>1</v>
      </c>
      <c r="BH41" s="5">
        <v>1</v>
      </c>
      <c r="BI41" s="5">
        <v>55</v>
      </c>
      <c r="BJ41" s="5">
        <v>36</v>
      </c>
      <c r="BK41" s="5">
        <v>56</v>
      </c>
      <c r="BL41" s="5">
        <v>40</v>
      </c>
      <c r="BM41" s="5">
        <v>60</v>
      </c>
      <c r="BN41" s="5">
        <v>37</v>
      </c>
      <c r="BO41" s="5">
        <v>63</v>
      </c>
      <c r="BP41" s="5">
        <v>35</v>
      </c>
      <c r="BQ41" s="5">
        <v>1</v>
      </c>
      <c r="BR41" s="5">
        <v>3</v>
      </c>
      <c r="BS41" s="8">
        <v>80889</v>
      </c>
      <c r="BT41" s="10">
        <v>0.45460792045120951</v>
      </c>
      <c r="BU41" s="10">
        <v>0.13237944487625358</v>
      </c>
      <c r="BV41" s="2">
        <v>1</v>
      </c>
      <c r="BW41" s="2">
        <v>2</v>
      </c>
      <c r="BX41" s="2">
        <v>2.5</v>
      </c>
      <c r="BY41" s="2">
        <v>1</v>
      </c>
      <c r="BZ41" s="2">
        <v>0</v>
      </c>
      <c r="CA41" s="12">
        <v>-0.48814468948543005</v>
      </c>
      <c r="CB41" s="12">
        <v>-0.72968188741641682</v>
      </c>
      <c r="CC41" s="12">
        <v>0.98573209501067838</v>
      </c>
      <c r="CD41" s="15">
        <v>-0.65328233855497475</v>
      </c>
      <c r="CE41" s="15">
        <v>-0.83732123172761708</v>
      </c>
      <c r="CF41" s="15">
        <v>2.3828442109726873</v>
      </c>
      <c r="CG41" s="15">
        <v>1.2412016984304399</v>
      </c>
      <c r="CH41" s="15">
        <v>-0.49917752906200463</v>
      </c>
      <c r="CI41" s="15">
        <v>-0.83754816950730848</v>
      </c>
      <c r="CJ41" s="15">
        <v>3.7920093236270047E-2</v>
      </c>
      <c r="CK41" s="15">
        <v>0.25200210199787004</v>
      </c>
      <c r="CL41" s="15">
        <v>-0.16148563487181258</v>
      </c>
      <c r="CM41" s="15">
        <v>0.86259711040790477</v>
      </c>
      <c r="CN41" s="15">
        <v>-0.74376898464693109</v>
      </c>
      <c r="CO41" s="15">
        <v>-0.18011137419734455</v>
      </c>
      <c r="CP41" s="15">
        <v>0.12473676339116456</v>
      </c>
      <c r="CQ41" s="15">
        <v>1.0745987196150772</v>
      </c>
      <c r="CR41" s="15">
        <v>-1.0731651958127606</v>
      </c>
      <c r="CS41" s="15">
        <v>0.74854590640122998</v>
      </c>
      <c r="CT41" s="15">
        <v>1.2773887410373495</v>
      </c>
      <c r="CU41" s="15">
        <v>-0.69734676161487419</v>
      </c>
      <c r="CV41" s="13">
        <v>-0.26578997062717369</v>
      </c>
      <c r="CW41" s="5">
        <v>1</v>
      </c>
      <c r="CX41" s="2">
        <v>6.5</v>
      </c>
      <c r="CY41" s="2">
        <v>0.85354914442968344</v>
      </c>
      <c r="CZ41" s="8">
        <v>1059639</v>
      </c>
      <c r="DA41" s="5">
        <v>75560</v>
      </c>
      <c r="DB41" s="5">
        <v>114376</v>
      </c>
      <c r="DC41" s="5">
        <v>66770</v>
      </c>
      <c r="DD41" s="5">
        <v>204045</v>
      </c>
      <c r="DE41" s="26">
        <v>5.5399999999999998E-2</v>
      </c>
      <c r="DF41" s="5">
        <v>36176</v>
      </c>
      <c r="DG41" s="11">
        <f>(0.28)/100</f>
        <v>2.8000000000000004E-3</v>
      </c>
      <c r="DH41" s="5">
        <v>1237</v>
      </c>
      <c r="DI41" s="10">
        <f>(3.42)/100</f>
        <v>3.4200000000000001E-2</v>
      </c>
      <c r="DJ41" s="5">
        <v>25200</v>
      </c>
      <c r="DK41" s="2">
        <v>2.3854013437760906</v>
      </c>
      <c r="DL41" s="5">
        <v>157352</v>
      </c>
      <c r="DM41" s="2">
        <v>14.894748898645055</v>
      </c>
      <c r="DN41" s="8">
        <v>157352</v>
      </c>
      <c r="DO41" s="2">
        <v>36.987042491969007</v>
      </c>
      <c r="DQ41" s="10">
        <v>0.47</v>
      </c>
    </row>
    <row r="42" spans="1:121" x14ac:dyDescent="0.3">
      <c r="A42" t="s">
        <v>237</v>
      </c>
      <c r="B42" t="s">
        <v>238</v>
      </c>
      <c r="C42" s="5">
        <v>45</v>
      </c>
      <c r="D42" t="s">
        <v>239</v>
      </c>
      <c r="E42" s="5">
        <v>0</v>
      </c>
      <c r="F42" s="5">
        <v>1</v>
      </c>
      <c r="G42" s="1"/>
      <c r="H42" s="1"/>
      <c r="I42" s="1"/>
      <c r="J42" s="30"/>
      <c r="K42" s="2">
        <v>-0.20138384972918086</v>
      </c>
      <c r="L42" s="2">
        <v>-0.20138384972918086</v>
      </c>
      <c r="M42" s="3">
        <v>25</v>
      </c>
      <c r="N42" s="34">
        <v>32</v>
      </c>
      <c r="O42" s="5">
        <v>4959822</v>
      </c>
      <c r="P42" s="10">
        <v>0.97113453638181224</v>
      </c>
      <c r="Q42" s="5">
        <v>4816654.4385063127</v>
      </c>
      <c r="R42" s="5">
        <v>788557.359003886</v>
      </c>
      <c r="S42" s="10">
        <v>0.16371474621468271</v>
      </c>
      <c r="T42" s="5">
        <v>59</v>
      </c>
      <c r="U42" s="5">
        <v>23215</v>
      </c>
      <c r="V42" s="8">
        <v>235485</v>
      </c>
      <c r="W42" s="10">
        <v>0.191</v>
      </c>
      <c r="X42" s="10">
        <v>6.3E-2</v>
      </c>
      <c r="Y42" s="4">
        <v>0.88682370138908662</v>
      </c>
      <c r="Z42" s="4">
        <v>-0.88682370138908662</v>
      </c>
      <c r="AA42" s="10">
        <v>4.7965791588550882E-2</v>
      </c>
      <c r="AB42" s="10">
        <v>5.49857804257467E-2</v>
      </c>
      <c r="AC42" s="4">
        <v>-0.52447414385734281</v>
      </c>
      <c r="AD42" s="4">
        <v>0.52447414385734281</v>
      </c>
      <c r="AE42" s="10">
        <v>0.86599999999999999</v>
      </c>
      <c r="AF42" s="10">
        <v>0.27200000000000002</v>
      </c>
      <c r="AG42" s="10">
        <v>0.46200000000000002</v>
      </c>
      <c r="AH42" s="10">
        <v>0.63724917705058071</v>
      </c>
      <c r="AI42" s="4">
        <v>-0.84014444354666518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1</v>
      </c>
      <c r="AQ42" s="9">
        <v>1</v>
      </c>
      <c r="AR42" s="9">
        <v>1</v>
      </c>
      <c r="AS42" s="9">
        <v>0</v>
      </c>
      <c r="AT42" s="9">
        <v>0</v>
      </c>
      <c r="AU42" s="9">
        <v>0</v>
      </c>
      <c r="AV42" s="7">
        <v>1</v>
      </c>
      <c r="AW42" s="7">
        <v>1</v>
      </c>
      <c r="AX42" s="7">
        <v>1</v>
      </c>
      <c r="AY42" s="10">
        <v>0.18</v>
      </c>
      <c r="AZ42" s="10">
        <v>0.1602869142560521</v>
      </c>
      <c r="BA42" s="11">
        <v>0.24292194162072847</v>
      </c>
      <c r="BB42" s="11">
        <v>0.34938643908713263</v>
      </c>
      <c r="BC42" s="11">
        <v>0.21334133274169217</v>
      </c>
      <c r="BD42" s="11">
        <v>0.26854990448318444</v>
      </c>
      <c r="BE42" s="5">
        <v>0</v>
      </c>
      <c r="BF42" s="5">
        <v>-9</v>
      </c>
      <c r="BG42" s="5">
        <v>0</v>
      </c>
      <c r="BH42" s="5">
        <v>1</v>
      </c>
      <c r="BI42" s="5">
        <v>43</v>
      </c>
      <c r="BJ42" s="5">
        <v>43</v>
      </c>
      <c r="BK42" s="5">
        <v>41</v>
      </c>
      <c r="BL42" s="5">
        <v>55</v>
      </c>
      <c r="BM42" s="5">
        <v>60</v>
      </c>
      <c r="BN42" s="5">
        <v>37</v>
      </c>
      <c r="BO42" s="5">
        <v>44</v>
      </c>
      <c r="BP42" s="5">
        <v>55</v>
      </c>
      <c r="BQ42" s="5">
        <v>-2</v>
      </c>
      <c r="BR42" s="5">
        <v>-16</v>
      </c>
      <c r="BS42" s="8">
        <v>212270</v>
      </c>
      <c r="BT42" s="10">
        <v>0.26918777382046338</v>
      </c>
      <c r="BU42" s="10">
        <v>0.11895588188447086</v>
      </c>
      <c r="BV42" s="2">
        <v>0</v>
      </c>
      <c r="BW42" s="2">
        <v>0</v>
      </c>
      <c r="BX42" s="2">
        <v>2.5</v>
      </c>
      <c r="BY42" s="2">
        <v>1</v>
      </c>
      <c r="BZ42" s="2">
        <v>0</v>
      </c>
      <c r="CA42" s="12">
        <v>0.67160811662872899</v>
      </c>
      <c r="CB42" s="12">
        <v>-0.1737540054509801</v>
      </c>
      <c r="CC42" s="12">
        <v>-0.21720361518372189</v>
      </c>
      <c r="CD42" s="15">
        <v>-0.3056638617969295</v>
      </c>
      <c r="CE42" s="15">
        <v>-0.24803812016218291</v>
      </c>
      <c r="CF42" s="15">
        <v>-1.0455287459967633</v>
      </c>
      <c r="CG42" s="15">
        <v>-0.38755859962076955</v>
      </c>
      <c r="CH42" s="15">
        <v>1.9005343211179522</v>
      </c>
      <c r="CI42" s="15">
        <v>1.6019519447247721E-2</v>
      </c>
      <c r="CJ42" s="15">
        <v>0.56596358738016106</v>
      </c>
      <c r="CK42" s="15">
        <v>-1.500557970987316</v>
      </c>
      <c r="CL42" s="15">
        <v>1.0150525620513757</v>
      </c>
      <c r="CM42" s="15">
        <v>-0.34377727617719128</v>
      </c>
      <c r="CN42" s="15">
        <v>0.50949813705990155</v>
      </c>
      <c r="CO42" s="15">
        <v>-0.18011137419734455</v>
      </c>
      <c r="CP42" s="15">
        <v>0.12473676339116456</v>
      </c>
      <c r="CQ42" s="15">
        <v>-0.55241090430212503</v>
      </c>
      <c r="CR42" s="15">
        <v>0.66158678474035648</v>
      </c>
      <c r="CS42" s="15">
        <v>0.49903060426748658</v>
      </c>
      <c r="CT42" s="15">
        <v>-0.49849316723408743</v>
      </c>
      <c r="CU42" s="15">
        <v>0.48814273313041323</v>
      </c>
      <c r="CV42" s="13">
        <v>-0.47456635714897022</v>
      </c>
      <c r="CW42" s="5">
        <v>1</v>
      </c>
      <c r="CX42" s="2">
        <v>3.5</v>
      </c>
      <c r="CY42" s="2">
        <v>-0.33007338515709844</v>
      </c>
      <c r="CZ42" s="8">
        <v>5024369</v>
      </c>
      <c r="DA42" s="5">
        <v>343460</v>
      </c>
      <c r="DB42" s="5">
        <v>468536</v>
      </c>
      <c r="DC42" s="5">
        <v>143205</v>
      </c>
      <c r="DD42" s="5">
        <v>981669</v>
      </c>
      <c r="DE42" s="26">
        <v>0.26769999999999999</v>
      </c>
      <c r="DF42" s="5">
        <v>75511</v>
      </c>
      <c r="DG42" s="11">
        <f>(0.28)/100</f>
        <v>2.8000000000000004E-3</v>
      </c>
      <c r="DH42" s="5">
        <v>2179</v>
      </c>
      <c r="DI42" s="10">
        <f>(1.52)/100</f>
        <v>1.52E-2</v>
      </c>
      <c r="DJ42" s="5">
        <v>94440</v>
      </c>
      <c r="DK42" s="2">
        <v>1.9036027960627433</v>
      </c>
      <c r="DL42" s="5">
        <v>272791</v>
      </c>
      <c r="DM42" s="2">
        <v>5.4985780425746693</v>
      </c>
      <c r="DN42" s="8">
        <v>272791</v>
      </c>
      <c r="DO42" s="2">
        <v>35.091504009734017</v>
      </c>
      <c r="DQ42" s="10">
        <v>0.45</v>
      </c>
    </row>
    <row r="43" spans="1:121" x14ac:dyDescent="0.3">
      <c r="A43" t="s">
        <v>240</v>
      </c>
      <c r="B43" t="s">
        <v>241</v>
      </c>
      <c r="C43" s="5">
        <v>46</v>
      </c>
      <c r="D43" t="s">
        <v>242</v>
      </c>
      <c r="E43" s="5">
        <v>0</v>
      </c>
      <c r="F43" s="5">
        <v>1</v>
      </c>
      <c r="G43" s="1"/>
      <c r="H43" s="1"/>
      <c r="I43" s="1"/>
      <c r="J43" s="30"/>
      <c r="K43" s="2">
        <v>0.12471399683402304</v>
      </c>
      <c r="L43" s="2">
        <v>0.12471399683402304</v>
      </c>
      <c r="M43" s="3">
        <v>14</v>
      </c>
      <c r="N43" s="34">
        <v>26</v>
      </c>
      <c r="O43" s="5">
        <v>861542</v>
      </c>
      <c r="P43" s="10">
        <v>0.9769554476609964</v>
      </c>
      <c r="Q43" s="5">
        <v>841688.15028875018</v>
      </c>
      <c r="R43" s="5">
        <v>137220.23131212057</v>
      </c>
      <c r="S43" s="10">
        <v>0.16302977684198797</v>
      </c>
      <c r="T43" s="5">
        <v>23</v>
      </c>
      <c r="U43" s="5">
        <v>10404</v>
      </c>
      <c r="V43" s="8">
        <v>51590</v>
      </c>
      <c r="W43" s="10">
        <v>0.158</v>
      </c>
      <c r="X43" s="10">
        <v>3.9E-2</v>
      </c>
      <c r="Y43" s="4">
        <v>-0.72686949107935206</v>
      </c>
      <c r="Z43" s="4">
        <v>0.72686949107935206</v>
      </c>
      <c r="AA43" s="10">
        <v>0</v>
      </c>
      <c r="AB43" s="10">
        <v>3.72371033006954E-2</v>
      </c>
      <c r="AC43" s="4">
        <v>-1.2690282062832545</v>
      </c>
      <c r="AD43" s="4">
        <v>1.2690282062832545</v>
      </c>
      <c r="AE43" s="10">
        <v>0.91200000000000003</v>
      </c>
      <c r="AF43" s="10">
        <v>0.28899999999999998</v>
      </c>
      <c r="AG43" s="10">
        <v>0.505</v>
      </c>
      <c r="AH43" s="10">
        <v>0.82420902786283268</v>
      </c>
      <c r="AI43" s="4">
        <v>0.73123514903164599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7">
        <v>1</v>
      </c>
      <c r="AW43" s="7">
        <v>1</v>
      </c>
      <c r="AX43" s="7">
        <v>1</v>
      </c>
      <c r="AY43" s="10">
        <v>0.15</v>
      </c>
      <c r="AZ43" s="10">
        <v>0.25347245386739964</v>
      </c>
      <c r="BA43" s="11">
        <v>0.38821272607049695</v>
      </c>
      <c r="BB43" s="11">
        <v>0.32707024051885769</v>
      </c>
      <c r="BC43" s="11">
        <v>0.15297418880698394</v>
      </c>
      <c r="BD43" s="11">
        <v>0.28941905179877953</v>
      </c>
      <c r="BE43" s="5">
        <v>0</v>
      </c>
      <c r="BF43" s="5">
        <v>-9</v>
      </c>
      <c r="BG43" s="5">
        <v>1</v>
      </c>
      <c r="BH43" s="5">
        <v>1</v>
      </c>
      <c r="BI43" s="5">
        <v>55</v>
      </c>
      <c r="BJ43" s="5">
        <v>36</v>
      </c>
      <c r="BK43" s="5">
        <v>32</v>
      </c>
      <c r="BL43" s="5">
        <v>62</v>
      </c>
      <c r="BM43" s="5">
        <v>60</v>
      </c>
      <c r="BN43" s="5">
        <v>37</v>
      </c>
      <c r="BO43" s="5">
        <v>40</v>
      </c>
      <c r="BP43" s="5">
        <v>50</v>
      </c>
      <c r="BQ43" s="5">
        <v>-23</v>
      </c>
      <c r="BR43" s="5">
        <v>-20</v>
      </c>
      <c r="BS43" s="8">
        <v>41186</v>
      </c>
      <c r="BT43" s="10">
        <v>0.30014524539255799</v>
      </c>
      <c r="BU43" s="10">
        <v>0.26696318925832985</v>
      </c>
      <c r="BV43" s="2">
        <v>0</v>
      </c>
      <c r="BW43" s="2">
        <v>0</v>
      </c>
      <c r="BX43" s="2">
        <v>0</v>
      </c>
      <c r="BY43" s="2">
        <v>1</v>
      </c>
      <c r="BZ43" s="2">
        <v>0</v>
      </c>
      <c r="CA43" s="12">
        <v>0.86820598688017847</v>
      </c>
      <c r="CB43" s="12">
        <v>-0.76674621867301496</v>
      </c>
      <c r="CC43" s="12">
        <v>-0.26908280541085261</v>
      </c>
      <c r="CD43" s="15">
        <v>-0.72611716511660884</v>
      </c>
      <c r="CE43" s="15">
        <v>-0.71946460941453028</v>
      </c>
      <c r="CF43" s="15">
        <v>-0.4731327022956483</v>
      </c>
      <c r="CG43" s="15">
        <v>1.8504477570881197</v>
      </c>
      <c r="CH43" s="15">
        <v>1.4887628595208675</v>
      </c>
      <c r="CI43" s="15">
        <v>-1.031906435047397</v>
      </c>
      <c r="CJ43" s="15">
        <v>1.0158377547833024</v>
      </c>
      <c r="CK43" s="15">
        <v>0.25200210199787004</v>
      </c>
      <c r="CL43" s="15">
        <v>-0.16148563487181258</v>
      </c>
      <c r="CM43" s="15">
        <v>-1.0676019081282488</v>
      </c>
      <c r="CN43" s="15">
        <v>1.0943561271897568</v>
      </c>
      <c r="CO43" s="15">
        <v>-0.18011137419734455</v>
      </c>
      <c r="CP43" s="15">
        <v>0.12473676339116456</v>
      </c>
      <c r="CQ43" s="15">
        <v>-0.89493924617943066</v>
      </c>
      <c r="CR43" s="15">
        <v>0.22789878960207718</v>
      </c>
      <c r="CS43" s="15">
        <v>-1.2475765106687169</v>
      </c>
      <c r="CT43" s="15">
        <v>-0.87236304265965303</v>
      </c>
      <c r="CU43" s="15">
        <v>-1.9924193188995701E-2</v>
      </c>
      <c r="CV43" s="13">
        <v>1.8273881113666484</v>
      </c>
      <c r="CW43" s="5">
        <v>1</v>
      </c>
      <c r="CX43" s="2">
        <v>1</v>
      </c>
      <c r="CY43" s="2">
        <v>-1.3164254931460833</v>
      </c>
      <c r="CZ43" s="8">
        <v>869666</v>
      </c>
      <c r="DA43" s="5">
        <v>55852</v>
      </c>
      <c r="DB43" s="5">
        <v>84605</v>
      </c>
      <c r="DC43" s="5">
        <v>19944</v>
      </c>
      <c r="DD43" s="5">
        <v>163910</v>
      </c>
      <c r="DE43" s="26">
        <v>1.66E-2</v>
      </c>
      <c r="DF43" s="5">
        <v>12901</v>
      </c>
      <c r="DG43" s="11">
        <f>(8.5)/100</f>
        <v>8.5000000000000006E-2</v>
      </c>
      <c r="DH43" s="5">
        <v>151</v>
      </c>
      <c r="DI43" s="10">
        <f>(1.49)/100</f>
        <v>1.49E-2</v>
      </c>
      <c r="DJ43" s="5">
        <v>18678</v>
      </c>
      <c r="DK43" s="2">
        <v>2.1581736291010269</v>
      </c>
      <c r="DL43" s="5">
        <v>32227</v>
      </c>
      <c r="DM43" s="2">
        <v>3.7237103300695358</v>
      </c>
      <c r="DN43" s="8">
        <v>32227</v>
      </c>
      <c r="DO43" s="2">
        <v>30.178365319963333</v>
      </c>
      <c r="DQ43" s="10">
        <v>0.37</v>
      </c>
    </row>
    <row r="44" spans="1:121" x14ac:dyDescent="0.3">
      <c r="A44" t="s">
        <v>243</v>
      </c>
      <c r="B44" t="s">
        <v>244</v>
      </c>
      <c r="C44" s="5">
        <v>47</v>
      </c>
      <c r="D44" t="s">
        <v>245</v>
      </c>
      <c r="E44" s="5">
        <v>1</v>
      </c>
      <c r="F44" s="5">
        <v>1</v>
      </c>
      <c r="G44" s="2">
        <v>-0.38728938381195327</v>
      </c>
      <c r="H44" s="2">
        <v>2.6127106161880467</v>
      </c>
      <c r="I44" s="3">
        <v>27</v>
      </c>
      <c r="J44" s="29">
        <v>8</v>
      </c>
      <c r="K44" s="2">
        <v>-0.38728938381195327</v>
      </c>
      <c r="L44" s="2">
        <v>0.61271061618804668</v>
      </c>
      <c r="M44" s="3">
        <v>30</v>
      </c>
      <c r="N44" s="34">
        <v>24</v>
      </c>
      <c r="O44" s="5">
        <v>6649404</v>
      </c>
      <c r="P44" s="10">
        <v>0.96961492928938786</v>
      </c>
      <c r="Q44" s="5">
        <v>6447361.3892765725</v>
      </c>
      <c r="R44" s="5">
        <v>1049864.1392970947</v>
      </c>
      <c r="S44" s="10">
        <v>0.16283624818103998</v>
      </c>
      <c r="T44" s="5">
        <v>100</v>
      </c>
      <c r="U44" s="5">
        <v>28562</v>
      </c>
      <c r="V44" s="8">
        <v>318333</v>
      </c>
      <c r="W44" s="10">
        <v>0.189</v>
      </c>
      <c r="X44" s="10">
        <v>5.5E-2</v>
      </c>
      <c r="Y44" s="4">
        <v>0.47436998354174797</v>
      </c>
      <c r="Z44" s="4">
        <v>-0.47436998354174797</v>
      </c>
      <c r="AA44" s="10">
        <v>4.8114819685006929E-2</v>
      </c>
      <c r="AB44" s="10">
        <v>5.2237538102181402E-2</v>
      </c>
      <c r="AC44" s="4">
        <v>-0.67737535943929306</v>
      </c>
      <c r="AD44" s="4">
        <v>0.67737535943929306</v>
      </c>
      <c r="AE44" s="10">
        <v>0.87</v>
      </c>
      <c r="AF44" s="10">
        <v>0.26100000000000001</v>
      </c>
      <c r="AG44" s="10">
        <v>0.48399999999999999</v>
      </c>
      <c r="AH44" s="10">
        <v>0.74113760627039293</v>
      </c>
      <c r="AI44" s="4">
        <v>-0.52508291897544146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1</v>
      </c>
      <c r="AQ44" s="9">
        <v>1</v>
      </c>
      <c r="AR44" s="9">
        <v>1</v>
      </c>
      <c r="AS44" s="9">
        <v>0</v>
      </c>
      <c r="AT44" s="9">
        <v>0</v>
      </c>
      <c r="AU44" s="9">
        <v>0</v>
      </c>
      <c r="AV44" s="7">
        <v>1</v>
      </c>
      <c r="AW44" s="7">
        <v>1</v>
      </c>
      <c r="AX44" s="7">
        <v>1</v>
      </c>
      <c r="AY44" s="10">
        <v>0.21</v>
      </c>
      <c r="AZ44" s="10">
        <v>0.13457939505313724</v>
      </c>
      <c r="BA44" s="11">
        <v>0.23205715274827299</v>
      </c>
      <c r="BB44" s="11">
        <v>0.16397707691964353</v>
      </c>
      <c r="BC44" s="11">
        <v>0.12885121102096314</v>
      </c>
      <c r="BD44" s="11">
        <v>0.17496181356295989</v>
      </c>
      <c r="BE44" s="5">
        <v>1</v>
      </c>
      <c r="BF44" s="5">
        <v>3</v>
      </c>
      <c r="BG44" s="5">
        <v>1</v>
      </c>
      <c r="BH44" s="5">
        <v>1</v>
      </c>
      <c r="BI44" s="5">
        <v>55</v>
      </c>
      <c r="BJ44" s="5">
        <v>36</v>
      </c>
      <c r="BK44" s="5">
        <v>35</v>
      </c>
      <c r="BL44" s="5">
        <v>61</v>
      </c>
      <c r="BM44" s="5">
        <v>60</v>
      </c>
      <c r="BN44" s="5">
        <v>37</v>
      </c>
      <c r="BO44" s="5">
        <v>39</v>
      </c>
      <c r="BP44" s="5">
        <v>59</v>
      </c>
      <c r="BQ44" s="5">
        <v>-20</v>
      </c>
      <c r="BR44" s="5">
        <v>-21</v>
      </c>
      <c r="BS44" s="8">
        <v>289771</v>
      </c>
      <c r="BT44" s="10">
        <v>0.27600809395585946</v>
      </c>
      <c r="BU44" s="10">
        <v>0.15038941835990113</v>
      </c>
      <c r="BV44" s="2">
        <v>0</v>
      </c>
      <c r="BW44" s="2">
        <v>0</v>
      </c>
      <c r="BX44" s="2">
        <v>2.5</v>
      </c>
      <c r="BY44" s="2">
        <v>1</v>
      </c>
      <c r="BZ44" s="2">
        <v>0</v>
      </c>
      <c r="CA44" s="12">
        <v>0.62028427682756593</v>
      </c>
      <c r="CB44" s="12">
        <v>6.4145661845926558E-2</v>
      </c>
      <c r="CC44" s="12">
        <v>-0.28374055598475595</v>
      </c>
      <c r="CD44" s="15">
        <v>-0.11624209789128341</v>
      </c>
      <c r="CE44" s="15">
        <v>0.28886427037521267</v>
      </c>
      <c r="CF44" s="15">
        <v>-0.91942270231731738</v>
      </c>
      <c r="CG44" s="15">
        <v>-0.55491585254593345</v>
      </c>
      <c r="CH44" s="15">
        <v>-1.5205807859157934</v>
      </c>
      <c r="CI44" s="15">
        <v>-1.4506622825827757</v>
      </c>
      <c r="CJ44" s="15">
        <v>-1.4515057344317039</v>
      </c>
      <c r="CK44" s="15">
        <v>0.25200210199787004</v>
      </c>
      <c r="CL44" s="15">
        <v>-0.16148563487181258</v>
      </c>
      <c r="CM44" s="15">
        <v>-0.82632703081122971</v>
      </c>
      <c r="CN44" s="15">
        <v>1.0108049857426347</v>
      </c>
      <c r="CO44" s="15">
        <v>-0.18011137419734455</v>
      </c>
      <c r="CP44" s="15">
        <v>0.12473676339116456</v>
      </c>
      <c r="CQ44" s="15">
        <v>-0.98057133164875709</v>
      </c>
      <c r="CR44" s="15">
        <v>1.0085371808509798</v>
      </c>
      <c r="CS44" s="15">
        <v>-0.9980612085349736</v>
      </c>
      <c r="CT44" s="15">
        <v>-0.96583051151604449</v>
      </c>
      <c r="CU44" s="15">
        <v>0.9962096594498222</v>
      </c>
      <c r="CV44" s="13">
        <v>1.431875963848217E-2</v>
      </c>
      <c r="CW44" s="5">
        <v>1</v>
      </c>
      <c r="CX44" s="2">
        <v>3.5</v>
      </c>
      <c r="CY44" s="2">
        <v>-0.33007338515709844</v>
      </c>
      <c r="CZ44" s="8">
        <v>6715984</v>
      </c>
      <c r="DA44" s="5">
        <v>464897</v>
      </c>
      <c r="DB44" s="5">
        <v>617867</v>
      </c>
      <c r="DC44" s="5">
        <v>202097</v>
      </c>
      <c r="DD44" s="5">
        <v>1465937</v>
      </c>
      <c r="DE44" s="26">
        <v>0.1663</v>
      </c>
      <c r="DF44" s="5">
        <v>115106</v>
      </c>
      <c r="DG44" s="11">
        <f>(0.23)/100</f>
        <v>2.3E-3</v>
      </c>
      <c r="DH44" s="5">
        <v>4732</v>
      </c>
      <c r="DI44" s="10">
        <f>(1.73)/100</f>
        <v>1.7299999999999999E-2</v>
      </c>
      <c r="DJ44" s="5">
        <v>124697</v>
      </c>
      <c r="DK44" s="2">
        <v>1.8748062377973038</v>
      </c>
      <c r="DL44" s="5">
        <v>347442</v>
      </c>
      <c r="DM44" s="2">
        <v>5.2237538102181356</v>
      </c>
      <c r="DN44" s="8">
        <v>347442</v>
      </c>
      <c r="DO44" s="2">
        <v>29.467327781964965</v>
      </c>
      <c r="DQ44" s="10">
        <v>0.34</v>
      </c>
    </row>
    <row r="45" spans="1:121" x14ac:dyDescent="0.3">
      <c r="A45" t="s">
        <v>246</v>
      </c>
      <c r="B45" t="s">
        <v>247</v>
      </c>
      <c r="C45" s="5">
        <v>48</v>
      </c>
      <c r="D45" t="s">
        <v>248</v>
      </c>
      <c r="E45" s="5">
        <v>1</v>
      </c>
      <c r="F45" s="5">
        <v>0</v>
      </c>
      <c r="G45" s="2">
        <v>-0.83806156195522452</v>
      </c>
      <c r="H45" s="2">
        <v>0.16193843804477548</v>
      </c>
      <c r="I45" s="3">
        <v>33</v>
      </c>
      <c r="J45" s="29">
        <v>20</v>
      </c>
      <c r="K45" s="1"/>
      <c r="L45" s="1"/>
      <c r="M45" s="1"/>
      <c r="N45" s="33"/>
      <c r="O45" s="5">
        <v>27904862</v>
      </c>
      <c r="P45" s="10">
        <v>0.89299970469370482</v>
      </c>
      <c r="Q45" s="5">
        <v>24919033.525518585</v>
      </c>
      <c r="R45" s="5">
        <v>4319943.2234368976</v>
      </c>
      <c r="S45" s="10">
        <v>0.17335918020307717</v>
      </c>
      <c r="T45" s="5">
        <v>198</v>
      </c>
      <c r="U45" s="5">
        <v>198200</v>
      </c>
      <c r="V45" s="8">
        <v>1568958</v>
      </c>
      <c r="W45" s="10">
        <v>0.158</v>
      </c>
      <c r="X45" s="10">
        <v>5.5999999999999987E-2</v>
      </c>
      <c r="Y45" s="4">
        <v>-7.6312630105068974E-2</v>
      </c>
      <c r="Z45" s="4">
        <v>7.6312630105068974E-2</v>
      </c>
      <c r="AA45" s="10">
        <v>0.16975876906803658</v>
      </c>
      <c r="AB45" s="10">
        <v>0.39060534775725902</v>
      </c>
      <c r="AC45" s="4">
        <v>1.9237223797815339</v>
      </c>
      <c r="AD45" s="4">
        <v>-1.9237223797815339</v>
      </c>
      <c r="AE45" s="10">
        <v>0.82899999999999996</v>
      </c>
      <c r="AF45" s="10">
        <v>0.28899999999999998</v>
      </c>
      <c r="AG45" s="10">
        <v>0.48700000000000004</v>
      </c>
      <c r="AH45" s="10">
        <v>0.42508113745036541</v>
      </c>
      <c r="AI45" s="4">
        <v>-2.1284541466001246</v>
      </c>
      <c r="AJ45" s="9">
        <v>0</v>
      </c>
      <c r="AK45" s="9">
        <v>0</v>
      </c>
      <c r="AL45" s="9">
        <v>0</v>
      </c>
      <c r="AM45" s="9">
        <v>0.5</v>
      </c>
      <c r="AN45" s="9">
        <v>1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7">
        <v>1</v>
      </c>
      <c r="AW45" s="7">
        <v>1</v>
      </c>
      <c r="AX45" s="7">
        <v>1</v>
      </c>
      <c r="AY45" s="10">
        <v>0.1</v>
      </c>
      <c r="AZ45" s="10">
        <v>0.17240351667079634</v>
      </c>
      <c r="BA45" s="11">
        <v>0.16993107846190864</v>
      </c>
      <c r="BB45" s="11">
        <v>0.16087715006502135</v>
      </c>
      <c r="BC45" s="11">
        <v>0.15122101485230394</v>
      </c>
      <c r="BD45" s="11">
        <v>0.16067641445974465</v>
      </c>
      <c r="BE45" s="5">
        <v>-9</v>
      </c>
      <c r="BF45" s="5">
        <v>1</v>
      </c>
      <c r="BG45" s="5">
        <v>0</v>
      </c>
      <c r="BH45" s="5">
        <v>1</v>
      </c>
      <c r="BI45" s="5">
        <v>55</v>
      </c>
      <c r="BJ45" s="5">
        <v>36</v>
      </c>
      <c r="BK45" s="5">
        <v>44</v>
      </c>
      <c r="BL45" s="5">
        <v>53</v>
      </c>
      <c r="BM45" s="5">
        <v>60</v>
      </c>
      <c r="BN45" s="5">
        <v>37</v>
      </c>
      <c r="BO45" s="5">
        <v>41</v>
      </c>
      <c r="BP45" s="5">
        <v>57</v>
      </c>
      <c r="BQ45" s="5">
        <v>-11</v>
      </c>
      <c r="BR45" s="5">
        <v>-19</v>
      </c>
      <c r="BS45" s="8">
        <v>1370758</v>
      </c>
      <c r="BT45" s="10">
        <v>0.3173092629003213</v>
      </c>
      <c r="BU45" s="10">
        <v>7.0955376880201024E-2</v>
      </c>
      <c r="BV45" s="2">
        <v>0</v>
      </c>
      <c r="BW45" s="2">
        <v>1.5</v>
      </c>
      <c r="BX45" s="2">
        <v>0</v>
      </c>
      <c r="BY45" s="2">
        <v>1</v>
      </c>
      <c r="BZ45" s="2">
        <v>0</v>
      </c>
      <c r="CA45" s="12">
        <v>-1.9673500748952544</v>
      </c>
      <c r="CB45" s="12">
        <v>3.0413004271317901</v>
      </c>
      <c r="CC45" s="12">
        <v>0.51326032300450386</v>
      </c>
      <c r="CD45" s="15">
        <v>2.7431581710892434</v>
      </c>
      <c r="CE45" s="15">
        <v>1.5721919355621583</v>
      </c>
      <c r="CF45" s="15">
        <v>-0.15577423545249694</v>
      </c>
      <c r="CG45" s="15">
        <v>-1.5118832864874994</v>
      </c>
      <c r="CH45" s="15">
        <v>-1.5777796590960342</v>
      </c>
      <c r="CI45" s="15">
        <v>-1.0623401506434216</v>
      </c>
      <c r="CJ45" s="15">
        <v>-1.7594546855983886</v>
      </c>
      <c r="CK45" s="15">
        <v>0.25200210199787004</v>
      </c>
      <c r="CL45" s="15">
        <v>-0.16148563487181258</v>
      </c>
      <c r="CM45" s="15">
        <v>-0.10250239886017205</v>
      </c>
      <c r="CN45" s="15">
        <v>0.34239585416565721</v>
      </c>
      <c r="CO45" s="15">
        <v>-0.18011137419734455</v>
      </c>
      <c r="CP45" s="15">
        <v>0.12473676339116456</v>
      </c>
      <c r="CQ45" s="15">
        <v>-0.80930716071010422</v>
      </c>
      <c r="CR45" s="15">
        <v>0.83506198279566812</v>
      </c>
      <c r="CS45" s="15">
        <v>-0.24951530213374351</v>
      </c>
      <c r="CT45" s="15">
        <v>-0.77889557380326169</v>
      </c>
      <c r="CU45" s="15">
        <v>-0.86670240372134377</v>
      </c>
      <c r="CV45" s="13">
        <v>-1.2211171791734565</v>
      </c>
      <c r="CW45" s="5">
        <v>0</v>
      </c>
      <c r="CX45" s="2">
        <v>2.5</v>
      </c>
      <c r="CY45" s="2">
        <v>-0.7246142283526924</v>
      </c>
      <c r="CZ45" s="8">
        <v>28304596</v>
      </c>
      <c r="DA45" s="5">
        <v>2069842</v>
      </c>
      <c r="DB45" s="5">
        <v>2767722</v>
      </c>
      <c r="DC45" s="5">
        <v>2981306</v>
      </c>
      <c r="DD45" s="5">
        <v>4474711</v>
      </c>
      <c r="DE45" s="26">
        <v>0.1174</v>
      </c>
      <c r="DF45" s="5">
        <v>1281698</v>
      </c>
      <c r="DG45" s="11">
        <f>(0.24)/100</f>
        <v>2.3999999999999998E-3</v>
      </c>
      <c r="DH45" s="5">
        <v>20254</v>
      </c>
      <c r="DI45" s="10">
        <f>(4.6)/100</f>
        <v>4.5999999999999999E-2</v>
      </c>
      <c r="DJ45" s="5">
        <v>457283</v>
      </c>
      <c r="DK45" s="2">
        <v>1.6412074452789682</v>
      </c>
      <c r="DL45" s="5">
        <v>10883279</v>
      </c>
      <c r="DM45" s="2">
        <v>39.060534775725856</v>
      </c>
      <c r="DN45" s="8">
        <v>10883279</v>
      </c>
      <c r="DO45" s="2">
        <v>28.557443348621682</v>
      </c>
      <c r="DQ45" s="10">
        <v>0.39</v>
      </c>
    </row>
    <row r="46" spans="1:121" x14ac:dyDescent="0.3">
      <c r="A46" t="s">
        <v>249</v>
      </c>
      <c r="B46" t="s">
        <v>250</v>
      </c>
      <c r="C46" s="5">
        <v>49</v>
      </c>
      <c r="D46" t="s">
        <v>251</v>
      </c>
      <c r="E46" s="5">
        <v>1</v>
      </c>
      <c r="F46" s="5">
        <v>0</v>
      </c>
      <c r="G46" s="2">
        <v>-3.173272059547199E-2</v>
      </c>
      <c r="H46" s="2">
        <v>-3.173272059547199E-2</v>
      </c>
      <c r="I46" s="3">
        <v>20</v>
      </c>
      <c r="J46" s="29">
        <v>27</v>
      </c>
      <c r="K46" s="1"/>
      <c r="L46" s="1"/>
      <c r="M46" s="1"/>
      <c r="N46" s="33"/>
      <c r="O46" s="5">
        <v>3044321</v>
      </c>
      <c r="P46" s="10">
        <v>0.94797125212661049</v>
      </c>
      <c r="Q46" s="5">
        <v>2885928.7902453351</v>
      </c>
      <c r="R46" s="5">
        <v>541402.49760079337</v>
      </c>
      <c r="S46" s="10">
        <v>0.1876007819149163</v>
      </c>
      <c r="T46" s="5">
        <v>27</v>
      </c>
      <c r="U46" s="5">
        <v>109305</v>
      </c>
      <c r="V46" s="8">
        <v>318903</v>
      </c>
      <c r="W46" s="10">
        <v>0.108</v>
      </c>
      <c r="X46" s="10">
        <v>4.1000000000000002E-2</v>
      </c>
      <c r="Y46" s="4">
        <v>-1.5952583808891716</v>
      </c>
      <c r="Z46" s="4">
        <v>1.5952583808891716</v>
      </c>
      <c r="AA46" s="10">
        <v>8.2699132837815201E-2</v>
      </c>
      <c r="AB46" s="10">
        <v>0.13779419818387201</v>
      </c>
      <c r="AC46" s="4">
        <v>1.9392230807857291E-2</v>
      </c>
      <c r="AD46" s="4">
        <v>-1.9392230807857291E-2</v>
      </c>
      <c r="AE46" s="10">
        <v>0.91700000000000004</v>
      </c>
      <c r="AF46" s="10">
        <v>0.32600000000000001</v>
      </c>
      <c r="AG46" s="10">
        <v>0.54899999999999993</v>
      </c>
      <c r="AH46" s="10">
        <v>0.78697450885990738</v>
      </c>
      <c r="AI46" s="4">
        <v>0.90983486881451969</v>
      </c>
      <c r="AJ46" s="9">
        <v>0</v>
      </c>
      <c r="AK46" s="9">
        <v>0</v>
      </c>
      <c r="AL46" s="9">
        <v>0</v>
      </c>
      <c r="AM46" s="9">
        <v>1</v>
      </c>
      <c r="AN46" s="9">
        <v>1</v>
      </c>
      <c r="AO46" s="9">
        <v>0</v>
      </c>
      <c r="AP46" s="9">
        <v>1</v>
      </c>
      <c r="AQ46" s="9">
        <v>1</v>
      </c>
      <c r="AR46" s="9">
        <v>1</v>
      </c>
      <c r="AS46" s="9">
        <v>0</v>
      </c>
      <c r="AT46" s="9">
        <v>0</v>
      </c>
      <c r="AU46" s="9">
        <v>0</v>
      </c>
      <c r="AV46" s="7">
        <v>1</v>
      </c>
      <c r="AW46" s="7">
        <v>0</v>
      </c>
      <c r="AX46" s="7">
        <v>0</v>
      </c>
      <c r="AY46" s="10">
        <v>0.08</v>
      </c>
      <c r="AZ46" s="10">
        <v>0.47396846540888798</v>
      </c>
      <c r="BA46" s="11">
        <v>0.16853390831373993</v>
      </c>
      <c r="BB46" s="11">
        <v>0.16787243801971927</v>
      </c>
      <c r="BC46" s="11">
        <v>0.17025683929393831</v>
      </c>
      <c r="BD46" s="11">
        <v>0.16888772854246584</v>
      </c>
      <c r="BE46" s="5">
        <v>-9</v>
      </c>
      <c r="BF46" s="5">
        <v>0</v>
      </c>
      <c r="BG46" s="5">
        <v>0</v>
      </c>
      <c r="BH46" s="5">
        <v>1</v>
      </c>
      <c r="BI46" s="5">
        <v>33</v>
      </c>
      <c r="BJ46" s="5">
        <v>35</v>
      </c>
      <c r="BK46" s="5">
        <v>28</v>
      </c>
      <c r="BL46" s="5">
        <v>46</v>
      </c>
      <c r="BM46" s="5">
        <v>60</v>
      </c>
      <c r="BN46" s="5">
        <v>37</v>
      </c>
      <c r="BO46" s="5">
        <v>25</v>
      </c>
      <c r="BP46" s="5">
        <v>73</v>
      </c>
      <c r="BQ46" s="5">
        <v>-5</v>
      </c>
      <c r="BR46" s="5">
        <v>-35</v>
      </c>
      <c r="BS46" s="8">
        <v>209598</v>
      </c>
      <c r="BT46" s="10">
        <v>0.38713896025383399</v>
      </c>
      <c r="BU46" s="10">
        <v>8.8689727528733012E-2</v>
      </c>
      <c r="BV46" s="2">
        <v>0</v>
      </c>
      <c r="BW46" s="2">
        <v>2</v>
      </c>
      <c r="BX46" s="2">
        <v>2.5</v>
      </c>
      <c r="BY46" s="2">
        <v>0.33333333333333331</v>
      </c>
      <c r="BZ46" s="2">
        <v>0</v>
      </c>
      <c r="CA46" s="12">
        <v>-0.11071824675124181</v>
      </c>
      <c r="CB46" s="12">
        <v>-0.39876944222086547</v>
      </c>
      <c r="CC46" s="12">
        <v>1.5919111266759811</v>
      </c>
      <c r="CD46" s="15">
        <v>-0.11493886298608089</v>
      </c>
      <c r="CE46" s="15">
        <v>-0.66708388838649169</v>
      </c>
      <c r="CF46" s="15">
        <v>1.1353597127742852</v>
      </c>
      <c r="CG46" s="15">
        <v>-1.5334047868692837</v>
      </c>
      <c r="CH46" s="15">
        <v>-1.4487048107706857</v>
      </c>
      <c r="CI46" s="15">
        <v>-0.73189326849230218</v>
      </c>
      <c r="CJ46" s="15">
        <v>-1.5824441910924922</v>
      </c>
      <c r="CK46" s="15">
        <v>-2.9610246984749713</v>
      </c>
      <c r="CL46" s="15">
        <v>-0.32956252014655379</v>
      </c>
      <c r="CM46" s="15">
        <v>-1.3893017445509412</v>
      </c>
      <c r="CN46" s="15">
        <v>-0.24246213596419799</v>
      </c>
      <c r="CO46" s="15">
        <v>-0.18011137419734455</v>
      </c>
      <c r="CP46" s="15">
        <v>0.12473676339116456</v>
      </c>
      <c r="CQ46" s="15">
        <v>-2.1794205282193273</v>
      </c>
      <c r="CR46" s="15">
        <v>2.2228635672381616</v>
      </c>
      <c r="CS46" s="15">
        <v>0.24951530213374321</v>
      </c>
      <c r="CT46" s="15">
        <v>-2.2743750755055241</v>
      </c>
      <c r="CU46" s="15">
        <v>-1.2054136879342832</v>
      </c>
      <c r="CV46" s="13">
        <v>-0.94529520493476216</v>
      </c>
      <c r="CW46" s="5">
        <v>0</v>
      </c>
      <c r="CX46" s="2">
        <v>4.833333333333333</v>
      </c>
      <c r="CY46" s="2">
        <v>0.19598107243702673</v>
      </c>
      <c r="CZ46" s="8">
        <v>3101833</v>
      </c>
      <c r="DA46" s="5">
        <v>227834</v>
      </c>
      <c r="DB46" s="5">
        <v>343283</v>
      </c>
      <c r="DC46" s="5">
        <v>158751</v>
      </c>
      <c r="DD46" s="5">
        <v>404605</v>
      </c>
      <c r="DE46" s="26">
        <v>1.01E-2</v>
      </c>
      <c r="DF46" s="5">
        <v>69181</v>
      </c>
      <c r="DG46" s="11">
        <f>(0.88)/100</f>
        <v>8.8000000000000005E-3</v>
      </c>
      <c r="DH46" s="5">
        <v>28870</v>
      </c>
      <c r="DI46" s="10">
        <f>(2.27)/100</f>
        <v>2.2700000000000001E-2</v>
      </c>
      <c r="DJ46" s="5">
        <v>70742</v>
      </c>
      <c r="DK46" s="2">
        <v>2.318484722653289</v>
      </c>
      <c r="DL46" s="5">
        <v>420440</v>
      </c>
      <c r="DM46" s="2">
        <v>13.77941981838722</v>
      </c>
      <c r="DN46" s="8">
        <v>420440</v>
      </c>
      <c r="DO46" s="2">
        <v>24.683204300364061</v>
      </c>
      <c r="DQ46" s="10">
        <v>0.47</v>
      </c>
    </row>
    <row r="47" spans="1:121" x14ac:dyDescent="0.3">
      <c r="A47" t="s">
        <v>252</v>
      </c>
      <c r="B47" t="s">
        <v>253</v>
      </c>
      <c r="C47" s="5">
        <v>50</v>
      </c>
      <c r="D47" t="s">
        <v>254</v>
      </c>
      <c r="E47" s="5">
        <v>1</v>
      </c>
      <c r="F47" s="5">
        <v>1</v>
      </c>
      <c r="G47" s="2">
        <v>0.93197453300873834</v>
      </c>
      <c r="H47" s="2">
        <v>0.93197453300873834</v>
      </c>
      <c r="I47" s="3">
        <v>1</v>
      </c>
      <c r="J47" s="29">
        <v>16</v>
      </c>
      <c r="K47" s="2">
        <v>0.93197453300873834</v>
      </c>
      <c r="L47" s="2">
        <v>1.9319745330087383</v>
      </c>
      <c r="M47" s="3">
        <v>1</v>
      </c>
      <c r="N47" s="34">
        <v>18</v>
      </c>
      <c r="O47" s="5">
        <v>623354</v>
      </c>
      <c r="P47" s="10">
        <v>0.98101326621773499</v>
      </c>
      <c r="Q47" s="5">
        <v>611518.54354988993</v>
      </c>
      <c r="R47" s="5">
        <v>102280.44313586105</v>
      </c>
      <c r="S47" s="10">
        <v>0.16725648668332921</v>
      </c>
      <c r="T47" s="5">
        <v>23</v>
      </c>
      <c r="U47" s="5">
        <v>7117</v>
      </c>
      <c r="V47" s="8">
        <v>44419</v>
      </c>
      <c r="W47" s="10">
        <v>0.16200000000000001</v>
      </c>
      <c r="X47" s="10">
        <v>3.9E-2</v>
      </c>
      <c r="Y47" s="4">
        <v>-0.66649894519726416</v>
      </c>
      <c r="Z47" s="4">
        <v>0.66649894519726416</v>
      </c>
      <c r="AA47" s="10">
        <v>0</v>
      </c>
      <c r="AB47" s="10">
        <v>2.0086648286727099E-2</v>
      </c>
      <c r="AC47" s="4">
        <v>-1.3654421618436083</v>
      </c>
      <c r="AD47" s="4">
        <v>1.3654421618436083</v>
      </c>
      <c r="AE47" s="10">
        <v>0.92100000000000004</v>
      </c>
      <c r="AF47" s="10">
        <v>0.36399999999999999</v>
      </c>
      <c r="AG47" s="10">
        <v>0.47899999999999998</v>
      </c>
      <c r="AH47" s="10">
        <v>0.92958946131406961</v>
      </c>
      <c r="AI47" s="4">
        <v>1.5565025000500117</v>
      </c>
      <c r="AJ47" s="9">
        <v>1</v>
      </c>
      <c r="AK47" s="9">
        <v>1</v>
      </c>
      <c r="AL47" s="9">
        <v>0</v>
      </c>
      <c r="AM47" s="9">
        <v>0</v>
      </c>
      <c r="AN47" s="9">
        <v>0</v>
      </c>
      <c r="AO47" s="9">
        <v>0</v>
      </c>
      <c r="AP47" s="9">
        <v>1</v>
      </c>
      <c r="AQ47" s="9">
        <v>1</v>
      </c>
      <c r="AR47" s="9">
        <v>1</v>
      </c>
      <c r="AS47" s="9">
        <v>1</v>
      </c>
      <c r="AT47" s="9">
        <v>1</v>
      </c>
      <c r="AU47" s="9">
        <v>1</v>
      </c>
      <c r="AV47" s="7">
        <v>1</v>
      </c>
      <c r="AW47" s="7">
        <v>1</v>
      </c>
      <c r="AX47" s="7">
        <v>1</v>
      </c>
      <c r="AY47" s="10">
        <v>0.16</v>
      </c>
      <c r="AZ47" s="10">
        <v>0.37289034472001248</v>
      </c>
      <c r="BA47" s="11">
        <v>0.26436689208878883</v>
      </c>
      <c r="BB47" s="11">
        <v>0.24496466322138213</v>
      </c>
      <c r="BC47" s="11">
        <v>0.11840827854022329</v>
      </c>
      <c r="BD47" s="11">
        <v>0.20924661128346475</v>
      </c>
      <c r="BE47" s="5">
        <v>1</v>
      </c>
      <c r="BF47" s="5">
        <v>0</v>
      </c>
      <c r="BG47" s="5">
        <v>1</v>
      </c>
      <c r="BH47" s="5">
        <v>0</v>
      </c>
      <c r="BI47" s="5">
        <v>55</v>
      </c>
      <c r="BJ47" s="5">
        <v>36</v>
      </c>
      <c r="BK47" s="5">
        <v>61</v>
      </c>
      <c r="BL47" s="5">
        <v>33</v>
      </c>
      <c r="BM47" s="5">
        <v>72</v>
      </c>
      <c r="BN47" s="5">
        <v>27</v>
      </c>
      <c r="BO47" s="5">
        <v>67</v>
      </c>
      <c r="BP47" s="5">
        <v>31</v>
      </c>
      <c r="BQ47" s="5">
        <v>6</v>
      </c>
      <c r="BR47" s="5">
        <v>-5</v>
      </c>
      <c r="BS47" s="8">
        <v>37302</v>
      </c>
      <c r="BT47" s="10">
        <v>0.36470315200385911</v>
      </c>
      <c r="BU47" s="10">
        <v>0.36897172393214772</v>
      </c>
      <c r="BV47" s="2">
        <v>2</v>
      </c>
      <c r="BW47" s="2">
        <v>0</v>
      </c>
      <c r="BX47" s="2">
        <v>2.75</v>
      </c>
      <c r="BY47" s="2">
        <v>1</v>
      </c>
      <c r="BZ47" s="2">
        <v>2</v>
      </c>
      <c r="CA47" s="12">
        <v>1.0052564327398221</v>
      </c>
      <c r="CB47" s="12">
        <v>-0.79855620069196442</v>
      </c>
      <c r="CC47" s="12">
        <v>5.1045791041808133E-2</v>
      </c>
      <c r="CD47" s="15">
        <v>-0.74251277477486721</v>
      </c>
      <c r="CE47" s="15">
        <v>-0.71946460941453028</v>
      </c>
      <c r="CF47" s="15">
        <v>0.72052713028720239</v>
      </c>
      <c r="CG47" s="15">
        <v>-5.7228388736545552E-2</v>
      </c>
      <c r="CH47" s="15">
        <v>-2.6223371920762191E-2</v>
      </c>
      <c r="CI47" s="15">
        <v>-1.6319433450004146</v>
      </c>
      <c r="CJ47" s="15">
        <v>-0.7124317034783012</v>
      </c>
      <c r="CK47" s="15">
        <v>0.25200210199787004</v>
      </c>
      <c r="CL47" s="15">
        <v>-0.16148563487181258</v>
      </c>
      <c r="CM47" s="15">
        <v>1.2647219059362702</v>
      </c>
      <c r="CN47" s="15">
        <v>-1.3286269747767863</v>
      </c>
      <c r="CO47" s="15">
        <v>1.7537160119215378</v>
      </c>
      <c r="CP47" s="15">
        <v>-1.3899239349301249</v>
      </c>
      <c r="CQ47" s="15">
        <v>1.417127061492383</v>
      </c>
      <c r="CR47" s="15">
        <v>-1.4201155919233839</v>
      </c>
      <c r="CS47" s="15">
        <v>1.1644047432908022</v>
      </c>
      <c r="CT47" s="15">
        <v>0.52964899018621814</v>
      </c>
      <c r="CU47" s="15">
        <v>0.14943144891747412</v>
      </c>
      <c r="CV47" s="13">
        <v>3.4139246573358588</v>
      </c>
      <c r="CW47" s="5">
        <v>1</v>
      </c>
      <c r="CX47" s="2">
        <v>7.75</v>
      </c>
      <c r="CY47" s="2">
        <v>1.3467251984241759</v>
      </c>
      <c r="CZ47" s="8">
        <v>623657</v>
      </c>
      <c r="DA47" s="5">
        <v>36517</v>
      </c>
      <c r="DB47" s="5">
        <v>67743</v>
      </c>
      <c r="DC47" s="5">
        <v>11859</v>
      </c>
      <c r="DD47" s="5">
        <v>128767</v>
      </c>
      <c r="DE47" s="26">
        <v>1.1699999999999999E-2</v>
      </c>
      <c r="DF47" s="5">
        <v>9406</v>
      </c>
      <c r="DG47" s="11">
        <f>(0.34)/100</f>
        <v>3.4000000000000002E-3</v>
      </c>
      <c r="DH47" s="5">
        <v>252</v>
      </c>
      <c r="DI47" s="10">
        <f>(1.51)/100</f>
        <v>1.5100000000000001E-2</v>
      </c>
      <c r="DJ47" s="5">
        <v>11627</v>
      </c>
      <c r="DK47" s="2">
        <v>1.8615292494004103</v>
      </c>
      <c r="DL47" s="5">
        <v>12546</v>
      </c>
      <c r="DM47" s="2">
        <v>2.0086648286727056</v>
      </c>
      <c r="DN47" s="8">
        <v>12546</v>
      </c>
      <c r="DO47" s="2">
        <v>36.844234153187458</v>
      </c>
      <c r="DQ47" s="10">
        <v>0.45</v>
      </c>
    </row>
    <row r="48" spans="1:121" x14ac:dyDescent="0.3">
      <c r="A48" t="s">
        <v>255</v>
      </c>
      <c r="B48" t="s">
        <v>256</v>
      </c>
      <c r="C48" s="5">
        <v>51</v>
      </c>
      <c r="D48" t="s">
        <v>257</v>
      </c>
      <c r="E48" s="5">
        <v>1</v>
      </c>
      <c r="F48" s="5">
        <v>0</v>
      </c>
      <c r="G48" s="2">
        <v>4.4059919532603298E-3</v>
      </c>
      <c r="H48" s="2">
        <v>4.4059919532603298E-3</v>
      </c>
      <c r="I48" s="3">
        <v>18</v>
      </c>
      <c r="J48" s="29">
        <v>26</v>
      </c>
      <c r="K48" s="1"/>
      <c r="L48" s="1"/>
      <c r="M48" s="1"/>
      <c r="N48" s="33"/>
      <c r="O48" s="5">
        <v>8414380</v>
      </c>
      <c r="P48" s="10">
        <v>0.94049495661337024</v>
      </c>
      <c r="Q48" s="5">
        <v>7913681.9530284107</v>
      </c>
      <c r="R48" s="5">
        <v>1318681.145596999</v>
      </c>
      <c r="S48" s="10">
        <v>0.16663307338152067</v>
      </c>
      <c r="T48" s="5">
        <v>95</v>
      </c>
      <c r="U48" s="5">
        <v>103890</v>
      </c>
      <c r="V48" s="8">
        <v>523194</v>
      </c>
      <c r="W48" s="10">
        <v>0.13300000000000001</v>
      </c>
      <c r="X48" s="10">
        <v>0.05</v>
      </c>
      <c r="Y48" s="4">
        <v>-0.84036717778023817</v>
      </c>
      <c r="Z48" s="4">
        <v>0.84036717778023817</v>
      </c>
      <c r="AA48" s="10">
        <v>0.12258589354393253</v>
      </c>
      <c r="AB48" s="10">
        <v>9.0421821325451096E-2</v>
      </c>
      <c r="AC48" s="4">
        <v>0.14987087428737633</v>
      </c>
      <c r="AD48" s="4">
        <v>-0.14987087428737633</v>
      </c>
      <c r="AE48" s="10">
        <v>0.89300000000000002</v>
      </c>
      <c r="AF48" s="10">
        <v>0.38100000000000001</v>
      </c>
      <c r="AG48" s="10">
        <v>0.49399999999999999</v>
      </c>
      <c r="AH48" s="10">
        <v>0.62240650285883847</v>
      </c>
      <c r="AI48" s="4">
        <v>0.2054042836669196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1</v>
      </c>
      <c r="AQ48" s="9">
        <v>1</v>
      </c>
      <c r="AR48" s="9">
        <v>1</v>
      </c>
      <c r="AS48" s="9">
        <v>0</v>
      </c>
      <c r="AT48" s="9">
        <v>0</v>
      </c>
      <c r="AU48" s="9">
        <v>0</v>
      </c>
      <c r="AV48" s="7">
        <v>1</v>
      </c>
      <c r="AW48" s="7">
        <v>0.5</v>
      </c>
      <c r="AX48" s="7">
        <v>0</v>
      </c>
      <c r="AY48" s="10">
        <v>0.15</v>
      </c>
      <c r="AZ48" s="10">
        <v>0.25905446590366937</v>
      </c>
      <c r="BA48" s="11">
        <v>0.31674981986963585</v>
      </c>
      <c r="BB48" s="11">
        <v>0.21179602581521739</v>
      </c>
      <c r="BC48" s="11">
        <v>0.20018386135103072</v>
      </c>
      <c r="BD48" s="11">
        <v>0.24290990234529466</v>
      </c>
      <c r="BE48" s="5">
        <v>-9</v>
      </c>
      <c r="BF48" s="5">
        <v>0</v>
      </c>
      <c r="BG48" s="5">
        <v>0</v>
      </c>
      <c r="BH48" s="5">
        <v>0</v>
      </c>
      <c r="BI48" s="5">
        <v>54</v>
      </c>
      <c r="BJ48" s="5">
        <v>36</v>
      </c>
      <c r="BK48" s="5">
        <v>50</v>
      </c>
      <c r="BL48" s="5">
        <v>45</v>
      </c>
      <c r="BM48" s="5">
        <v>61</v>
      </c>
      <c r="BN48" s="5">
        <v>36</v>
      </c>
      <c r="BO48" s="5">
        <v>51</v>
      </c>
      <c r="BP48" s="5">
        <v>47</v>
      </c>
      <c r="BQ48" s="5">
        <v>-4</v>
      </c>
      <c r="BR48" s="5">
        <v>-10</v>
      </c>
      <c r="BS48" s="8">
        <v>419304</v>
      </c>
      <c r="BT48" s="10">
        <v>0.31797224173564026</v>
      </c>
      <c r="BU48" s="10">
        <v>0.11290196069110262</v>
      </c>
      <c r="BV48" s="2">
        <v>0</v>
      </c>
      <c r="BW48" s="2">
        <v>0</v>
      </c>
      <c r="BX48" s="2">
        <v>2.5</v>
      </c>
      <c r="BY48" s="2">
        <v>0.5</v>
      </c>
      <c r="BZ48" s="2">
        <v>0</v>
      </c>
      <c r="CA48" s="12">
        <v>-0.36322575026356235</v>
      </c>
      <c r="CB48" s="12">
        <v>0.30888281061312906</v>
      </c>
      <c r="CC48" s="12">
        <v>3.82882257004821E-3</v>
      </c>
      <c r="CD48" s="15">
        <v>0.35214738616958191</v>
      </c>
      <c r="CE48" s="15">
        <v>0.22338836909016443</v>
      </c>
      <c r="CF48" s="15">
        <v>-0.14351591966884555</v>
      </c>
      <c r="CG48" s="15">
        <v>0.74965916301378233</v>
      </c>
      <c r="CH48" s="15">
        <v>-0.6382406141107686</v>
      </c>
      <c r="CI48" s="15">
        <v>-0.21238379512247477</v>
      </c>
      <c r="CJ48" s="15">
        <v>1.3244569225632521E-2</v>
      </c>
      <c r="CK48" s="15">
        <v>0.10595542924910453</v>
      </c>
      <c r="CL48" s="15">
        <v>-0.16148563487181258</v>
      </c>
      <c r="CM48" s="15">
        <v>0.38004735577386634</v>
      </c>
      <c r="CN48" s="15">
        <v>-0.32601327741132019</v>
      </c>
      <c r="CO48" s="15">
        <v>-1.8959092020771E-2</v>
      </c>
      <c r="CP48" s="15">
        <v>-2.672930644096437E-2</v>
      </c>
      <c r="CQ48" s="15">
        <v>4.7013693983160049E-2</v>
      </c>
      <c r="CR48" s="15">
        <v>-3.2314007480890347E-2</v>
      </c>
      <c r="CS48" s="15">
        <v>0.33268706951165766</v>
      </c>
      <c r="CT48" s="15">
        <v>6.2311645904261047E-2</v>
      </c>
      <c r="CU48" s="15">
        <v>-1.9924193188995701E-2</v>
      </c>
      <c r="CV48" s="13">
        <v>-0.56872286327278054</v>
      </c>
      <c r="CW48" s="5">
        <v>0</v>
      </c>
      <c r="CX48" s="2">
        <v>3</v>
      </c>
      <c r="CY48" s="2">
        <v>-0.52734380675489545</v>
      </c>
      <c r="CZ48" s="8">
        <v>8470020</v>
      </c>
      <c r="DA48" s="5">
        <v>589907</v>
      </c>
      <c r="DB48" s="5">
        <v>812207</v>
      </c>
      <c r="DC48" s="5">
        <v>500545</v>
      </c>
      <c r="DD48" s="5">
        <v>1372836</v>
      </c>
      <c r="DE48" s="26">
        <v>0.18729999999999999</v>
      </c>
      <c r="DF48" s="5">
        <v>527900</v>
      </c>
      <c r="DG48" s="11">
        <f>(0.23)/100</f>
        <v>2.3E-3</v>
      </c>
      <c r="DH48" s="5">
        <v>6769</v>
      </c>
      <c r="DI48" s="10">
        <f>(6.28)/100</f>
        <v>6.2800000000000009E-2</v>
      </c>
      <c r="DJ48" s="5">
        <v>262661</v>
      </c>
      <c r="DK48" s="2">
        <v>3.1225272854539714</v>
      </c>
      <c r="DL48" s="5">
        <v>760611</v>
      </c>
      <c r="DM48" s="2">
        <v>9.0421821325451077</v>
      </c>
      <c r="DN48" s="8">
        <v>760611</v>
      </c>
      <c r="DO48" s="2">
        <v>47.044415485896167</v>
      </c>
      <c r="DQ48" s="10">
        <v>0.56999999999999995</v>
      </c>
    </row>
    <row r="49" spans="1:121" x14ac:dyDescent="0.3">
      <c r="A49" t="s">
        <v>258</v>
      </c>
      <c r="B49" t="s">
        <v>259</v>
      </c>
      <c r="C49" s="5">
        <v>53</v>
      </c>
      <c r="D49" t="s">
        <v>260</v>
      </c>
      <c r="E49" s="5">
        <v>1</v>
      </c>
      <c r="F49" s="5">
        <v>0</v>
      </c>
      <c r="G49" s="2">
        <v>5.9406658392479432E-2</v>
      </c>
      <c r="H49" s="2">
        <v>5.9406658392479432E-2</v>
      </c>
      <c r="I49" s="3">
        <v>15</v>
      </c>
      <c r="J49" s="29">
        <v>25</v>
      </c>
      <c r="K49" s="1"/>
      <c r="L49" s="1"/>
      <c r="M49" s="1"/>
      <c r="N49" s="33"/>
      <c r="O49" s="5">
        <v>7280934</v>
      </c>
      <c r="P49" s="10">
        <v>0.92614448408342465</v>
      </c>
      <c r="Q49" s="5">
        <v>6743196.863075465</v>
      </c>
      <c r="R49" s="5">
        <v>1123190.0583725302</v>
      </c>
      <c r="S49" s="10">
        <v>0.16656640480465834</v>
      </c>
      <c r="T49" s="5">
        <v>79</v>
      </c>
      <c r="U49" s="5">
        <v>33772</v>
      </c>
      <c r="V49" s="8">
        <v>359389</v>
      </c>
      <c r="W49" s="10">
        <v>0.127</v>
      </c>
      <c r="X49" s="10">
        <v>5.4000000000000013E-2</v>
      </c>
      <c r="Y49" s="4">
        <v>-0.77120827544742798</v>
      </c>
      <c r="Z49" s="4">
        <v>0.77120827544742798</v>
      </c>
      <c r="AA49" s="10">
        <v>0.1400101536772777</v>
      </c>
      <c r="AB49" s="10">
        <v>0.124375823271131</v>
      </c>
      <c r="AC49" s="4">
        <v>0.53113521303278899</v>
      </c>
      <c r="AD49" s="4">
        <v>-0.53113521303278899</v>
      </c>
      <c r="AE49" s="10">
        <v>0.90800000000000003</v>
      </c>
      <c r="AF49" s="10">
        <v>0.35099999999999998</v>
      </c>
      <c r="AG49" s="10">
        <v>0.504</v>
      </c>
      <c r="AH49" s="10">
        <v>0.6934064215148189</v>
      </c>
      <c r="AI49" s="4">
        <v>0.58006878965840614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1</v>
      </c>
      <c r="AQ49" s="9">
        <v>1</v>
      </c>
      <c r="AR49" s="9">
        <v>1</v>
      </c>
      <c r="AS49" s="9">
        <v>0</v>
      </c>
      <c r="AT49" s="9">
        <v>0</v>
      </c>
      <c r="AU49" s="9">
        <v>0</v>
      </c>
      <c r="AV49" s="7">
        <v>0.5</v>
      </c>
      <c r="AW49" s="7">
        <v>1</v>
      </c>
      <c r="AX49" s="7">
        <v>0</v>
      </c>
      <c r="AY49" s="10">
        <v>0.16</v>
      </c>
      <c r="AZ49" s="10">
        <v>0.29365358705906452</v>
      </c>
      <c r="BA49" s="11">
        <v>0.29752414887398049</v>
      </c>
      <c r="BB49" s="11">
        <v>0.32899785351597544</v>
      </c>
      <c r="BC49" s="11">
        <v>0.22110437696291083</v>
      </c>
      <c r="BD49" s="11">
        <v>0.28254212645095561</v>
      </c>
      <c r="BE49" s="5">
        <v>-9</v>
      </c>
      <c r="BF49" s="5">
        <v>0</v>
      </c>
      <c r="BG49" s="5">
        <v>1</v>
      </c>
      <c r="BH49" s="5">
        <v>0</v>
      </c>
      <c r="BI49" s="5">
        <v>55</v>
      </c>
      <c r="BJ49" s="5">
        <v>36</v>
      </c>
      <c r="BK49" s="5">
        <v>54</v>
      </c>
      <c r="BL49" s="5">
        <v>38</v>
      </c>
      <c r="BM49" s="5">
        <v>66</v>
      </c>
      <c r="BN49" s="5">
        <v>32</v>
      </c>
      <c r="BO49" s="5">
        <v>56</v>
      </c>
      <c r="BP49" s="5">
        <v>41</v>
      </c>
      <c r="BQ49" s="5">
        <v>-1</v>
      </c>
      <c r="BR49" s="5">
        <v>-10</v>
      </c>
      <c r="BS49" s="8">
        <v>325617</v>
      </c>
      <c r="BT49" s="10">
        <v>0.28990374119924955</v>
      </c>
      <c r="BU49" s="10">
        <v>0.10850256299535198</v>
      </c>
      <c r="BV49" s="2">
        <v>0</v>
      </c>
      <c r="BW49" s="2">
        <v>0</v>
      </c>
      <c r="BX49" s="2">
        <v>2.5</v>
      </c>
      <c r="BY49" s="2">
        <v>0.5</v>
      </c>
      <c r="BZ49" s="2">
        <v>0</v>
      </c>
      <c r="CA49" s="12">
        <v>-0.84790455761426531</v>
      </c>
      <c r="CB49" s="12">
        <v>0.13090325509594519</v>
      </c>
      <c r="CC49" s="12">
        <v>-1.22061747660065E-3</v>
      </c>
      <c r="CD49" s="15">
        <v>-2.2372602684275308E-2</v>
      </c>
      <c r="CE49" s="15">
        <v>1.386548497801007E-2</v>
      </c>
      <c r="CF49" s="15">
        <v>-0.66249559868549346</v>
      </c>
      <c r="CG49" s="15">
        <v>0.45351392528780499</v>
      </c>
      <c r="CH49" s="15">
        <v>1.5243305669325187</v>
      </c>
      <c r="CI49" s="15">
        <v>0.15077983764456759</v>
      </c>
      <c r="CJ49" s="15">
        <v>0.86759254771468652</v>
      </c>
      <c r="CK49" s="15">
        <v>0.25200210199787004</v>
      </c>
      <c r="CL49" s="15">
        <v>-0.16148563487181258</v>
      </c>
      <c r="CM49" s="15">
        <v>0.70174719219655868</v>
      </c>
      <c r="CN49" s="15">
        <v>-0.91087126754117542</v>
      </c>
      <c r="CO49" s="15">
        <v>0.78680231886209673</v>
      </c>
      <c r="CP49" s="15">
        <v>-0.6325935857694801</v>
      </c>
      <c r="CQ49" s="15">
        <v>0.4751741213297922</v>
      </c>
      <c r="CR49" s="15">
        <v>-0.55273960164682545</v>
      </c>
      <c r="CS49" s="15">
        <v>0.58220237164540101</v>
      </c>
      <c r="CT49" s="15">
        <v>6.2311645904261047E-2</v>
      </c>
      <c r="CU49" s="15">
        <v>0.14943144891747412</v>
      </c>
      <c r="CV49" s="13">
        <v>-0.6371466010206045</v>
      </c>
      <c r="CW49" s="5">
        <v>0</v>
      </c>
      <c r="CX49" s="2">
        <v>3</v>
      </c>
      <c r="CY49" s="2">
        <v>-0.52734380675489545</v>
      </c>
      <c r="CZ49" s="8">
        <v>7405743</v>
      </c>
      <c r="DA49" s="5">
        <v>551565</v>
      </c>
      <c r="DB49" s="5">
        <v>661194</v>
      </c>
      <c r="DC49" s="5">
        <v>538259</v>
      </c>
      <c r="DD49" s="5">
        <v>1111786</v>
      </c>
      <c r="DE49" s="26">
        <v>3.5000000000000003E-2</v>
      </c>
      <c r="DF49" s="5">
        <v>591025</v>
      </c>
      <c r="DG49" s="11">
        <f>(1.09)/100</f>
        <v>1.09E-2</v>
      </c>
      <c r="DH49" s="5">
        <v>46683</v>
      </c>
      <c r="DI49" s="10">
        <f>(8.11)/100</f>
        <v>8.1099999999999992E-2</v>
      </c>
      <c r="DJ49" s="5">
        <v>345402</v>
      </c>
      <c r="DK49" s="2">
        <v>4.7393249176728869</v>
      </c>
      <c r="DL49" s="5">
        <v>906451</v>
      </c>
      <c r="DM49" s="2">
        <v>12.437582327113063</v>
      </c>
      <c r="DN49" s="8">
        <v>906451</v>
      </c>
      <c r="DO49" s="2">
        <v>40.907621412373146</v>
      </c>
      <c r="DQ49" s="10">
        <v>0.51</v>
      </c>
    </row>
    <row r="50" spans="1:121" x14ac:dyDescent="0.3">
      <c r="A50" t="s">
        <v>261</v>
      </c>
      <c r="B50" t="s">
        <v>262</v>
      </c>
      <c r="C50" s="5">
        <v>54</v>
      </c>
      <c r="D50" t="s">
        <v>263</v>
      </c>
      <c r="E50" s="5">
        <v>1</v>
      </c>
      <c r="F50" s="5">
        <v>0</v>
      </c>
      <c r="G50" s="2">
        <v>-0.29456542162919352</v>
      </c>
      <c r="H50" s="2">
        <v>2.7054345783708067</v>
      </c>
      <c r="I50" s="3">
        <v>26</v>
      </c>
      <c r="J50" s="29">
        <v>7</v>
      </c>
      <c r="K50" s="1"/>
      <c r="L50" s="1"/>
      <c r="M50" s="1"/>
      <c r="N50" s="33"/>
      <c r="O50" s="5">
        <v>1828637</v>
      </c>
      <c r="P50" s="10">
        <v>0.99087762451245209</v>
      </c>
      <c r="Q50" s="5">
        <v>1811955.4866555769</v>
      </c>
      <c r="R50" s="5">
        <v>272300.10735939344</v>
      </c>
      <c r="S50" s="10">
        <v>0.15027968918927048</v>
      </c>
      <c r="T50" s="5">
        <v>54</v>
      </c>
      <c r="U50" s="5">
        <v>8871</v>
      </c>
      <c r="V50" s="8">
        <v>95405</v>
      </c>
      <c r="W50" s="10">
        <v>0.22700000000000001</v>
      </c>
      <c r="X50" s="10">
        <v>7.5999999999999998E-2</v>
      </c>
      <c r="Y50" s="4">
        <v>2.1854424540749751</v>
      </c>
      <c r="Z50" s="4">
        <v>-2.1854424540749751</v>
      </c>
      <c r="AA50" s="10">
        <v>0</v>
      </c>
      <c r="AB50" s="10">
        <v>1.46267111280529E-2</v>
      </c>
      <c r="AC50" s="4">
        <v>-0.95024061383514491</v>
      </c>
      <c r="AD50" s="4">
        <v>0.95024061383514491</v>
      </c>
      <c r="AE50" s="10">
        <v>0.86</v>
      </c>
      <c r="AF50" s="10">
        <v>0.20799999999999999</v>
      </c>
      <c r="AG50" s="10">
        <v>0.48700000000000004</v>
      </c>
      <c r="AH50" s="10">
        <v>0.92017593776862239</v>
      </c>
      <c r="AI50" s="4">
        <v>-0.50297004789807886</v>
      </c>
      <c r="AJ50" s="9">
        <v>1</v>
      </c>
      <c r="AK50" s="9">
        <v>1</v>
      </c>
      <c r="AL50" s="9">
        <v>1</v>
      </c>
      <c r="AM50" s="9">
        <v>1</v>
      </c>
      <c r="AN50" s="9">
        <v>1</v>
      </c>
      <c r="AO50" s="9">
        <v>1</v>
      </c>
      <c r="AP50" s="9">
        <v>1</v>
      </c>
      <c r="AQ50" s="9">
        <v>1</v>
      </c>
      <c r="AR50" s="9">
        <v>1</v>
      </c>
      <c r="AS50" s="9">
        <v>0</v>
      </c>
      <c r="AT50" s="9">
        <v>0</v>
      </c>
      <c r="AU50" s="9">
        <v>0</v>
      </c>
      <c r="AV50" s="7">
        <v>1</v>
      </c>
      <c r="AW50" s="7">
        <v>0.5</v>
      </c>
      <c r="AX50" s="7">
        <v>1</v>
      </c>
      <c r="AY50" s="10">
        <v>0.18</v>
      </c>
      <c r="AZ50" s="10">
        <v>0.19545877499175351</v>
      </c>
      <c r="BA50" s="11">
        <v>0.16486848115644417</v>
      </c>
      <c r="BB50" s="11">
        <v>0.21880907755843862</v>
      </c>
      <c r="BC50" s="11">
        <v>0.16953457492084026</v>
      </c>
      <c r="BD50" s="11">
        <v>0.18440404454524104</v>
      </c>
      <c r="BE50" s="5">
        <v>-9</v>
      </c>
      <c r="BF50" s="5">
        <v>3</v>
      </c>
      <c r="BG50" s="5">
        <v>1</v>
      </c>
      <c r="BH50" s="5">
        <v>1</v>
      </c>
      <c r="BI50" s="5">
        <v>55</v>
      </c>
      <c r="BJ50" s="5">
        <v>36</v>
      </c>
      <c r="BK50" s="5">
        <v>27</v>
      </c>
      <c r="BL50" s="5">
        <v>69</v>
      </c>
      <c r="BM50" s="5">
        <v>60</v>
      </c>
      <c r="BN50" s="5">
        <v>37</v>
      </c>
      <c r="BO50" s="5">
        <v>36</v>
      </c>
      <c r="BP50" s="5">
        <v>62</v>
      </c>
      <c r="BQ50" s="5">
        <v>-28</v>
      </c>
      <c r="BR50" s="5">
        <v>-24</v>
      </c>
      <c r="BS50" s="8">
        <v>86534</v>
      </c>
      <c r="BT50" s="10">
        <v>0.31778907779051546</v>
      </c>
      <c r="BU50" s="10">
        <v>0.29530191065804751</v>
      </c>
      <c r="BV50" s="2">
        <v>2.25</v>
      </c>
      <c r="BW50" s="2">
        <v>2</v>
      </c>
      <c r="BX50" s="2">
        <v>2.5</v>
      </c>
      <c r="BY50" s="2">
        <v>0.83333333333333337</v>
      </c>
      <c r="BZ50" s="2">
        <v>0</v>
      </c>
      <c r="CA50" s="12">
        <v>1.3384193584613784</v>
      </c>
      <c r="CB50" s="12">
        <v>-0.6437664110534238</v>
      </c>
      <c r="CC50" s="12">
        <v>-1.234767183597937</v>
      </c>
      <c r="CD50" s="15">
        <v>-0.62593955569301518</v>
      </c>
      <c r="CE50" s="15">
        <v>-0.31351402144723112</v>
      </c>
      <c r="CF50" s="15">
        <v>-0.1469025760142762</v>
      </c>
      <c r="CG50" s="15">
        <v>-1.589865692556784</v>
      </c>
      <c r="CH50" s="15">
        <v>-0.50883799395898821</v>
      </c>
      <c r="CI50" s="15">
        <v>-0.74443120772949511</v>
      </c>
      <c r="CJ50" s="15">
        <v>-1.2479604847219772</v>
      </c>
      <c r="CK50" s="15">
        <v>0.25200210199787004</v>
      </c>
      <c r="CL50" s="15">
        <v>-0.16148563487181258</v>
      </c>
      <c r="CM50" s="15">
        <v>-1.4697267036566142</v>
      </c>
      <c r="CN50" s="15">
        <v>1.679214117319612</v>
      </c>
      <c r="CO50" s="15">
        <v>-0.18011137419734455</v>
      </c>
      <c r="CP50" s="15">
        <v>0.12473676339116456</v>
      </c>
      <c r="CQ50" s="15">
        <v>-1.2374675880567365</v>
      </c>
      <c r="CR50" s="15">
        <v>1.2687499779339473</v>
      </c>
      <c r="CS50" s="15">
        <v>-1.663435347558289</v>
      </c>
      <c r="CT50" s="15">
        <v>-1.2462329180852187</v>
      </c>
      <c r="CU50" s="15">
        <v>0.48814273313041323</v>
      </c>
      <c r="CV50" s="13">
        <v>2.2681396358391552</v>
      </c>
      <c r="CW50" s="5">
        <v>0</v>
      </c>
      <c r="CX50" s="2">
        <v>7.583333333333333</v>
      </c>
      <c r="CY50" s="2">
        <v>1.2809683912249101</v>
      </c>
      <c r="CZ50" s="8">
        <v>1815857</v>
      </c>
      <c r="DA50" s="5">
        <v>113172</v>
      </c>
      <c r="DB50" s="5">
        <v>161635</v>
      </c>
      <c r="DC50" s="5">
        <v>16704</v>
      </c>
      <c r="DD50" s="5">
        <v>512228</v>
      </c>
      <c r="DE50" s="26">
        <v>3.7499999999999999E-2</v>
      </c>
      <c r="DF50" s="5">
        <v>13777</v>
      </c>
      <c r="DG50" s="11">
        <f>(0.2)/100</f>
        <v>2E-3</v>
      </c>
      <c r="DH50" s="5">
        <v>404</v>
      </c>
      <c r="DI50" s="10">
        <f>(0.75)/100</f>
        <v>7.4999999999999997E-3</v>
      </c>
      <c r="DJ50" s="5">
        <v>29369</v>
      </c>
      <c r="DK50" s="2">
        <v>1.6038975436649623</v>
      </c>
      <c r="DL50" s="5">
        <v>26783</v>
      </c>
      <c r="DM50" s="2">
        <v>1.4626711128052943</v>
      </c>
      <c r="DN50" s="8">
        <v>26783</v>
      </c>
      <c r="DO50" s="2">
        <v>32.42089408602061</v>
      </c>
      <c r="DQ50" s="10">
        <v>0.36</v>
      </c>
    </row>
    <row r="51" spans="1:121" x14ac:dyDescent="0.3">
      <c r="A51" t="s">
        <v>264</v>
      </c>
      <c r="B51" t="s">
        <v>265</v>
      </c>
      <c r="C51" s="5">
        <v>55</v>
      </c>
      <c r="D51" t="s">
        <v>266</v>
      </c>
      <c r="E51" s="5">
        <v>1</v>
      </c>
      <c r="F51" s="5">
        <v>1</v>
      </c>
      <c r="G51" s="2">
        <v>0.42237369820974896</v>
      </c>
      <c r="H51" s="2">
        <v>3.422373698209749</v>
      </c>
      <c r="I51" s="3">
        <v>5</v>
      </c>
      <c r="J51" s="29">
        <v>3</v>
      </c>
      <c r="K51" s="2">
        <v>0.42237369820974896</v>
      </c>
      <c r="L51" s="2">
        <v>2.422373698209749</v>
      </c>
      <c r="M51" s="3">
        <v>6</v>
      </c>
      <c r="N51" s="34">
        <v>11</v>
      </c>
      <c r="O51" s="5">
        <v>5772917</v>
      </c>
      <c r="P51" s="10">
        <v>0.9727985956724936</v>
      </c>
      <c r="Q51" s="5">
        <v>5615885.5505338646</v>
      </c>
      <c r="R51" s="5">
        <v>894599.20776076452</v>
      </c>
      <c r="S51" s="10">
        <v>0.15929797708853255</v>
      </c>
      <c r="T51" s="5">
        <v>66</v>
      </c>
      <c r="U51" s="5">
        <v>30444</v>
      </c>
      <c r="V51" s="8">
        <v>335696</v>
      </c>
      <c r="W51" s="10">
        <v>0.15</v>
      </c>
      <c r="X51" s="10">
        <v>4.1000000000000002E-2</v>
      </c>
      <c r="Y51" s="4">
        <v>-0.84871317557832948</v>
      </c>
      <c r="Z51" s="4">
        <v>0.84871317557832948</v>
      </c>
      <c r="AA51" s="10">
        <v>4.9932259956332797E-2</v>
      </c>
      <c r="AB51" s="10">
        <v>6.6972571209244103E-2</v>
      </c>
      <c r="AC51" s="4">
        <v>-0.70710690621295824</v>
      </c>
      <c r="AD51" s="4">
        <v>0.70710690621295824</v>
      </c>
      <c r="AE51" s="10">
        <v>0.91900000000000004</v>
      </c>
      <c r="AF51" s="10">
        <v>0.29499999999999998</v>
      </c>
      <c r="AG51" s="10">
        <v>0.5</v>
      </c>
      <c r="AH51" s="10">
        <v>0.81647302191544857</v>
      </c>
      <c r="AI51" s="4">
        <v>0.88861501560073808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1</v>
      </c>
      <c r="AQ51" s="9">
        <v>1</v>
      </c>
      <c r="AR51" s="9">
        <v>1</v>
      </c>
      <c r="AS51" s="9">
        <v>1</v>
      </c>
      <c r="AT51" s="9">
        <v>1</v>
      </c>
      <c r="AU51" s="9">
        <v>1</v>
      </c>
      <c r="AV51" s="7">
        <v>1</v>
      </c>
      <c r="AW51" s="7">
        <v>1</v>
      </c>
      <c r="AX51" s="7">
        <v>1</v>
      </c>
      <c r="AY51" s="10">
        <v>0.13</v>
      </c>
      <c r="AZ51" s="10">
        <v>0.3863342929226109</v>
      </c>
      <c r="BA51" s="11">
        <v>0.40006601552988286</v>
      </c>
      <c r="BB51" s="11">
        <v>0.28826734957093847</v>
      </c>
      <c r="BC51" s="11">
        <v>0.28997174421365501</v>
      </c>
      <c r="BD51" s="11">
        <v>0.32610170310482545</v>
      </c>
      <c r="BE51" s="5">
        <v>2</v>
      </c>
      <c r="BF51" s="5">
        <v>3</v>
      </c>
      <c r="BG51" s="5">
        <v>0</v>
      </c>
      <c r="BH51" s="5">
        <v>0</v>
      </c>
      <c r="BI51" s="5">
        <v>47</v>
      </c>
      <c r="BJ51" s="5">
        <v>44</v>
      </c>
      <c r="BK51" s="5">
        <v>47</v>
      </c>
      <c r="BL51" s="5">
        <v>48</v>
      </c>
      <c r="BM51" s="5">
        <v>60</v>
      </c>
      <c r="BN51" s="5">
        <v>37</v>
      </c>
      <c r="BO51" s="5">
        <v>53</v>
      </c>
      <c r="BP51" s="5">
        <v>46</v>
      </c>
      <c r="BQ51" s="5">
        <v>0</v>
      </c>
      <c r="BR51" s="5">
        <v>-7</v>
      </c>
      <c r="BS51" s="8">
        <v>305252</v>
      </c>
      <c r="BT51" s="10">
        <v>0.34121648817917477</v>
      </c>
      <c r="BU51" s="10">
        <v>0.11432695117563617</v>
      </c>
      <c r="BV51" s="2">
        <v>0</v>
      </c>
      <c r="BW51" s="2">
        <v>0</v>
      </c>
      <c r="BX51" s="2">
        <v>2.75</v>
      </c>
      <c r="BY51" s="2">
        <v>1</v>
      </c>
      <c r="BZ51" s="2">
        <v>2</v>
      </c>
      <c r="CA51" s="12">
        <v>0.72781074484778441</v>
      </c>
      <c r="CB51" s="12">
        <v>-7.721108180199146E-2</v>
      </c>
      <c r="CC51" s="12">
        <v>-0.55172719363717415</v>
      </c>
      <c r="CD51" s="15">
        <v>-7.6543733577193337E-2</v>
      </c>
      <c r="CE51" s="15">
        <v>-0.15637185836311535</v>
      </c>
      <c r="CF51" s="15">
        <v>0.28626448639913754</v>
      </c>
      <c r="CG51" s="15">
        <v>2.0330315132325958</v>
      </c>
      <c r="CH51" s="15">
        <v>0.77278414697564657</v>
      </c>
      <c r="CI51" s="15">
        <v>1.3462629573665232</v>
      </c>
      <c r="CJ51" s="15">
        <v>1.8066020809383594</v>
      </c>
      <c r="CK51" s="15">
        <v>-0.91637127999225398</v>
      </c>
      <c r="CL51" s="15">
        <v>1.1831294473261169</v>
      </c>
      <c r="CM51" s="15">
        <v>0.13877247845684715</v>
      </c>
      <c r="CN51" s="15">
        <v>-7.5359853069953658E-2</v>
      </c>
      <c r="CO51" s="15">
        <v>-0.18011137419734455</v>
      </c>
      <c r="CP51" s="15">
        <v>0.12473676339116456</v>
      </c>
      <c r="CQ51" s="15">
        <v>0.21827786492181292</v>
      </c>
      <c r="CR51" s="15">
        <v>-0.11905160650854621</v>
      </c>
      <c r="CS51" s="15">
        <v>0.66537413902331544</v>
      </c>
      <c r="CT51" s="15">
        <v>0.34271405247343528</v>
      </c>
      <c r="CU51" s="15">
        <v>-0.35863547740193485</v>
      </c>
      <c r="CV51" s="13">
        <v>-0.54656001691291489</v>
      </c>
      <c r="CW51" s="5">
        <v>1</v>
      </c>
      <c r="CX51" s="2">
        <v>5.75</v>
      </c>
      <c r="CY51" s="2">
        <v>0.55764351203298801</v>
      </c>
      <c r="CZ51" s="8">
        <v>5795483</v>
      </c>
      <c r="DA51" s="5">
        <v>357753</v>
      </c>
      <c r="DB51" s="5">
        <v>561861</v>
      </c>
      <c r="DC51" s="5">
        <v>157189</v>
      </c>
      <c r="DD51" s="5">
        <v>1222607</v>
      </c>
      <c r="DE51" s="26">
        <v>6.1500000000000006E-2</v>
      </c>
      <c r="DF51" s="5">
        <v>154748</v>
      </c>
      <c r="DG51" s="11">
        <f>(0.84)/100</f>
        <v>8.3999999999999995E-3</v>
      </c>
      <c r="DH51" s="5">
        <v>987</v>
      </c>
      <c r="DI51" s="10">
        <f>(2.68)/100</f>
        <v>2.6800000000000001E-2</v>
      </c>
      <c r="DJ51" s="5">
        <v>110443</v>
      </c>
      <c r="DK51" s="2">
        <v>1.9112054266792116</v>
      </c>
      <c r="DL51" s="5">
        <v>387015</v>
      </c>
      <c r="DM51" s="2">
        <v>6.6972571209244141</v>
      </c>
      <c r="DN51" s="8">
        <v>387015</v>
      </c>
      <c r="DO51" s="1" t="e">
        <v>#NULL!</v>
      </c>
      <c r="DQ51" s="10">
        <v>0.48</v>
      </c>
    </row>
    <row r="52" spans="1:121" x14ac:dyDescent="0.3">
      <c r="A52" t="s">
        <v>267</v>
      </c>
      <c r="B52" t="s">
        <v>268</v>
      </c>
      <c r="C52" s="5">
        <v>56</v>
      </c>
      <c r="D52" t="s">
        <v>269</v>
      </c>
      <c r="E52" s="5">
        <v>1</v>
      </c>
      <c r="F52" s="5">
        <v>1</v>
      </c>
      <c r="G52" s="2">
        <v>-5.6892032270568847E-2</v>
      </c>
      <c r="H52" s="2">
        <v>-5.6892032270568847E-2</v>
      </c>
      <c r="I52" s="3">
        <v>21</v>
      </c>
      <c r="J52" s="29">
        <v>28</v>
      </c>
      <c r="K52" s="2">
        <v>-5.6892032270568847E-2</v>
      </c>
      <c r="L52" s="2">
        <v>-5.6892032270568847E-2</v>
      </c>
      <c r="M52" s="3">
        <v>19</v>
      </c>
      <c r="N52" s="34">
        <v>28</v>
      </c>
      <c r="O52" s="5">
        <v>584910</v>
      </c>
      <c r="P52" s="10">
        <v>0.98042701891200867</v>
      </c>
      <c r="Q52" s="5">
        <v>573461.56763182301</v>
      </c>
      <c r="R52" s="5">
        <v>94232.762495708797</v>
      </c>
      <c r="S52" s="10">
        <v>0.16432271631533055</v>
      </c>
      <c r="T52" s="5">
        <v>10</v>
      </c>
      <c r="U52" s="5">
        <v>4355</v>
      </c>
      <c r="V52" s="8">
        <v>33365</v>
      </c>
      <c r="W52" s="10">
        <v>0.14599999999999999</v>
      </c>
      <c r="X52" s="10">
        <v>5.5999999999999987E-2</v>
      </c>
      <c r="Y52" s="4">
        <v>-0.10410998073459149</v>
      </c>
      <c r="Z52" s="4">
        <v>0.10410998073459149</v>
      </c>
      <c r="AA52" s="10">
        <v>0</v>
      </c>
      <c r="AB52" s="10">
        <v>9.6095480622577903E-2</v>
      </c>
      <c r="AC52" s="4">
        <v>-0.62913715451824737</v>
      </c>
      <c r="AD52" s="4">
        <v>0.62913715451824737</v>
      </c>
      <c r="AE52" s="10">
        <v>0.93200000000000005</v>
      </c>
      <c r="AF52" s="10">
        <v>0.27100000000000002</v>
      </c>
      <c r="AG52" s="10">
        <v>0.53</v>
      </c>
      <c r="AH52" s="10">
        <v>0.84385509162238836</v>
      </c>
      <c r="AI52" s="4">
        <v>1.1305170149844348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1</v>
      </c>
      <c r="AU52" s="9">
        <v>1</v>
      </c>
      <c r="AV52" s="7">
        <v>1</v>
      </c>
      <c r="AW52" s="7">
        <v>0.5</v>
      </c>
      <c r="AX52" s="7">
        <v>1</v>
      </c>
      <c r="AY52" s="10">
        <v>7.0000000000000007E-2</v>
      </c>
      <c r="AZ52" s="10">
        <v>0.53300536672629695</v>
      </c>
      <c r="BA52" s="11">
        <v>0.26414940940080606</v>
      </c>
      <c r="BB52" s="11">
        <v>0.24171898797979466</v>
      </c>
      <c r="BC52" s="11">
        <v>0.1936874518860662</v>
      </c>
      <c r="BD52" s="11">
        <v>0.23318528308888897</v>
      </c>
      <c r="BE52" s="5">
        <v>0</v>
      </c>
      <c r="BF52" s="5">
        <v>0</v>
      </c>
      <c r="BG52" s="5">
        <v>1</v>
      </c>
      <c r="BH52" s="5">
        <v>1</v>
      </c>
      <c r="BI52" s="5">
        <v>55</v>
      </c>
      <c r="BJ52" s="5">
        <v>36</v>
      </c>
      <c r="BK52" s="5">
        <v>23</v>
      </c>
      <c r="BL52" s="5">
        <v>70</v>
      </c>
      <c r="BM52" s="5">
        <v>60</v>
      </c>
      <c r="BN52" s="5">
        <v>37</v>
      </c>
      <c r="BO52" s="5">
        <v>69</v>
      </c>
      <c r="BP52" s="5">
        <v>28</v>
      </c>
      <c r="BQ52" s="5">
        <v>-32</v>
      </c>
      <c r="BR52" s="5">
        <v>9</v>
      </c>
      <c r="BS52" s="8">
        <v>29010</v>
      </c>
      <c r="BT52" s="10">
        <v>0.30785471243423501</v>
      </c>
      <c r="BU52" s="10">
        <v>0.17096647347455163</v>
      </c>
      <c r="BV52" s="2">
        <v>0</v>
      </c>
      <c r="BW52" s="2">
        <v>0</v>
      </c>
      <c r="BX52" s="2">
        <v>0</v>
      </c>
      <c r="BY52" s="2">
        <v>0.83333333333333337</v>
      </c>
      <c r="BZ52" s="2">
        <v>2</v>
      </c>
      <c r="CA52" s="12">
        <v>0.9854562732426998</v>
      </c>
      <c r="CB52" s="12">
        <v>-0.80588299314892131</v>
      </c>
      <c r="CC52" s="12">
        <v>-0.17115630597363088</v>
      </c>
      <c r="CD52" s="15">
        <v>-0.76778638642768937</v>
      </c>
      <c r="CE52" s="15">
        <v>-0.88970195275565567</v>
      </c>
      <c r="CF52" s="15">
        <v>-0.33058655076569354</v>
      </c>
      <c r="CG52" s="15">
        <v>-6.0578412896872519E-2</v>
      </c>
      <c r="CH52" s="15">
        <v>-8.6111548395312057E-2</v>
      </c>
      <c r="CI52" s="15">
        <v>-0.32515633405067229</v>
      </c>
      <c r="CJ52" s="15">
        <v>-0.19638809688808204</v>
      </c>
      <c r="CK52" s="15">
        <v>0.25200210199787004</v>
      </c>
      <c r="CL52" s="15">
        <v>-0.16148563487181258</v>
      </c>
      <c r="CM52" s="15">
        <v>-1.7914265400793066</v>
      </c>
      <c r="CN52" s="15">
        <v>1.7627652587667342</v>
      </c>
      <c r="CO52" s="15">
        <v>-0.18011137419734455</v>
      </c>
      <c r="CP52" s="15">
        <v>0.12473676339116456</v>
      </c>
      <c r="CQ52" s="15">
        <v>1.5883912324310359</v>
      </c>
      <c r="CR52" s="15">
        <v>-1.6803283890063514</v>
      </c>
      <c r="CS52" s="15">
        <v>-1.996122417069947</v>
      </c>
      <c r="CT52" s="15">
        <v>1.838193554175698</v>
      </c>
      <c r="CU52" s="15">
        <v>-1.3747693300407526</v>
      </c>
      <c r="CV52" s="13">
        <v>0.33435325530303811</v>
      </c>
      <c r="CW52" s="5">
        <v>1</v>
      </c>
      <c r="CX52" s="2">
        <v>2.8333333333333335</v>
      </c>
      <c r="CY52" s="2">
        <v>-0.59310061395416103</v>
      </c>
      <c r="CZ52" s="8">
        <v>579315</v>
      </c>
      <c r="DA52" s="5">
        <v>40926</v>
      </c>
      <c r="DB52" s="5">
        <v>55188</v>
      </c>
      <c r="DC52" s="5">
        <v>11460</v>
      </c>
      <c r="DD52" s="5">
        <v>114624</v>
      </c>
      <c r="DE52" s="26">
        <v>9.1999999999999998E-3</v>
      </c>
      <c r="DF52" s="5">
        <v>5815</v>
      </c>
      <c r="DG52" s="11">
        <f>(2.11)/100</f>
        <v>2.1099999999999997E-2</v>
      </c>
      <c r="DH52" s="5">
        <v>173</v>
      </c>
      <c r="DI52" s="10">
        <f>(0.99)/100</f>
        <v>9.8999999999999991E-3</v>
      </c>
      <c r="DJ52" s="5">
        <v>11232</v>
      </c>
      <c r="DK52" s="2">
        <v>1.9183570993046981</v>
      </c>
      <c r="DL52" s="5">
        <v>56264</v>
      </c>
      <c r="DM52" s="2">
        <v>9.6095480622577938</v>
      </c>
      <c r="DN52" s="8">
        <v>56264</v>
      </c>
      <c r="DO52" s="1" t="e">
        <v>#NULL!</v>
      </c>
      <c r="DQ52" s="10">
        <v>0.55000000000000004</v>
      </c>
    </row>
  </sheetData>
  <sortState ref="A2:DQ52">
    <sortCondition ref="C2:C52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Senate YESI 18</vt:lpstr>
      <vt:lpstr>Gubernatorial 2018 YESI</vt:lpstr>
      <vt:lpstr>All 2018 YESI states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Windows User</cp:lastModifiedBy>
  <dcterms:created xsi:type="dcterms:W3CDTF">2011-08-01T14:22:18Z</dcterms:created>
  <dcterms:modified xsi:type="dcterms:W3CDTF">2018-04-18T21:05:24Z</dcterms:modified>
</cp:coreProperties>
</file>