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ntalHousing" sheetId="1" r:id="rId3"/>
    <sheet state="visible" name="costBurden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<sst xmlns="http://schemas.openxmlformats.org/spreadsheetml/2006/main" count="1072" uniqueCount="276">
  <si>
    <t>FIPScode</t>
  </si>
  <si>
    <t>FIPSCorrected</t>
  </si>
  <si>
    <t>city</t>
  </si>
  <si>
    <t>Totalrental _2000</t>
  </si>
  <si>
    <t>AMIBelow30_2000</t>
  </si>
  <si>
    <t>AMI31_50_2000</t>
  </si>
  <si>
    <t>AMIunder50_2000</t>
  </si>
  <si>
    <t>Under50PCT_2000</t>
  </si>
  <si>
    <t>AMI51_80_2000</t>
  </si>
  <si>
    <t>AMI80up_2000</t>
  </si>
  <si>
    <t>AMIOver30_2000</t>
  </si>
  <si>
    <t>CostBurdened_2000</t>
  </si>
  <si>
    <t>Under80_2000</t>
  </si>
  <si>
    <t>Under80_2000 PCT</t>
  </si>
  <si>
    <t>Totalrental_2008_2012</t>
  </si>
  <si>
    <t>AMIBelow30_2008_2012</t>
  </si>
  <si>
    <t>AMI31_50_2008_2012</t>
  </si>
  <si>
    <t>AMIunder50_2008_2012</t>
  </si>
  <si>
    <t>Under50PCT_2008_2012</t>
  </si>
  <si>
    <t>AMI51_80_2008_2012</t>
  </si>
  <si>
    <t>AMI80up_2008_2012</t>
  </si>
  <si>
    <t>Under80_2008_2012</t>
  </si>
  <si>
    <t>Under80_2008_2012 PCT</t>
  </si>
  <si>
    <t>Totalrental_2014</t>
  </si>
  <si>
    <t>AMIBelow30_2014</t>
  </si>
  <si>
    <t>AMI31_50_2014</t>
  </si>
  <si>
    <t>AMIunder50_2014</t>
  </si>
  <si>
    <t>Under50PCT_2014</t>
  </si>
  <si>
    <t>AMI51_80_2014</t>
  </si>
  <si>
    <t>AMI80up_2014</t>
  </si>
  <si>
    <t>Under80_2014</t>
  </si>
  <si>
    <t>Under80_2014 PCT</t>
  </si>
  <si>
    <t>Citytownship</t>
  </si>
  <si>
    <t>under_50pct_change2008</t>
  </si>
  <si>
    <t>under_50pct_change2008_num</t>
  </si>
  <si>
    <t>under_50pct_change2014</t>
  </si>
  <si>
    <t>under_50pct_change2014_num</t>
  </si>
  <si>
    <t>under_80pct_change2008</t>
  </si>
  <si>
    <t>under_80pct_change2008_num</t>
  </si>
  <si>
    <t>under_80pct_change2014</t>
  </si>
  <si>
    <t>under_80pct_change2014_num</t>
  </si>
  <si>
    <t>Minneapolis</t>
  </si>
  <si>
    <t>St. Paul</t>
  </si>
  <si>
    <t>Bloomington</t>
  </si>
  <si>
    <t>St. Louis Park</t>
  </si>
  <si>
    <t>Burnsville</t>
  </si>
  <si>
    <t>Plymouth</t>
  </si>
  <si>
    <t>Brooklyn Park</t>
  </si>
  <si>
    <t>Eagan</t>
  </si>
  <si>
    <t>Eden Prairie</t>
  </si>
  <si>
    <t>Minnetonka</t>
  </si>
  <si>
    <t>Edina</t>
  </si>
  <si>
    <t>Hopkins</t>
  </si>
  <si>
    <t>Woodbury</t>
  </si>
  <si>
    <t>Richfield</t>
  </si>
  <si>
    <t>Coon Rapids</t>
  </si>
  <si>
    <t>Roseville</t>
  </si>
  <si>
    <t>Brooklyn Center</t>
  </si>
  <si>
    <t>New Hope</t>
  </si>
  <si>
    <t>Fridley</t>
  </si>
  <si>
    <t>Maplewood</t>
  </si>
  <si>
    <t>Apple Valley</t>
  </si>
  <si>
    <t>Inver Grove Heights</t>
  </si>
  <si>
    <t>West St. Paul</t>
  </si>
  <si>
    <t>Maple Grove</t>
  </si>
  <si>
    <t>Shakopee</t>
  </si>
  <si>
    <t>Anoka</t>
  </si>
  <si>
    <t>New Brighton</t>
  </si>
  <si>
    <t>Oakdale</t>
  </si>
  <si>
    <t>White Bear Lake</t>
  </si>
  <si>
    <t>Columbia Heights</t>
  </si>
  <si>
    <t>South St. Paul</t>
  </si>
  <si>
    <t>Blaine</t>
  </si>
  <si>
    <t>Chaska</t>
  </si>
  <si>
    <t>Crystal</t>
  </si>
  <si>
    <t>Lakeville</t>
  </si>
  <si>
    <t>Hastings</t>
  </si>
  <si>
    <t>Stillwater</t>
  </si>
  <si>
    <t>Golden Valley</t>
  </si>
  <si>
    <t>Robbinsdale</t>
  </si>
  <si>
    <t>Forest Lake</t>
  </si>
  <si>
    <t>Shoreview</t>
  </si>
  <si>
    <t>St. Anthony</t>
  </si>
  <si>
    <t>Prior Lake</t>
  </si>
  <si>
    <t>Little Canada</t>
  </si>
  <si>
    <t>North St. Paul</t>
  </si>
  <si>
    <t>Cottage Grove</t>
  </si>
  <si>
    <t>Chanhassen</t>
  </si>
  <si>
    <t>Savage</t>
  </si>
  <si>
    <t>Mounds View</t>
  </si>
  <si>
    <t>Champlin</t>
  </si>
  <si>
    <t>Oak Park Heights</t>
  </si>
  <si>
    <t>Rosemount</t>
  </si>
  <si>
    <t>Mound</t>
  </si>
  <si>
    <t>Falcon Heights</t>
  </si>
  <si>
    <t>Farmington</t>
  </si>
  <si>
    <t>Wayzata</t>
  </si>
  <si>
    <t>Waconia</t>
  </si>
  <si>
    <t>Vadnais Heights</t>
  </si>
  <si>
    <t>Ramsey</t>
  </si>
  <si>
    <t>Rogers</t>
  </si>
  <si>
    <t>Spring Park</t>
  </si>
  <si>
    <t>Spring Lake Park</t>
  </si>
  <si>
    <t>Andover</t>
  </si>
  <si>
    <t>Excelsior</t>
  </si>
  <si>
    <t>Lauderdale</t>
  </si>
  <si>
    <t>Hugo</t>
  </si>
  <si>
    <t>Osseo</t>
  </si>
  <si>
    <t>Orono</t>
  </si>
  <si>
    <t>Norwood Young America</t>
  </si>
  <si>
    <t>Mahtomedi</t>
  </si>
  <si>
    <t>Newport</t>
  </si>
  <si>
    <t>Mendota Heights</t>
  </si>
  <si>
    <t>Lino Lakes</t>
  </si>
  <si>
    <t>New Prague</t>
  </si>
  <si>
    <t>Jordan</t>
  </si>
  <si>
    <t>Circle Pines</t>
  </si>
  <si>
    <t>St. Francis</t>
  </si>
  <si>
    <t>Arden Hills</t>
  </si>
  <si>
    <t>Belle Plaine</t>
  </si>
  <si>
    <t>Ham Lake</t>
  </si>
  <si>
    <t>North Oaks</t>
  </si>
  <si>
    <t>St. Paul Park</t>
  </si>
  <si>
    <t>Bayport</t>
  </si>
  <si>
    <t>Watertown</t>
  </si>
  <si>
    <t>Shorewood</t>
  </si>
  <si>
    <t>Lexington</t>
  </si>
  <si>
    <t>Long Lake</t>
  </si>
  <si>
    <t>Victoria</t>
  </si>
  <si>
    <t>Maple Plain</t>
  </si>
  <si>
    <t>Elko New Market</t>
  </si>
  <si>
    <t>Lilydale</t>
  </si>
  <si>
    <t>White Bear Township</t>
  </si>
  <si>
    <t>Scandia</t>
  </si>
  <si>
    <t>Lake Elmo</t>
  </si>
  <si>
    <t>East Bethel</t>
  </si>
  <si>
    <t>Oak Grove</t>
  </si>
  <si>
    <t>Centerville</t>
  </si>
  <si>
    <t>Linwood Township</t>
  </si>
  <si>
    <t>Fort Snelling (unorganized)</t>
  </si>
  <si>
    <t>Minnetrista</t>
  </si>
  <si>
    <t>Lake St. Croix Beach</t>
  </si>
  <si>
    <t>Nowthen</t>
  </si>
  <si>
    <t>Medina</t>
  </si>
  <si>
    <t>St. Bonifacius</t>
  </si>
  <si>
    <t>Empire Township</t>
  </si>
  <si>
    <t>Cologne</t>
  </si>
  <si>
    <t>Nininger Township</t>
  </si>
  <si>
    <t>Carver</t>
  </si>
  <si>
    <t>Independence</t>
  </si>
  <si>
    <t>Afton</t>
  </si>
  <si>
    <t>Sand Creek Township</t>
  </si>
  <si>
    <t>Corcoran</t>
  </si>
  <si>
    <t>Greenfield</t>
  </si>
  <si>
    <t>Rockford</t>
  </si>
  <si>
    <t>Tonka Bay</t>
  </si>
  <si>
    <t>Hampton</t>
  </si>
  <si>
    <t>Deephaven</t>
  </si>
  <si>
    <t>Columbus</t>
  </si>
  <si>
    <t>Credit River Township</t>
  </si>
  <si>
    <t>Dayton</t>
  </si>
  <si>
    <t>Laketown Township</t>
  </si>
  <si>
    <t>Castle Rock Township</t>
  </si>
  <si>
    <t>Hollywood Township</t>
  </si>
  <si>
    <t>Northfield</t>
  </si>
  <si>
    <t>New Market Township</t>
  </si>
  <si>
    <t>Dahlgren Township</t>
  </si>
  <si>
    <t>Denmark Township</t>
  </si>
  <si>
    <t>Ravenna Township</t>
  </si>
  <si>
    <t>West Lakeland Township</t>
  </si>
  <si>
    <t>Birchwood Village</t>
  </si>
  <si>
    <t>Medicine Lake</t>
  </si>
  <si>
    <t>Grant</t>
  </si>
  <si>
    <t>Willernie</t>
  </si>
  <si>
    <t>Mayer</t>
  </si>
  <si>
    <t>Loretto</t>
  </si>
  <si>
    <t>Hilltop</t>
  </si>
  <si>
    <t>Marine on St. Croix</t>
  </si>
  <si>
    <t>Marshan Township</t>
  </si>
  <si>
    <t>Randolph</t>
  </si>
  <si>
    <t>May Township</t>
  </si>
  <si>
    <t>Hampton Township</t>
  </si>
  <si>
    <t>Helena Township</t>
  </si>
  <si>
    <t>Mendota</t>
  </si>
  <si>
    <t>New Germany</t>
  </si>
  <si>
    <t>Cedar Lake Township</t>
  </si>
  <si>
    <t>Hamburg</t>
  </si>
  <si>
    <t>Stillwater Township</t>
  </si>
  <si>
    <t>Baytown Township</t>
  </si>
  <si>
    <t>Watertown Township</t>
  </si>
  <si>
    <t>Jackson Township</t>
  </si>
  <si>
    <t>Lakeland</t>
  </si>
  <si>
    <t>Blakeley Township</t>
  </si>
  <si>
    <t>Greenwood</t>
  </si>
  <si>
    <t>Waconia Township</t>
  </si>
  <si>
    <t>Eureka Township</t>
  </si>
  <si>
    <t>Louisville Township</t>
  </si>
  <si>
    <t>Bethel</t>
  </si>
  <si>
    <t>Coates</t>
  </si>
  <si>
    <t>Camden Township</t>
  </si>
  <si>
    <t>St. Marys Point</t>
  </si>
  <si>
    <t>Vermillion Township</t>
  </si>
  <si>
    <t>Douglas Township</t>
  </si>
  <si>
    <t>Waterford Township</t>
  </si>
  <si>
    <t>Randolph Township</t>
  </si>
  <si>
    <t>Gem Lake</t>
  </si>
  <si>
    <t>Benton Township</t>
  </si>
  <si>
    <t>Dellwood</t>
  </si>
  <si>
    <t>Minnetonka Beach</t>
  </si>
  <si>
    <t>Hancock Township</t>
  </si>
  <si>
    <t>Vermillion</t>
  </si>
  <si>
    <t>Belle Plaine Township</t>
  </si>
  <si>
    <t>Greenvale Township</t>
  </si>
  <si>
    <t>Miesville</t>
  </si>
  <si>
    <t>Grey Cloud Island Township</t>
  </si>
  <si>
    <t>San Francisco Township</t>
  </si>
  <si>
    <t>Woodland</t>
  </si>
  <si>
    <t>Spring Lake Township</t>
  </si>
  <si>
    <t>Lakeland Shores</t>
  </si>
  <si>
    <t>Sunfish Lake</t>
  </si>
  <si>
    <t>Pine Springs</t>
  </si>
  <si>
    <t>St. Lawrence Township</t>
  </si>
  <si>
    <t>Hanover</t>
  </si>
  <si>
    <t>New Trier</t>
  </si>
  <si>
    <t>Sciota Township</t>
  </si>
  <si>
    <t>Young America Township</t>
  </si>
  <si>
    <t>Landfall</t>
  </si>
  <si>
    <t>share</t>
  </si>
  <si>
    <t>y1990</t>
  </si>
  <si>
    <t>y2000</t>
  </si>
  <si>
    <t>y2005_2009</t>
  </si>
  <si>
    <t>y2010_2014</t>
  </si>
  <si>
    <t>Share of all households paying 30% or more of income for monthly housing costs</t>
  </si>
  <si>
    <t>Metro</t>
  </si>
  <si>
    <t>2005-2009</t>
  </si>
  <si>
    <t>2010-2014</t>
  </si>
  <si>
    <t>Albert Lea</t>
  </si>
  <si>
    <t>Alexandria</t>
  </si>
  <si>
    <t>Austin</t>
  </si>
  <si>
    <t>Bemidji</t>
  </si>
  <si>
    <t>Big Lake</t>
  </si>
  <si>
    <t>Brainerd</t>
  </si>
  <si>
    <t>Buffalo</t>
  </si>
  <si>
    <t>Cloquet</t>
  </si>
  <si>
    <t>Duluth</t>
  </si>
  <si>
    <t>Share of all households paying 30% or more of income for monthly housing costs, Margin of Error</t>
  </si>
  <si>
    <t>Number of all households paying 30% or more of income for monthly housing costs</t>
  </si>
  <si>
    <t>Number of all households paying 30% or more of income for monthly housing costs, Margin of Error</t>
  </si>
  <si>
    <t>Total number of households for which cost-burden is calculated</t>
  </si>
  <si>
    <t>Total number of households for which cost-burden is calculated, Margin of Error</t>
  </si>
  <si>
    <t>Elk River</t>
  </si>
  <si>
    <t>Fairmont</t>
  </si>
  <si>
    <t>Faribault</t>
  </si>
  <si>
    <t>Fergus Falls</t>
  </si>
  <si>
    <t>Grand Rapids</t>
  </si>
  <si>
    <t>Hibbing</t>
  </si>
  <si>
    <t>Hutchinson</t>
  </si>
  <si>
    <t>Mankato</t>
  </si>
  <si>
    <t>Marshall</t>
  </si>
  <si>
    <t>Monticello</t>
  </si>
  <si>
    <t>Moorhead</t>
  </si>
  <si>
    <t>New Ulm</t>
  </si>
  <si>
    <t>North Branch</t>
  </si>
  <si>
    <t>North Mankato</t>
  </si>
  <si>
    <t>Otsego</t>
  </si>
  <si>
    <t>Owatonna</t>
  </si>
  <si>
    <t>Red Wing</t>
  </si>
  <si>
    <t>Rochester</t>
  </si>
  <si>
    <t>Sartell</t>
  </si>
  <si>
    <t>Sauk Rapids</t>
  </si>
  <si>
    <t>St. Cloud</t>
  </si>
  <si>
    <t>St. Michael</t>
  </si>
  <si>
    <t>St. Peter</t>
  </si>
  <si>
    <t>Willmar</t>
  </si>
  <si>
    <t>Winona</t>
  </si>
  <si>
    <t>Worthington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</si>
</sst>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948A54"/>
        <bgColor rgb="FF948A54"/>
      </patternFill>
    </fill>
    <fill>
      <patternFill patternType="solid">
        <fgColor rgb="FF8DB4E2"/>
        <bgColor rgb="FF8DB4E2"/>
      </patternFill>
    </fill>
    <fill>
      <patternFill patternType="solid">
        <fgColor rgb="FF538DD5"/>
        <bgColor rgb="FF538DD5"/>
      </patternFill>
    </fill>
    <fill>
      <patternFill patternType="solid">
        <fgColor rgb="FFE6B8B7"/>
        <bgColor rgb="FFE6B8B7"/>
      </patternFill>
    </fill>
    <fill>
      <patternFill patternType="solid">
        <fgColor rgb="FFDA9694"/>
        <bgColor rgb="FFDA9694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6" fontId="1" numFmtId="0" xfId="0" applyAlignment="1" applyFont="1">
      <alignment horizontal="left"/>
    </xf>
    <xf borderId="0" fillId="8" fontId="1" numFmtId="0" xfId="0" applyAlignment="1" applyFill="1" applyFont="1">
      <alignment/>
    </xf>
    <xf borderId="0" fillId="9" fontId="1" numFmtId="0" xfId="0" applyAlignment="1" applyFill="1" applyFont="1">
      <alignment/>
    </xf>
    <xf borderId="0" fillId="0" fontId="1" numFmtId="0" xfId="0" applyAlignment="1" applyFont="1">
      <alignment horizontal="right"/>
    </xf>
    <xf borderId="0" fillId="2" fontId="1" numFmtId="4" xfId="0" applyAlignment="1" applyFont="1" applyNumberFormat="1">
      <alignment horizontal="right"/>
    </xf>
    <xf borderId="0" fillId="3" fontId="1" numFmtId="4" xfId="0" applyAlignment="1" applyFont="1" applyNumberFormat="1">
      <alignment horizontal="right"/>
    </xf>
    <xf borderId="0" fillId="4" fontId="1" numFmtId="4" xfId="0" applyAlignment="1" applyFont="1" applyNumberFormat="1">
      <alignment horizontal="right"/>
    </xf>
    <xf borderId="0" fillId="5" fontId="1" numFmtId="4" xfId="0" applyAlignment="1" applyFont="1" applyNumberFormat="1">
      <alignment horizontal="right"/>
    </xf>
    <xf borderId="0" fillId="6" fontId="1" numFmtId="4" xfId="0" applyAlignment="1" applyFont="1" applyNumberFormat="1">
      <alignment horizontal="right"/>
    </xf>
    <xf borderId="0" fillId="7" fontId="1" numFmtId="4" xfId="0" applyAlignment="1" applyFont="1" applyNumberFormat="1">
      <alignment horizontal="right"/>
    </xf>
    <xf borderId="0" fillId="8" fontId="1" numFmtId="4" xfId="0" applyAlignment="1" applyFont="1" applyNumberFormat="1">
      <alignment horizontal="right"/>
    </xf>
    <xf borderId="0" fillId="9" fontId="1" numFmtId="4" xfId="0" applyAlignment="1" applyFont="1" applyNumberFormat="1">
      <alignment horizontal="right"/>
    </xf>
    <xf borderId="0" fillId="2" fontId="1" numFmtId="4" xfId="0" applyAlignment="1" applyFont="1" applyNumberFormat="1">
      <alignment/>
    </xf>
    <xf borderId="0" fillId="4" fontId="1" numFmtId="4" xfId="0" applyAlignment="1" applyFont="1" applyNumberFormat="1">
      <alignment/>
    </xf>
    <xf borderId="0" fillId="6" fontId="1" numFmtId="4" xfId="0" applyAlignment="1" applyFont="1" applyNumberFormat="1">
      <alignment/>
    </xf>
    <xf borderId="0" fillId="6" fontId="1" numFmtId="4" xfId="0" applyAlignment="1" applyFont="1" applyNumberFormat="1">
      <alignment/>
    </xf>
    <xf borderId="0" fillId="8" fontId="1" numFmtId="4" xfId="0" applyAlignment="1" applyFont="1" applyNumberFormat="1">
      <alignment/>
    </xf>
    <xf borderId="0" fillId="9" fontId="1" numFmtId="4" xfId="0" applyAlignment="1" applyFont="1" applyNumberFormat="1">
      <alignment/>
    </xf>
    <xf borderId="0" fillId="5" fontId="1" numFmtId="4" xfId="0" applyAlignment="1" applyFont="1" applyNumberFormat="1">
      <alignment/>
    </xf>
    <xf borderId="0" fillId="5" fontId="1" numFmtId="4" xfId="0" applyAlignment="1" applyFont="1" applyNumberFormat="1">
      <alignment horizontal="center"/>
    </xf>
    <xf borderId="0" fillId="8" fontId="1" numFmtId="4" xfId="0" applyAlignment="1" applyFont="1" applyNumberFormat="1">
      <alignment/>
    </xf>
    <xf borderId="0" fillId="9" fontId="1" numFmtId="4" xfId="0" applyAlignment="1" applyFont="1" applyNumberFormat="1">
      <alignment horizontal="center"/>
    </xf>
    <xf borderId="0" fillId="7" fontId="1" numFmtId="4" xfId="0" applyAlignment="1" applyFont="1" applyNumberFormat="1">
      <alignment/>
    </xf>
    <xf borderId="0" fillId="7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10" xfId="0" applyAlignment="1" applyFont="1" applyNumberFormat="1">
      <alignment horizontal="right"/>
    </xf>
    <xf borderId="0" fillId="0" fontId="2" numFmtId="3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7" t="s">
        <v>30</v>
      </c>
      <c r="AF1" s="7" t="s">
        <v>31</v>
      </c>
      <c r="AG1" s="1" t="s">
        <v>32</v>
      </c>
      <c r="AH1" s="4" t="s">
        <v>33</v>
      </c>
      <c r="AI1" s="4" t="s">
        <v>34</v>
      </c>
      <c r="AJ1" s="6" t="s">
        <v>35</v>
      </c>
      <c r="AK1" s="8" t="s">
        <v>36</v>
      </c>
      <c r="AL1" s="9" t="s">
        <v>37</v>
      </c>
      <c r="AM1" s="9" t="s">
        <v>38</v>
      </c>
      <c r="AN1" s="10" t="s">
        <v>39</v>
      </c>
      <c r="AO1" s="10" t="s">
        <v>40</v>
      </c>
    </row>
    <row r="2">
      <c r="A2" s="11">
        <v>43000.0</v>
      </c>
      <c r="B2" s="11">
        <v>43000.0</v>
      </c>
      <c r="C2" s="1" t="s">
        <v>41</v>
      </c>
      <c r="D2" s="12">
        <v>81475.0</v>
      </c>
      <c r="E2" s="12">
        <v>16880.0</v>
      </c>
      <c r="F2" s="12">
        <v>38190.0</v>
      </c>
      <c r="G2" s="13">
        <v>55070.0</v>
      </c>
      <c r="H2" s="13">
        <v>0.68</v>
      </c>
      <c r="I2" s="12">
        <v>21900.0</v>
      </c>
      <c r="J2" s="12">
        <v>4505.0</v>
      </c>
      <c r="K2" s="13" t="str">
        <f t="shared" ref="K2:K187" si="1">SUM(F2+I2+J2)</f>
        <v>64,595.00</v>
      </c>
      <c r="L2" s="13" t="str">
        <f t="shared" ref="L2:L99" si="2">(K2/D2)</f>
        <v>0.79</v>
      </c>
      <c r="M2" s="13">
        <v>76970.0</v>
      </c>
      <c r="N2" s="13">
        <v>0.94</v>
      </c>
      <c r="O2" s="14">
        <v>87395.0</v>
      </c>
      <c r="P2" s="14">
        <v>15790.0</v>
      </c>
      <c r="Q2" s="14">
        <v>32040.0</v>
      </c>
      <c r="R2" s="15">
        <v>47830.0</v>
      </c>
      <c r="S2" s="15">
        <v>0.55</v>
      </c>
      <c r="T2" s="14">
        <v>29835.0</v>
      </c>
      <c r="U2" s="14">
        <v>9730.0</v>
      </c>
      <c r="V2" s="15">
        <v>77665.0</v>
      </c>
      <c r="W2" s="15">
        <v>0.89</v>
      </c>
      <c r="X2" s="16">
        <v>97770.0</v>
      </c>
      <c r="Y2" s="16">
        <v>14785.0</v>
      </c>
      <c r="Z2" s="16">
        <v>28752.0</v>
      </c>
      <c r="AA2" s="17">
        <v>43537.0</v>
      </c>
      <c r="AB2" s="17">
        <v>0.45</v>
      </c>
      <c r="AC2" s="16">
        <v>40619.0</v>
      </c>
      <c r="AD2" s="16">
        <v>13614.0</v>
      </c>
      <c r="AE2" s="17">
        <v>84156.0</v>
      </c>
      <c r="AF2" s="17">
        <v>0.86</v>
      </c>
      <c r="AG2" s="1" t="s">
        <v>41</v>
      </c>
      <c r="AH2" s="14">
        <v>-0.13</v>
      </c>
      <c r="AI2" s="14">
        <v>-7240.0</v>
      </c>
      <c r="AJ2" s="16">
        <v>-0.23</v>
      </c>
      <c r="AK2" s="16">
        <v>-11533.0</v>
      </c>
      <c r="AL2" s="18">
        <v>-0.06</v>
      </c>
      <c r="AM2" s="18">
        <v>695.0</v>
      </c>
      <c r="AN2" s="19">
        <v>-0.08</v>
      </c>
      <c r="AO2" s="19">
        <v>7186.0</v>
      </c>
    </row>
    <row r="3">
      <c r="A3" s="11">
        <v>58000.0</v>
      </c>
      <c r="B3" s="11">
        <v>58000.0</v>
      </c>
      <c r="C3" s="1" t="s">
        <v>42</v>
      </c>
      <c r="D3" s="12">
        <v>52270.0</v>
      </c>
      <c r="E3" s="12">
        <v>10986.0</v>
      </c>
      <c r="F3" s="12">
        <v>26268.0</v>
      </c>
      <c r="G3" s="13">
        <v>37254.0</v>
      </c>
      <c r="H3" s="13">
        <v>0.71</v>
      </c>
      <c r="I3" s="12">
        <v>12991.0</v>
      </c>
      <c r="J3" s="12">
        <v>2025.0</v>
      </c>
      <c r="K3" s="13" t="str">
        <f t="shared" si="1"/>
        <v>41,284.00</v>
      </c>
      <c r="L3" s="13" t="str">
        <f t="shared" si="2"/>
        <v>0.79</v>
      </c>
      <c r="M3" s="13">
        <v>50245.0</v>
      </c>
      <c r="N3" s="13">
        <v>0.96</v>
      </c>
      <c r="O3" s="14">
        <v>57155.0</v>
      </c>
      <c r="P3" s="14">
        <v>11124.0</v>
      </c>
      <c r="Q3" s="14">
        <v>24628.0</v>
      </c>
      <c r="R3" s="15">
        <v>35752.0</v>
      </c>
      <c r="S3" s="15">
        <v>0.63</v>
      </c>
      <c r="T3" s="14">
        <v>17753.0</v>
      </c>
      <c r="U3" s="14">
        <v>3650.0</v>
      </c>
      <c r="V3" s="15">
        <v>53505.0</v>
      </c>
      <c r="W3" s="15">
        <v>0.94</v>
      </c>
      <c r="X3" s="16">
        <v>64629.0</v>
      </c>
      <c r="Y3" s="16">
        <v>11583.0</v>
      </c>
      <c r="Z3" s="16">
        <v>26664.0</v>
      </c>
      <c r="AA3" s="17">
        <v>38247.0</v>
      </c>
      <c r="AB3" s="17">
        <v>0.59</v>
      </c>
      <c r="AC3" s="16">
        <v>23655.0</v>
      </c>
      <c r="AD3" s="16">
        <v>2727.0</v>
      </c>
      <c r="AE3" s="17">
        <v>61902.0</v>
      </c>
      <c r="AF3" s="17">
        <v>0.96</v>
      </c>
      <c r="AG3" s="1" t="s">
        <v>42</v>
      </c>
      <c r="AH3" s="14">
        <v>-0.09</v>
      </c>
      <c r="AI3" s="14">
        <v>-1502.0</v>
      </c>
      <c r="AJ3" s="16">
        <v>-0.12</v>
      </c>
      <c r="AK3" s="16">
        <v>993.0</v>
      </c>
      <c r="AL3" s="18">
        <v>-0.03</v>
      </c>
      <c r="AM3" s="18">
        <v>3260.0</v>
      </c>
      <c r="AN3" s="19">
        <v>0.0</v>
      </c>
      <c r="AO3" s="19">
        <v>11657.0</v>
      </c>
    </row>
    <row r="4">
      <c r="A4" s="11">
        <v>6616.0</v>
      </c>
      <c r="B4" s="11">
        <v>6616.0</v>
      </c>
      <c r="C4" s="1" t="s">
        <v>43</v>
      </c>
      <c r="D4" s="12">
        <v>10975.0</v>
      </c>
      <c r="E4" s="12">
        <v>1065.0</v>
      </c>
      <c r="F4" s="12">
        <v>2532.0</v>
      </c>
      <c r="G4" s="13">
        <v>3597.0</v>
      </c>
      <c r="H4" s="13">
        <v>0.33</v>
      </c>
      <c r="I4" s="12">
        <v>6145.0</v>
      </c>
      <c r="J4" s="12">
        <v>1233.0</v>
      </c>
      <c r="K4" s="13" t="str">
        <f t="shared" si="1"/>
        <v>9,910.00</v>
      </c>
      <c r="L4" s="13" t="str">
        <f t="shared" si="2"/>
        <v>0.90</v>
      </c>
      <c r="M4" s="13">
        <v>9742.0</v>
      </c>
      <c r="N4" s="13">
        <v>0.89</v>
      </c>
      <c r="O4" s="14">
        <v>11630.0</v>
      </c>
      <c r="P4" s="14">
        <v>1323.0</v>
      </c>
      <c r="Q4" s="14">
        <v>2855.0</v>
      </c>
      <c r="R4" s="15">
        <v>4178.0</v>
      </c>
      <c r="S4" s="15">
        <v>0.36</v>
      </c>
      <c r="T4" s="14">
        <v>6247.0</v>
      </c>
      <c r="U4" s="14">
        <v>1205.0</v>
      </c>
      <c r="V4" s="15">
        <v>10425.0</v>
      </c>
      <c r="W4" s="15">
        <v>0.9</v>
      </c>
      <c r="X4" s="16">
        <v>12004.0</v>
      </c>
      <c r="Y4" s="16">
        <v>1400.0</v>
      </c>
      <c r="Z4" s="16">
        <v>2399.0</v>
      </c>
      <c r="AA4" s="17">
        <v>3799.0</v>
      </c>
      <c r="AB4" s="17">
        <v>0.32</v>
      </c>
      <c r="AC4" s="16">
        <v>6640.0</v>
      </c>
      <c r="AD4" s="16">
        <v>1565.0</v>
      </c>
      <c r="AE4" s="17">
        <v>10439.0</v>
      </c>
      <c r="AF4" s="17">
        <v>0.87</v>
      </c>
      <c r="AG4" s="1" t="s">
        <v>43</v>
      </c>
      <c r="AH4" s="14">
        <v>0.03</v>
      </c>
      <c r="AI4" s="14">
        <v>581.0</v>
      </c>
      <c r="AJ4" s="16">
        <v>-0.01</v>
      </c>
      <c r="AK4" s="16">
        <v>202.0</v>
      </c>
      <c r="AL4" s="18">
        <v>0.01</v>
      </c>
      <c r="AM4" s="18">
        <v>683.0</v>
      </c>
      <c r="AN4" s="19">
        <v>-0.02</v>
      </c>
      <c r="AO4" s="19">
        <v>697.0</v>
      </c>
    </row>
    <row r="5">
      <c r="A5" s="11">
        <v>57220.0</v>
      </c>
      <c r="B5" s="11">
        <v>57220.0</v>
      </c>
      <c r="C5" s="1" t="s">
        <v>44</v>
      </c>
      <c r="D5" s="12">
        <v>7755.0</v>
      </c>
      <c r="E5" s="12">
        <v>856.0</v>
      </c>
      <c r="F5" s="12">
        <v>2458.0</v>
      </c>
      <c r="G5" s="13">
        <v>3314.0</v>
      </c>
      <c r="H5" s="13">
        <v>0.43</v>
      </c>
      <c r="I5" s="12">
        <v>3661.0</v>
      </c>
      <c r="J5" s="12">
        <v>780.0</v>
      </c>
      <c r="K5" s="13" t="str">
        <f t="shared" si="1"/>
        <v>6,899.00</v>
      </c>
      <c r="L5" s="13" t="str">
        <f t="shared" si="2"/>
        <v>0.89</v>
      </c>
      <c r="M5" s="13">
        <v>6975.0</v>
      </c>
      <c r="N5" s="13">
        <v>0.9</v>
      </c>
      <c r="O5" s="14">
        <v>9105.0</v>
      </c>
      <c r="P5" s="14">
        <v>845.0</v>
      </c>
      <c r="Q5" s="14">
        <v>2620.0</v>
      </c>
      <c r="R5" s="15">
        <v>3465.0</v>
      </c>
      <c r="S5" s="15">
        <v>0.38</v>
      </c>
      <c r="T5" s="14">
        <v>4180.0</v>
      </c>
      <c r="U5" s="14">
        <v>1460.0</v>
      </c>
      <c r="V5" s="15">
        <v>7645.0</v>
      </c>
      <c r="W5" s="15">
        <v>0.84</v>
      </c>
      <c r="X5" s="16">
        <v>10247.0</v>
      </c>
      <c r="Y5" s="16">
        <v>980.0</v>
      </c>
      <c r="Z5" s="16">
        <v>2489.0</v>
      </c>
      <c r="AA5" s="17">
        <v>3469.0</v>
      </c>
      <c r="AB5" s="17">
        <v>0.34</v>
      </c>
      <c r="AC5" s="16">
        <v>4832.0</v>
      </c>
      <c r="AD5" s="16">
        <v>1946.0</v>
      </c>
      <c r="AE5" s="17">
        <v>8301.0</v>
      </c>
      <c r="AF5" s="17">
        <v>0.81</v>
      </c>
      <c r="AG5" s="1" t="s">
        <v>44</v>
      </c>
      <c r="AH5" s="14">
        <v>-0.05</v>
      </c>
      <c r="AI5" s="14">
        <v>151.0</v>
      </c>
      <c r="AJ5" s="16">
        <v>-0.09</v>
      </c>
      <c r="AK5" s="16">
        <v>155.0</v>
      </c>
      <c r="AL5" s="18">
        <v>-0.06</v>
      </c>
      <c r="AM5" s="18">
        <v>670.0</v>
      </c>
      <c r="AN5" s="19">
        <v>-0.09</v>
      </c>
      <c r="AO5" s="19">
        <v>1326.0</v>
      </c>
    </row>
    <row r="6">
      <c r="A6" s="11">
        <v>8794.0</v>
      </c>
      <c r="B6" s="11">
        <v>8794.0</v>
      </c>
      <c r="C6" s="1" t="s">
        <v>45</v>
      </c>
      <c r="D6" s="12">
        <v>7770.0</v>
      </c>
      <c r="E6" s="12">
        <v>727.0</v>
      </c>
      <c r="F6" s="12">
        <v>1389.0</v>
      </c>
      <c r="G6" s="13">
        <v>2116.0</v>
      </c>
      <c r="H6" s="13">
        <v>0.27</v>
      </c>
      <c r="I6" s="12">
        <v>4993.0</v>
      </c>
      <c r="J6" s="12">
        <v>661.0</v>
      </c>
      <c r="K6" s="13" t="str">
        <f t="shared" si="1"/>
        <v>7,043.00</v>
      </c>
      <c r="L6" s="13" t="str">
        <f t="shared" si="2"/>
        <v>0.91</v>
      </c>
      <c r="M6" s="13">
        <v>7109.0</v>
      </c>
      <c r="N6" s="13">
        <v>0.91</v>
      </c>
      <c r="O6" s="14">
        <v>8705.0</v>
      </c>
      <c r="P6" s="14">
        <v>905.0</v>
      </c>
      <c r="Q6" s="14">
        <v>2250.0</v>
      </c>
      <c r="R6" s="15">
        <v>3155.0</v>
      </c>
      <c r="S6" s="15">
        <v>0.36</v>
      </c>
      <c r="T6" s="14">
        <v>4845.0</v>
      </c>
      <c r="U6" s="14">
        <v>705.0</v>
      </c>
      <c r="V6" s="15">
        <v>8000.0</v>
      </c>
      <c r="W6" s="15">
        <v>0.92</v>
      </c>
      <c r="X6" s="16">
        <v>8868.0</v>
      </c>
      <c r="Y6" s="16">
        <v>362.0</v>
      </c>
      <c r="Z6" s="16">
        <v>1228.0</v>
      </c>
      <c r="AA6" s="17">
        <v>1590.0</v>
      </c>
      <c r="AB6" s="17">
        <v>0.18</v>
      </c>
      <c r="AC6" s="16">
        <v>6068.0</v>
      </c>
      <c r="AD6" s="16">
        <v>1210.0</v>
      </c>
      <c r="AE6" s="17">
        <v>7658.0</v>
      </c>
      <c r="AF6" s="17">
        <v>0.86</v>
      </c>
      <c r="AG6" s="1" t="s">
        <v>45</v>
      </c>
      <c r="AH6" s="14">
        <v>0.09</v>
      </c>
      <c r="AI6" s="14">
        <v>1039.0</v>
      </c>
      <c r="AJ6" s="16">
        <v>-0.09</v>
      </c>
      <c r="AK6" s="16">
        <v>-526.0</v>
      </c>
      <c r="AL6" s="18">
        <v>0.0</v>
      </c>
      <c r="AM6" s="18">
        <v>891.0</v>
      </c>
      <c r="AN6" s="19">
        <v>-0.05</v>
      </c>
      <c r="AO6" s="19">
        <v>549.0</v>
      </c>
    </row>
    <row r="7">
      <c r="A7" s="11">
        <v>51730.0</v>
      </c>
      <c r="B7" s="11">
        <v>51730.0</v>
      </c>
      <c r="C7" s="1" t="s">
        <v>46</v>
      </c>
      <c r="D7" s="12">
        <v>5950.0</v>
      </c>
      <c r="E7" s="12">
        <v>494.0</v>
      </c>
      <c r="F7" s="12">
        <v>650.0</v>
      </c>
      <c r="G7" s="13">
        <v>1144.0</v>
      </c>
      <c r="H7" s="13">
        <v>0.19</v>
      </c>
      <c r="I7" s="12">
        <v>3975.0</v>
      </c>
      <c r="J7" s="12">
        <v>831.0</v>
      </c>
      <c r="K7" s="13" t="str">
        <f t="shared" si="1"/>
        <v>5,456.00</v>
      </c>
      <c r="L7" s="13" t="str">
        <f t="shared" si="2"/>
        <v>0.92</v>
      </c>
      <c r="M7" s="13">
        <v>5119.0</v>
      </c>
      <c r="N7" s="13">
        <v>0.86</v>
      </c>
      <c r="O7" s="14">
        <v>8290.0</v>
      </c>
      <c r="P7" s="14">
        <v>470.0</v>
      </c>
      <c r="Q7" s="14">
        <v>1060.0</v>
      </c>
      <c r="R7" s="15">
        <v>1530.0</v>
      </c>
      <c r="S7" s="15">
        <v>0.18</v>
      </c>
      <c r="T7" s="14">
        <v>5525.0</v>
      </c>
      <c r="U7" s="14">
        <v>1235.0</v>
      </c>
      <c r="V7" s="15">
        <v>7055.0</v>
      </c>
      <c r="W7" s="15">
        <v>0.85</v>
      </c>
      <c r="X7" s="16">
        <v>8676.0</v>
      </c>
      <c r="Y7" s="16">
        <v>493.0</v>
      </c>
      <c r="Z7" s="16">
        <v>910.0</v>
      </c>
      <c r="AA7" s="17">
        <v>1403.0</v>
      </c>
      <c r="AB7" s="17">
        <v>0.16</v>
      </c>
      <c r="AC7" s="16">
        <v>5830.0</v>
      </c>
      <c r="AD7" s="16">
        <v>1443.0</v>
      </c>
      <c r="AE7" s="17">
        <v>7233.0</v>
      </c>
      <c r="AF7" s="17">
        <v>0.83</v>
      </c>
      <c r="AG7" s="1" t="s">
        <v>46</v>
      </c>
      <c r="AH7" s="14">
        <v>-0.01</v>
      </c>
      <c r="AI7" s="14">
        <v>386.0</v>
      </c>
      <c r="AJ7" s="16">
        <v>-0.03</v>
      </c>
      <c r="AK7" s="16">
        <v>259.0</v>
      </c>
      <c r="AL7" s="18">
        <v>-0.01</v>
      </c>
      <c r="AM7" s="18">
        <v>1936.0</v>
      </c>
      <c r="AN7" s="19">
        <v>-0.03</v>
      </c>
      <c r="AO7" s="19">
        <v>2114.0</v>
      </c>
    </row>
    <row r="8">
      <c r="A8" s="11">
        <v>7966.0</v>
      </c>
      <c r="B8" s="11">
        <v>7966.0</v>
      </c>
      <c r="C8" s="1" t="s">
        <v>47</v>
      </c>
      <c r="D8" s="12">
        <v>6730.0</v>
      </c>
      <c r="E8" s="12">
        <v>735.0</v>
      </c>
      <c r="F8" s="12">
        <v>2951.0</v>
      </c>
      <c r="G8" s="13">
        <v>3686.0</v>
      </c>
      <c r="H8" s="13">
        <v>0.55</v>
      </c>
      <c r="I8" s="12">
        <v>2867.0</v>
      </c>
      <c r="J8" s="12">
        <v>177.0</v>
      </c>
      <c r="K8" s="13" t="str">
        <f t="shared" si="1"/>
        <v>5,995.00</v>
      </c>
      <c r="L8" s="13" t="str">
        <f t="shared" si="2"/>
        <v>0.89</v>
      </c>
      <c r="M8" s="13">
        <v>6553.0</v>
      </c>
      <c r="N8" s="13">
        <v>0.97</v>
      </c>
      <c r="O8" s="14">
        <v>7935.0</v>
      </c>
      <c r="P8" s="14">
        <v>675.0</v>
      </c>
      <c r="Q8" s="14">
        <v>4120.0</v>
      </c>
      <c r="R8" s="15">
        <v>4795.0</v>
      </c>
      <c r="S8" s="15">
        <v>0.6</v>
      </c>
      <c r="T8" s="14">
        <v>2580.0</v>
      </c>
      <c r="U8" s="14">
        <v>560.0</v>
      </c>
      <c r="V8" s="15">
        <v>7375.0</v>
      </c>
      <c r="W8" s="15">
        <v>0.93</v>
      </c>
      <c r="X8" s="16">
        <v>8452.0</v>
      </c>
      <c r="Y8" s="16">
        <v>772.0</v>
      </c>
      <c r="Z8" s="16">
        <v>3885.0</v>
      </c>
      <c r="AA8" s="17">
        <v>4657.0</v>
      </c>
      <c r="AB8" s="17">
        <v>0.55</v>
      </c>
      <c r="AC8" s="16">
        <v>2965.0</v>
      </c>
      <c r="AD8" s="16">
        <v>830.0</v>
      </c>
      <c r="AE8" s="17">
        <v>7622.0</v>
      </c>
      <c r="AF8" s="17">
        <v>0.9</v>
      </c>
      <c r="AG8" s="1" t="s">
        <v>47</v>
      </c>
      <c r="AH8" s="14">
        <v>0.06</v>
      </c>
      <c r="AI8" s="14">
        <v>1109.0</v>
      </c>
      <c r="AJ8" s="16">
        <v>0.0</v>
      </c>
      <c r="AK8" s="16">
        <v>971.0</v>
      </c>
      <c r="AL8" s="18">
        <v>-0.04</v>
      </c>
      <c r="AM8" s="18">
        <v>822.0</v>
      </c>
      <c r="AN8" s="19">
        <v>-0.07</v>
      </c>
      <c r="AO8" s="19">
        <v>1069.0</v>
      </c>
    </row>
    <row r="9">
      <c r="A9" s="11">
        <v>17288.0</v>
      </c>
      <c r="B9" s="11">
        <v>17288.0</v>
      </c>
      <c r="C9" s="1" t="s">
        <v>48</v>
      </c>
      <c r="D9" s="12">
        <v>6405.0</v>
      </c>
      <c r="E9" s="12">
        <v>320.0</v>
      </c>
      <c r="F9" s="12">
        <v>1232.0</v>
      </c>
      <c r="G9" s="13">
        <v>1552.0</v>
      </c>
      <c r="H9" s="13">
        <v>0.24</v>
      </c>
      <c r="I9" s="12">
        <v>4057.0</v>
      </c>
      <c r="J9" s="12">
        <v>796.0</v>
      </c>
      <c r="K9" s="13" t="str">
        <f t="shared" si="1"/>
        <v>6,085.00</v>
      </c>
      <c r="L9" s="13" t="str">
        <f t="shared" si="2"/>
        <v>0.95</v>
      </c>
      <c r="M9" s="13">
        <v>5609.0</v>
      </c>
      <c r="N9" s="13">
        <v>0.88</v>
      </c>
      <c r="O9" s="14">
        <v>7155.0</v>
      </c>
      <c r="P9" s="14">
        <v>590.0</v>
      </c>
      <c r="Q9" s="14">
        <v>2222.0</v>
      </c>
      <c r="R9" s="15">
        <v>2812.0</v>
      </c>
      <c r="S9" s="15">
        <v>0.39</v>
      </c>
      <c r="T9" s="14">
        <v>3778.0</v>
      </c>
      <c r="U9" s="14">
        <v>565.0</v>
      </c>
      <c r="V9" s="15">
        <v>6590.0</v>
      </c>
      <c r="W9" s="15">
        <v>0.92</v>
      </c>
      <c r="X9" s="16">
        <v>8110.0</v>
      </c>
      <c r="Y9" s="16">
        <v>295.0</v>
      </c>
      <c r="Z9" s="16">
        <v>1418.0</v>
      </c>
      <c r="AA9" s="17">
        <v>1713.0</v>
      </c>
      <c r="AB9" s="17">
        <v>0.21</v>
      </c>
      <c r="AC9" s="16">
        <v>5344.0</v>
      </c>
      <c r="AD9" s="16">
        <v>1053.0</v>
      </c>
      <c r="AE9" s="17">
        <v>7057.0</v>
      </c>
      <c r="AF9" s="17">
        <v>0.87</v>
      </c>
      <c r="AG9" s="1" t="s">
        <v>48</v>
      </c>
      <c r="AH9" s="14">
        <v>0.15</v>
      </c>
      <c r="AI9" s="14">
        <v>1260.0</v>
      </c>
      <c r="AJ9" s="16">
        <v>-0.03</v>
      </c>
      <c r="AK9" s="16">
        <v>161.0</v>
      </c>
      <c r="AL9" s="18">
        <v>0.05</v>
      </c>
      <c r="AM9" s="18">
        <v>981.0</v>
      </c>
      <c r="AN9" s="19">
        <v>-0.01</v>
      </c>
      <c r="AO9" s="19">
        <v>1448.0</v>
      </c>
    </row>
    <row r="10">
      <c r="A10" s="11">
        <v>18116.0</v>
      </c>
      <c r="B10" s="11">
        <v>18116.0</v>
      </c>
      <c r="C10" s="1" t="s">
        <v>49</v>
      </c>
      <c r="D10" s="12">
        <v>4575.0</v>
      </c>
      <c r="E10" s="12">
        <v>429.0</v>
      </c>
      <c r="F10" s="12">
        <v>304.0</v>
      </c>
      <c r="G10" s="13">
        <v>733.0</v>
      </c>
      <c r="H10" s="13">
        <v>0.16</v>
      </c>
      <c r="I10" s="12">
        <v>2954.0</v>
      </c>
      <c r="J10" s="12">
        <v>888.0</v>
      </c>
      <c r="K10" s="13" t="str">
        <f t="shared" si="1"/>
        <v>4,146.00</v>
      </c>
      <c r="L10" s="13" t="str">
        <f t="shared" si="2"/>
        <v>0.91</v>
      </c>
      <c r="M10" s="13">
        <v>3687.0</v>
      </c>
      <c r="N10" s="13">
        <v>0.81</v>
      </c>
      <c r="O10" s="14">
        <v>6400.0</v>
      </c>
      <c r="P10" s="14">
        <v>350.0</v>
      </c>
      <c r="Q10" s="14">
        <v>635.0</v>
      </c>
      <c r="R10" s="15">
        <v>985.0</v>
      </c>
      <c r="S10" s="15">
        <v>0.15</v>
      </c>
      <c r="T10" s="14">
        <v>4120.0</v>
      </c>
      <c r="U10" s="14">
        <v>1295.0</v>
      </c>
      <c r="V10" s="15">
        <v>5105.0</v>
      </c>
      <c r="W10" s="15">
        <v>0.8</v>
      </c>
      <c r="X10" s="16">
        <v>6686.0</v>
      </c>
      <c r="Y10" s="16">
        <v>362.0</v>
      </c>
      <c r="Z10" s="16">
        <v>537.0</v>
      </c>
      <c r="AA10" s="17">
        <v>899.0</v>
      </c>
      <c r="AB10" s="17">
        <v>0.13</v>
      </c>
      <c r="AC10" s="16">
        <v>4225.0</v>
      </c>
      <c r="AD10" s="16">
        <v>1562.0</v>
      </c>
      <c r="AE10" s="17">
        <v>5124.0</v>
      </c>
      <c r="AF10" s="17">
        <v>0.77</v>
      </c>
      <c r="AG10" s="1" t="s">
        <v>49</v>
      </c>
      <c r="AH10" s="14">
        <v>-0.01</v>
      </c>
      <c r="AI10" s="14">
        <v>252.0</v>
      </c>
      <c r="AJ10" s="16">
        <v>-0.03</v>
      </c>
      <c r="AK10" s="16">
        <v>166.0</v>
      </c>
      <c r="AL10" s="18">
        <v>-0.01</v>
      </c>
      <c r="AM10" s="18">
        <v>1418.0</v>
      </c>
      <c r="AN10" s="19">
        <v>-0.04</v>
      </c>
      <c r="AO10" s="19">
        <v>1437.0</v>
      </c>
    </row>
    <row r="11">
      <c r="A11" s="11">
        <v>43252.0</v>
      </c>
      <c r="B11" s="11">
        <v>43252.0</v>
      </c>
      <c r="C11" s="1" t="s">
        <v>50</v>
      </c>
      <c r="D11" s="12">
        <v>5510.0</v>
      </c>
      <c r="E11" s="12">
        <v>487.0</v>
      </c>
      <c r="F11" s="12">
        <v>604.0</v>
      </c>
      <c r="G11" s="13">
        <v>1091.0</v>
      </c>
      <c r="H11" s="13">
        <v>0.2</v>
      </c>
      <c r="I11" s="12">
        <v>2704.0</v>
      </c>
      <c r="J11" s="12">
        <v>1715.0</v>
      </c>
      <c r="K11" s="13" t="str">
        <f t="shared" si="1"/>
        <v>5,023.00</v>
      </c>
      <c r="L11" s="13" t="str">
        <f t="shared" si="2"/>
        <v>0.91</v>
      </c>
      <c r="M11" s="13">
        <v>3795.0</v>
      </c>
      <c r="N11" s="13">
        <v>0.69</v>
      </c>
      <c r="O11" s="14">
        <v>6325.0</v>
      </c>
      <c r="P11" s="14">
        <v>661.0</v>
      </c>
      <c r="Q11" s="14">
        <v>551.0</v>
      </c>
      <c r="R11" s="15">
        <v>1212.0</v>
      </c>
      <c r="S11" s="15">
        <v>0.19</v>
      </c>
      <c r="T11" s="14">
        <v>3931.0</v>
      </c>
      <c r="U11" s="14">
        <v>1182.0</v>
      </c>
      <c r="V11" s="15">
        <v>5143.0</v>
      </c>
      <c r="W11" s="15">
        <v>0.81</v>
      </c>
      <c r="X11" s="16">
        <v>6569.0</v>
      </c>
      <c r="Y11" s="16">
        <v>679.0</v>
      </c>
      <c r="Z11" s="16">
        <v>466.0</v>
      </c>
      <c r="AA11" s="17">
        <v>1145.0</v>
      </c>
      <c r="AB11" s="17">
        <v>0.17</v>
      </c>
      <c r="AC11" s="16">
        <v>4010.0</v>
      </c>
      <c r="AD11" s="16">
        <v>1414.0</v>
      </c>
      <c r="AE11" s="17">
        <v>5155.0</v>
      </c>
      <c r="AF11" s="17">
        <v>0.78</v>
      </c>
      <c r="AG11" s="1" t="s">
        <v>50</v>
      </c>
      <c r="AH11" s="14">
        <v>-0.01</v>
      </c>
      <c r="AI11" s="14">
        <v>121.0</v>
      </c>
      <c r="AJ11" s="16">
        <v>-0.02</v>
      </c>
      <c r="AK11" s="16">
        <v>54.0</v>
      </c>
      <c r="AL11" s="18">
        <v>0.12</v>
      </c>
      <c r="AM11" s="18">
        <v>1348.0</v>
      </c>
      <c r="AN11" s="19">
        <v>0.1</v>
      </c>
      <c r="AO11" s="19">
        <v>1360.0</v>
      </c>
    </row>
    <row r="12">
      <c r="A12" s="11">
        <v>18188.0</v>
      </c>
      <c r="B12" s="11">
        <v>18188.0</v>
      </c>
      <c r="C12" s="1" t="s">
        <v>51</v>
      </c>
      <c r="D12" s="12">
        <v>5045.0</v>
      </c>
      <c r="E12" s="12">
        <v>539.0</v>
      </c>
      <c r="F12" s="12">
        <v>449.0</v>
      </c>
      <c r="G12" s="13">
        <v>988.0</v>
      </c>
      <c r="H12" s="13">
        <v>0.2</v>
      </c>
      <c r="I12" s="12">
        <v>2843.0</v>
      </c>
      <c r="J12" s="12">
        <v>1214.0</v>
      </c>
      <c r="K12" s="13" t="str">
        <f t="shared" si="1"/>
        <v>4,506.00</v>
      </c>
      <c r="L12" s="13" t="str">
        <f t="shared" si="2"/>
        <v>0.89</v>
      </c>
      <c r="M12" s="13">
        <v>3831.0</v>
      </c>
      <c r="N12" s="13">
        <v>0.76</v>
      </c>
      <c r="O12" s="14">
        <v>5660.0</v>
      </c>
      <c r="P12" s="14">
        <v>570.0</v>
      </c>
      <c r="Q12" s="14">
        <v>730.0</v>
      </c>
      <c r="R12" s="15">
        <v>1300.0</v>
      </c>
      <c r="S12" s="15">
        <v>0.23</v>
      </c>
      <c r="T12" s="14">
        <v>2691.0</v>
      </c>
      <c r="U12" s="14">
        <v>1669.0</v>
      </c>
      <c r="V12" s="15">
        <v>3991.0</v>
      </c>
      <c r="W12" s="15">
        <v>0.71</v>
      </c>
      <c r="X12" s="16">
        <v>6241.0</v>
      </c>
      <c r="Y12" s="16">
        <v>609.0</v>
      </c>
      <c r="Z12" s="16">
        <v>645.0</v>
      </c>
      <c r="AA12" s="17">
        <v>1254.0</v>
      </c>
      <c r="AB12" s="17">
        <v>0.2</v>
      </c>
      <c r="AC12" s="16">
        <v>2910.0</v>
      </c>
      <c r="AD12" s="16">
        <v>2077.0</v>
      </c>
      <c r="AE12" s="17">
        <v>4164.0</v>
      </c>
      <c r="AF12" s="17">
        <v>0.67</v>
      </c>
      <c r="AG12" s="1" t="s">
        <v>51</v>
      </c>
      <c r="AH12" s="14">
        <v>0.03</v>
      </c>
      <c r="AI12" s="14">
        <v>312.0</v>
      </c>
      <c r="AJ12" s="16">
        <v>0.01</v>
      </c>
      <c r="AK12" s="16">
        <v>266.0</v>
      </c>
      <c r="AL12" s="18">
        <v>-0.05</v>
      </c>
      <c r="AM12" s="18">
        <v>160.0</v>
      </c>
      <c r="AN12" s="19">
        <v>-0.09</v>
      </c>
      <c r="AO12" s="19">
        <v>333.0</v>
      </c>
    </row>
    <row r="13">
      <c r="A13" s="11">
        <v>30140.0</v>
      </c>
      <c r="B13" s="11">
        <v>30140.0</v>
      </c>
      <c r="C13" s="1" t="s">
        <v>52</v>
      </c>
      <c r="D13" s="12">
        <v>5135.0</v>
      </c>
      <c r="E13" s="12">
        <v>448.0</v>
      </c>
      <c r="F13" s="12">
        <v>1712.0</v>
      </c>
      <c r="G13" s="13">
        <v>2160.0</v>
      </c>
      <c r="H13" s="13">
        <v>0.42</v>
      </c>
      <c r="I13" s="12">
        <v>2521.0</v>
      </c>
      <c r="J13" s="12">
        <v>454.0</v>
      </c>
      <c r="K13" s="13" t="str">
        <f t="shared" si="1"/>
        <v>4,687.00</v>
      </c>
      <c r="L13" s="13" t="str">
        <f t="shared" si="2"/>
        <v>0.91</v>
      </c>
      <c r="M13" s="13">
        <v>4681.0</v>
      </c>
      <c r="N13" s="13">
        <v>0.91</v>
      </c>
      <c r="O13" s="14">
        <v>5360.0</v>
      </c>
      <c r="P13" s="14">
        <v>334.0</v>
      </c>
      <c r="Q13" s="14">
        <v>1722.0</v>
      </c>
      <c r="R13" s="15">
        <v>2056.0</v>
      </c>
      <c r="S13" s="15">
        <v>0.38</v>
      </c>
      <c r="T13" s="14">
        <v>2690.0</v>
      </c>
      <c r="U13" s="14">
        <v>614.0</v>
      </c>
      <c r="V13" s="15">
        <v>4746.0</v>
      </c>
      <c r="W13" s="15">
        <v>0.89</v>
      </c>
      <c r="X13" s="16">
        <v>6070.0</v>
      </c>
      <c r="Y13" s="16">
        <v>400.0</v>
      </c>
      <c r="Z13" s="16">
        <v>1585.0</v>
      </c>
      <c r="AA13" s="17">
        <v>1985.0</v>
      </c>
      <c r="AB13" s="17">
        <v>0.33</v>
      </c>
      <c r="AC13" s="16">
        <v>3041.0</v>
      </c>
      <c r="AD13" s="16">
        <v>1044.0</v>
      </c>
      <c r="AE13" s="17">
        <v>5026.0</v>
      </c>
      <c r="AF13" s="17">
        <v>0.83</v>
      </c>
      <c r="AG13" s="1" t="s">
        <v>52</v>
      </c>
      <c r="AH13" s="14">
        <v>-0.04</v>
      </c>
      <c r="AI13" s="14">
        <v>-104.0</v>
      </c>
      <c r="AJ13" s="16">
        <v>-0.09</v>
      </c>
      <c r="AK13" s="16">
        <v>-175.0</v>
      </c>
      <c r="AL13" s="18">
        <v>-0.03</v>
      </c>
      <c r="AM13" s="18">
        <v>65.0</v>
      </c>
      <c r="AN13" s="19">
        <v>-0.08</v>
      </c>
      <c r="AO13" s="19">
        <v>345.0</v>
      </c>
    </row>
    <row r="14">
      <c r="A14" s="11">
        <v>71428.0</v>
      </c>
      <c r="B14" s="11">
        <v>71428.0</v>
      </c>
      <c r="C14" s="1" t="s">
        <v>53</v>
      </c>
      <c r="D14" s="12">
        <v>2875.0</v>
      </c>
      <c r="E14" s="12">
        <v>211.0</v>
      </c>
      <c r="F14" s="12">
        <v>383.0</v>
      </c>
      <c r="G14" s="13">
        <v>594.0</v>
      </c>
      <c r="H14" s="13">
        <v>0.21</v>
      </c>
      <c r="I14" s="12">
        <v>1130.0</v>
      </c>
      <c r="J14" s="12">
        <v>1151.0</v>
      </c>
      <c r="K14" s="13" t="str">
        <f t="shared" si="1"/>
        <v>2,664.00</v>
      </c>
      <c r="L14" s="13" t="str">
        <f t="shared" si="2"/>
        <v>0.93</v>
      </c>
      <c r="M14" s="13">
        <v>1724.0</v>
      </c>
      <c r="N14" s="13">
        <v>0.6</v>
      </c>
      <c r="O14" s="14">
        <v>4550.0</v>
      </c>
      <c r="P14" s="14">
        <v>210.0</v>
      </c>
      <c r="Q14" s="14">
        <v>340.0</v>
      </c>
      <c r="R14" s="15">
        <v>550.0</v>
      </c>
      <c r="S14" s="15">
        <v>0.12</v>
      </c>
      <c r="T14" s="14">
        <v>2590.0</v>
      </c>
      <c r="U14" s="14">
        <v>1410.0</v>
      </c>
      <c r="V14" s="15">
        <v>3140.0</v>
      </c>
      <c r="W14" s="15">
        <v>0.69</v>
      </c>
      <c r="X14" s="16">
        <v>5994.0</v>
      </c>
      <c r="Y14" s="16">
        <v>214.0</v>
      </c>
      <c r="Z14" s="16">
        <v>354.0</v>
      </c>
      <c r="AA14" s="17">
        <v>568.0</v>
      </c>
      <c r="AB14" s="17">
        <v>0.09</v>
      </c>
      <c r="AC14" s="16">
        <v>3443.0</v>
      </c>
      <c r="AD14" s="16">
        <v>1983.0</v>
      </c>
      <c r="AE14" s="17">
        <v>4011.0</v>
      </c>
      <c r="AF14" s="17">
        <v>0.67</v>
      </c>
      <c r="AG14" s="1" t="s">
        <v>53</v>
      </c>
      <c r="AH14" s="14">
        <v>-0.09</v>
      </c>
      <c r="AI14" s="14">
        <v>-44.0</v>
      </c>
      <c r="AJ14" s="16">
        <v>-0.11</v>
      </c>
      <c r="AK14" s="16">
        <v>-26.0</v>
      </c>
      <c r="AL14" s="18">
        <v>0.09</v>
      </c>
      <c r="AM14" s="18">
        <v>1416.0</v>
      </c>
      <c r="AN14" s="19">
        <v>0.07</v>
      </c>
      <c r="AO14" s="19">
        <v>2287.0</v>
      </c>
    </row>
    <row r="15">
      <c r="A15" s="11">
        <v>54214.0</v>
      </c>
      <c r="B15" s="11">
        <v>54214.0</v>
      </c>
      <c r="C15" s="1" t="s">
        <v>54</v>
      </c>
      <c r="D15" s="12">
        <v>5070.0</v>
      </c>
      <c r="E15" s="12">
        <v>383.0</v>
      </c>
      <c r="F15" s="12">
        <v>2469.0</v>
      </c>
      <c r="G15" s="13">
        <v>2852.0</v>
      </c>
      <c r="H15" s="13">
        <v>0.56</v>
      </c>
      <c r="I15" s="12">
        <v>2057.0</v>
      </c>
      <c r="J15" s="12">
        <v>161.0</v>
      </c>
      <c r="K15" s="13" t="str">
        <f t="shared" si="1"/>
        <v>4,687.00</v>
      </c>
      <c r="L15" s="13" t="str">
        <f t="shared" si="2"/>
        <v>0.92</v>
      </c>
      <c r="M15" s="13">
        <v>4909.0</v>
      </c>
      <c r="N15" s="13">
        <v>0.97</v>
      </c>
      <c r="O15" s="14">
        <v>5635.0</v>
      </c>
      <c r="P15" s="14">
        <v>505.0</v>
      </c>
      <c r="Q15" s="14">
        <v>2898.0</v>
      </c>
      <c r="R15" s="15">
        <v>3403.0</v>
      </c>
      <c r="S15" s="15">
        <v>0.6</v>
      </c>
      <c r="T15" s="14">
        <v>1757.0</v>
      </c>
      <c r="U15" s="14">
        <v>475.0</v>
      </c>
      <c r="V15" s="15">
        <v>5160.0</v>
      </c>
      <c r="W15" s="15">
        <v>0.92</v>
      </c>
      <c r="X15" s="16">
        <v>5761.0</v>
      </c>
      <c r="Y15" s="16">
        <v>561.0</v>
      </c>
      <c r="Z15" s="16">
        <v>2604.0</v>
      </c>
      <c r="AA15" s="17">
        <v>3165.0</v>
      </c>
      <c r="AB15" s="17">
        <v>0.55</v>
      </c>
      <c r="AC15" s="16">
        <v>1954.0</v>
      </c>
      <c r="AD15" s="16">
        <v>642.0</v>
      </c>
      <c r="AE15" s="17">
        <v>5119.0</v>
      </c>
      <c r="AF15" s="17">
        <v>0.89</v>
      </c>
      <c r="AG15" s="1" t="s">
        <v>54</v>
      </c>
      <c r="AH15" s="14">
        <v>0.04</v>
      </c>
      <c r="AI15" s="14">
        <v>551.0</v>
      </c>
      <c r="AJ15" s="16">
        <v>-0.01</v>
      </c>
      <c r="AK15" s="16">
        <v>313.0</v>
      </c>
      <c r="AL15" s="18">
        <v>-0.05</v>
      </c>
      <c r="AM15" s="18">
        <v>251.0</v>
      </c>
      <c r="AN15" s="19">
        <v>-0.08</v>
      </c>
      <c r="AO15" s="19">
        <v>210.0</v>
      </c>
    </row>
    <row r="16">
      <c r="A16" s="11">
        <v>13114.0</v>
      </c>
      <c r="B16" s="11">
        <v>13114.0</v>
      </c>
      <c r="C16" s="1" t="s">
        <v>55</v>
      </c>
      <c r="D16" s="12">
        <v>4475.0</v>
      </c>
      <c r="E16" s="12">
        <v>577.0</v>
      </c>
      <c r="F16" s="12">
        <v>1475.0</v>
      </c>
      <c r="G16" s="13">
        <v>2052.0</v>
      </c>
      <c r="H16" s="13">
        <v>0.46</v>
      </c>
      <c r="I16" s="12">
        <v>2332.0</v>
      </c>
      <c r="J16" s="12">
        <v>91.0</v>
      </c>
      <c r="K16" s="13" t="str">
        <f t="shared" si="1"/>
        <v>3,898.00</v>
      </c>
      <c r="L16" s="13" t="str">
        <f t="shared" si="2"/>
        <v>0.87</v>
      </c>
      <c r="M16" s="13">
        <v>4384.0</v>
      </c>
      <c r="N16" s="13">
        <v>0.98</v>
      </c>
      <c r="O16" s="14">
        <v>5460.0</v>
      </c>
      <c r="P16" s="14">
        <v>594.0</v>
      </c>
      <c r="Q16" s="14">
        <v>1607.0</v>
      </c>
      <c r="R16" s="15">
        <v>2201.0</v>
      </c>
      <c r="S16" s="15">
        <v>0.4</v>
      </c>
      <c r="T16" s="14">
        <v>2925.0</v>
      </c>
      <c r="U16" s="14">
        <v>334.0</v>
      </c>
      <c r="V16" s="15">
        <v>5126.0</v>
      </c>
      <c r="W16" s="15">
        <v>0.94</v>
      </c>
      <c r="X16" s="16">
        <v>5575.0</v>
      </c>
      <c r="Y16" s="16">
        <v>348.0</v>
      </c>
      <c r="Z16" s="16">
        <v>1746.0</v>
      </c>
      <c r="AA16" s="17">
        <v>2094.0</v>
      </c>
      <c r="AB16" s="17">
        <v>0.38</v>
      </c>
      <c r="AC16" s="16">
        <v>3165.0</v>
      </c>
      <c r="AD16" s="16">
        <v>316.0</v>
      </c>
      <c r="AE16" s="17">
        <v>5259.0</v>
      </c>
      <c r="AF16" s="17">
        <v>0.94</v>
      </c>
      <c r="AG16" s="1" t="s">
        <v>55</v>
      </c>
      <c r="AH16" s="14">
        <v>-0.06</v>
      </c>
      <c r="AI16" s="14">
        <v>149.0</v>
      </c>
      <c r="AJ16" s="16">
        <v>-0.08</v>
      </c>
      <c r="AK16" s="16">
        <v>42.0</v>
      </c>
      <c r="AL16" s="18">
        <v>-0.04</v>
      </c>
      <c r="AM16" s="18">
        <v>742.0</v>
      </c>
      <c r="AN16" s="19">
        <v>-0.04</v>
      </c>
      <c r="AO16" s="19">
        <v>875.0</v>
      </c>
    </row>
    <row r="17">
      <c r="A17" s="11">
        <v>55852.0</v>
      </c>
      <c r="B17" s="11">
        <v>55852.0</v>
      </c>
      <c r="C17" s="1" t="s">
        <v>56</v>
      </c>
      <c r="D17" s="12">
        <v>4845.0</v>
      </c>
      <c r="E17" s="12">
        <v>406.0</v>
      </c>
      <c r="F17" s="12">
        <v>1897.0</v>
      </c>
      <c r="G17" s="13">
        <v>2303.0</v>
      </c>
      <c r="H17" s="13">
        <v>0.48</v>
      </c>
      <c r="I17" s="12">
        <v>1838.0</v>
      </c>
      <c r="J17" s="12">
        <v>704.0</v>
      </c>
      <c r="K17" s="13" t="str">
        <f t="shared" si="1"/>
        <v>4,439.00</v>
      </c>
      <c r="L17" s="13" t="str">
        <f t="shared" si="2"/>
        <v>0.92</v>
      </c>
      <c r="M17" s="13">
        <v>4141.0</v>
      </c>
      <c r="N17" s="13">
        <v>0.85</v>
      </c>
      <c r="O17" s="14">
        <v>5510.0</v>
      </c>
      <c r="P17" s="14">
        <v>621.0</v>
      </c>
      <c r="Q17" s="14">
        <v>1737.0</v>
      </c>
      <c r="R17" s="15">
        <v>2358.0</v>
      </c>
      <c r="S17" s="15">
        <v>0.43</v>
      </c>
      <c r="T17" s="14">
        <v>2376.0</v>
      </c>
      <c r="U17" s="14">
        <v>776.0</v>
      </c>
      <c r="V17" s="15">
        <v>4734.0</v>
      </c>
      <c r="W17" s="15">
        <v>0.86</v>
      </c>
      <c r="X17" s="16">
        <v>5429.0</v>
      </c>
      <c r="Y17" s="16">
        <v>473.0</v>
      </c>
      <c r="Z17" s="16">
        <v>1506.0</v>
      </c>
      <c r="AA17" s="17">
        <v>1979.0</v>
      </c>
      <c r="AB17" s="17">
        <v>0.36</v>
      </c>
      <c r="AC17" s="16">
        <v>2608.0</v>
      </c>
      <c r="AD17" s="16">
        <v>842.0</v>
      </c>
      <c r="AE17" s="17">
        <v>4587.0</v>
      </c>
      <c r="AF17" s="17">
        <v>0.84</v>
      </c>
      <c r="AG17" s="1" t="s">
        <v>56</v>
      </c>
      <c r="AH17" s="14">
        <v>-0.05</v>
      </c>
      <c r="AI17" s="14">
        <v>55.0</v>
      </c>
      <c r="AJ17" s="16">
        <v>-0.11</v>
      </c>
      <c r="AK17" s="16">
        <v>-324.0</v>
      </c>
      <c r="AL17" s="18">
        <v>0.0</v>
      </c>
      <c r="AM17" s="18">
        <v>593.0</v>
      </c>
      <c r="AN17" s="19">
        <v>-0.01</v>
      </c>
      <c r="AO17" s="19">
        <v>446.0</v>
      </c>
    </row>
    <row r="18">
      <c r="A18" s="11">
        <v>7948.0</v>
      </c>
      <c r="B18" s="11">
        <v>7948.0</v>
      </c>
      <c r="C18" s="1" t="s">
        <v>57</v>
      </c>
      <c r="D18" s="12">
        <v>3660.0</v>
      </c>
      <c r="E18" s="12">
        <v>431.0</v>
      </c>
      <c r="F18" s="12">
        <v>1851.0</v>
      </c>
      <c r="G18" s="13">
        <v>2282.0</v>
      </c>
      <c r="H18" s="13">
        <v>0.62</v>
      </c>
      <c r="I18" s="12">
        <v>1249.0</v>
      </c>
      <c r="J18" s="12">
        <v>129.0</v>
      </c>
      <c r="K18" s="13" t="str">
        <f t="shared" si="1"/>
        <v>3,229.00</v>
      </c>
      <c r="L18" s="13" t="str">
        <f t="shared" si="2"/>
        <v>0.88</v>
      </c>
      <c r="M18" s="13">
        <v>3531.0</v>
      </c>
      <c r="N18" s="13">
        <v>0.96</v>
      </c>
      <c r="O18" s="14">
        <v>4170.0</v>
      </c>
      <c r="P18" s="14">
        <v>230.0</v>
      </c>
      <c r="Q18" s="14">
        <v>2105.0</v>
      </c>
      <c r="R18" s="15">
        <v>2335.0</v>
      </c>
      <c r="S18" s="15">
        <v>0.56</v>
      </c>
      <c r="T18" s="14">
        <v>1430.0</v>
      </c>
      <c r="U18" s="14">
        <v>405.0</v>
      </c>
      <c r="V18" s="15">
        <v>3765.0</v>
      </c>
      <c r="W18" s="15">
        <v>0.9</v>
      </c>
      <c r="X18" s="16">
        <v>4447.0</v>
      </c>
      <c r="Y18" s="16">
        <v>259.0</v>
      </c>
      <c r="Z18" s="16">
        <v>1969.0</v>
      </c>
      <c r="AA18" s="17">
        <v>2228.0</v>
      </c>
      <c r="AB18" s="17">
        <v>0.5</v>
      </c>
      <c r="AC18" s="16">
        <v>1592.0</v>
      </c>
      <c r="AD18" s="16">
        <v>627.0</v>
      </c>
      <c r="AE18" s="17">
        <v>3820.0</v>
      </c>
      <c r="AF18" s="17">
        <v>0.86</v>
      </c>
      <c r="AG18" s="1" t="s">
        <v>57</v>
      </c>
      <c r="AH18" s="14">
        <v>-0.06</v>
      </c>
      <c r="AI18" s="14">
        <v>53.0</v>
      </c>
      <c r="AJ18" s="16">
        <v>-0.12</v>
      </c>
      <c r="AK18" s="16">
        <v>-54.0</v>
      </c>
      <c r="AL18" s="18">
        <v>-0.06</v>
      </c>
      <c r="AM18" s="18">
        <v>234.0</v>
      </c>
      <c r="AN18" s="19">
        <v>-0.11</v>
      </c>
      <c r="AO18" s="19">
        <v>289.0</v>
      </c>
    </row>
    <row r="19">
      <c r="A19" s="11">
        <v>45628.0</v>
      </c>
      <c r="B19" s="11">
        <v>45628.0</v>
      </c>
      <c r="C19" s="1" t="s">
        <v>58</v>
      </c>
      <c r="D19" s="12">
        <v>3840.0</v>
      </c>
      <c r="E19" s="12">
        <v>344.0</v>
      </c>
      <c r="F19" s="12">
        <v>1453.0</v>
      </c>
      <c r="G19" s="13">
        <v>1797.0</v>
      </c>
      <c r="H19" s="13">
        <v>0.47</v>
      </c>
      <c r="I19" s="12">
        <v>1841.0</v>
      </c>
      <c r="J19" s="12">
        <v>202.0</v>
      </c>
      <c r="K19" s="13" t="str">
        <f t="shared" si="1"/>
        <v>3,496.00</v>
      </c>
      <c r="L19" s="13" t="str">
        <f t="shared" si="2"/>
        <v>0.91</v>
      </c>
      <c r="M19" s="13">
        <v>3638.0</v>
      </c>
      <c r="N19" s="13">
        <v>0.95</v>
      </c>
      <c r="O19" s="14">
        <v>3775.0</v>
      </c>
      <c r="P19" s="14">
        <v>401.0</v>
      </c>
      <c r="Q19" s="14">
        <v>1489.0</v>
      </c>
      <c r="R19" s="15">
        <v>1890.0</v>
      </c>
      <c r="S19" s="15">
        <v>0.5</v>
      </c>
      <c r="T19" s="14">
        <v>1544.0</v>
      </c>
      <c r="U19" s="14">
        <v>341.0</v>
      </c>
      <c r="V19" s="15">
        <v>3434.0</v>
      </c>
      <c r="W19" s="15">
        <v>0.91</v>
      </c>
      <c r="X19" s="16">
        <v>4214.0</v>
      </c>
      <c r="Y19" s="16">
        <v>473.0</v>
      </c>
      <c r="Z19" s="16">
        <v>1428.0</v>
      </c>
      <c r="AA19" s="17">
        <v>1901.0</v>
      </c>
      <c r="AB19" s="17">
        <v>0.45</v>
      </c>
      <c r="AC19" s="16">
        <v>1801.0</v>
      </c>
      <c r="AD19" s="16">
        <v>512.0</v>
      </c>
      <c r="AE19" s="17">
        <v>3702.0</v>
      </c>
      <c r="AF19" s="17">
        <v>0.88</v>
      </c>
      <c r="AG19" s="1" t="s">
        <v>58</v>
      </c>
      <c r="AH19" s="14">
        <v>0.03</v>
      </c>
      <c r="AI19" s="14">
        <v>93.0</v>
      </c>
      <c r="AJ19" s="16">
        <v>-0.02</v>
      </c>
      <c r="AK19" s="16">
        <v>104.0</v>
      </c>
      <c r="AL19" s="18">
        <v>-0.04</v>
      </c>
      <c r="AM19" s="18">
        <v>-204.0</v>
      </c>
      <c r="AN19" s="19">
        <v>-0.07</v>
      </c>
      <c r="AO19" s="19">
        <v>64.0</v>
      </c>
    </row>
    <row r="20">
      <c r="A20" s="11">
        <v>22814.0</v>
      </c>
      <c r="B20" s="11">
        <v>22814.0</v>
      </c>
      <c r="C20" s="1" t="s">
        <v>59</v>
      </c>
      <c r="D20" s="12">
        <v>3785.0</v>
      </c>
      <c r="E20" s="12">
        <v>504.0</v>
      </c>
      <c r="F20" s="12">
        <v>1851.0</v>
      </c>
      <c r="G20" s="13">
        <v>2355.0</v>
      </c>
      <c r="H20" s="13">
        <v>0.62</v>
      </c>
      <c r="I20" s="12">
        <v>1360.0</v>
      </c>
      <c r="J20" s="12">
        <v>70.0</v>
      </c>
      <c r="K20" s="13" t="str">
        <f t="shared" si="1"/>
        <v>3,281.00</v>
      </c>
      <c r="L20" s="13" t="str">
        <f t="shared" si="2"/>
        <v>0.87</v>
      </c>
      <c r="M20" s="13">
        <v>3715.0</v>
      </c>
      <c r="N20" s="13">
        <v>0.98</v>
      </c>
      <c r="O20" s="14">
        <v>4180.0</v>
      </c>
      <c r="P20" s="14">
        <v>305.0</v>
      </c>
      <c r="Q20" s="14">
        <v>2041.0</v>
      </c>
      <c r="R20" s="15">
        <v>2346.0</v>
      </c>
      <c r="S20" s="15">
        <v>0.56</v>
      </c>
      <c r="T20" s="14">
        <v>1669.0</v>
      </c>
      <c r="U20" s="14">
        <v>165.0</v>
      </c>
      <c r="V20" s="15">
        <v>4015.0</v>
      </c>
      <c r="W20" s="15">
        <v>0.96</v>
      </c>
      <c r="X20" s="16">
        <v>4145.0</v>
      </c>
      <c r="Y20" s="16">
        <v>195.0</v>
      </c>
      <c r="Z20" s="16">
        <v>2068.0</v>
      </c>
      <c r="AA20" s="17">
        <v>2263.0</v>
      </c>
      <c r="AB20" s="17">
        <v>0.55</v>
      </c>
      <c r="AC20" s="16">
        <v>1728.0</v>
      </c>
      <c r="AD20" s="16">
        <v>154.0</v>
      </c>
      <c r="AE20" s="17">
        <v>3991.0</v>
      </c>
      <c r="AF20" s="17">
        <v>0.96</v>
      </c>
      <c r="AG20" s="1" t="s">
        <v>59</v>
      </c>
      <c r="AH20" s="14">
        <v>-0.06</v>
      </c>
      <c r="AI20" s="14">
        <v>-9.0</v>
      </c>
      <c r="AJ20" s="16">
        <v>-0.08</v>
      </c>
      <c r="AK20" s="16">
        <v>-92.0</v>
      </c>
      <c r="AL20" s="18">
        <v>-0.02</v>
      </c>
      <c r="AM20" s="18">
        <v>300.0</v>
      </c>
      <c r="AN20" s="19">
        <v>-0.02</v>
      </c>
      <c r="AO20" s="19">
        <v>276.0</v>
      </c>
    </row>
    <row r="21">
      <c r="A21" s="11">
        <v>40382.0</v>
      </c>
      <c r="B21" s="11">
        <v>40382.0</v>
      </c>
      <c r="C21" s="1" t="s">
        <v>60</v>
      </c>
      <c r="D21" s="12">
        <v>3425.0</v>
      </c>
      <c r="E21" s="12">
        <v>411.0</v>
      </c>
      <c r="F21" s="12">
        <v>1250.0</v>
      </c>
      <c r="G21" s="13">
        <v>1661.0</v>
      </c>
      <c r="H21" s="13">
        <v>0.48</v>
      </c>
      <c r="I21" s="12">
        <v>1612.0</v>
      </c>
      <c r="J21" s="12">
        <v>152.0</v>
      </c>
      <c r="K21" s="13" t="str">
        <f t="shared" si="1"/>
        <v>3,014.00</v>
      </c>
      <c r="L21" s="13" t="str">
        <f t="shared" si="2"/>
        <v>0.88</v>
      </c>
      <c r="M21" s="13">
        <v>3273.0</v>
      </c>
      <c r="N21" s="13">
        <v>0.96</v>
      </c>
      <c r="O21" s="14">
        <v>4495.0</v>
      </c>
      <c r="P21" s="14">
        <v>666.0</v>
      </c>
      <c r="Q21" s="14">
        <v>1709.0</v>
      </c>
      <c r="R21" s="15">
        <v>2375.0</v>
      </c>
      <c r="S21" s="15">
        <v>0.53</v>
      </c>
      <c r="T21" s="14">
        <v>1829.0</v>
      </c>
      <c r="U21" s="14">
        <v>291.0</v>
      </c>
      <c r="V21" s="15">
        <v>4204.0</v>
      </c>
      <c r="W21" s="15">
        <v>0.94</v>
      </c>
      <c r="X21" s="16">
        <v>4113.0</v>
      </c>
      <c r="Y21" s="16">
        <v>483.0</v>
      </c>
      <c r="Z21" s="16">
        <v>1415.0</v>
      </c>
      <c r="AA21" s="17">
        <v>1898.0</v>
      </c>
      <c r="AB21" s="17">
        <v>0.46</v>
      </c>
      <c r="AC21" s="16">
        <v>1910.0</v>
      </c>
      <c r="AD21" s="16">
        <v>305.0</v>
      </c>
      <c r="AE21" s="17">
        <v>3808.0</v>
      </c>
      <c r="AF21" s="17">
        <v>0.93</v>
      </c>
      <c r="AG21" s="1" t="s">
        <v>60</v>
      </c>
      <c r="AH21" s="14">
        <v>0.04</v>
      </c>
      <c r="AI21" s="14">
        <v>714.0</v>
      </c>
      <c r="AJ21" s="16">
        <v>-0.02</v>
      </c>
      <c r="AK21" s="16">
        <v>237.0</v>
      </c>
      <c r="AL21" s="18">
        <v>-0.02</v>
      </c>
      <c r="AM21" s="18">
        <v>931.0</v>
      </c>
      <c r="AN21" s="19">
        <v>-0.03</v>
      </c>
      <c r="AO21" s="19">
        <v>535.0</v>
      </c>
    </row>
    <row r="22">
      <c r="A22" s="11">
        <v>1900.0</v>
      </c>
      <c r="B22" s="11">
        <v>1900.0</v>
      </c>
      <c r="C22" s="1" t="s">
        <v>61</v>
      </c>
      <c r="D22" s="12">
        <v>2000.0</v>
      </c>
      <c r="E22" s="12">
        <v>246.0</v>
      </c>
      <c r="F22" s="12">
        <v>629.0</v>
      </c>
      <c r="G22" s="13">
        <v>875.0</v>
      </c>
      <c r="H22" s="13">
        <v>0.44</v>
      </c>
      <c r="I22" s="12">
        <v>969.0</v>
      </c>
      <c r="J22" s="12">
        <v>156.0</v>
      </c>
      <c r="K22" s="13" t="str">
        <f t="shared" si="1"/>
        <v>1,754.00</v>
      </c>
      <c r="L22" s="13" t="str">
        <f t="shared" si="2"/>
        <v>0.88</v>
      </c>
      <c r="M22" s="13">
        <v>1844.0</v>
      </c>
      <c r="N22" s="13">
        <v>0.92</v>
      </c>
      <c r="O22" s="14">
        <v>3705.0</v>
      </c>
      <c r="P22" s="14">
        <v>540.0</v>
      </c>
      <c r="Q22" s="14">
        <v>760.0</v>
      </c>
      <c r="R22" s="15">
        <v>1300.0</v>
      </c>
      <c r="S22" s="15">
        <v>0.35</v>
      </c>
      <c r="T22" s="14">
        <v>1940.0</v>
      </c>
      <c r="U22" s="14">
        <v>465.0</v>
      </c>
      <c r="V22" s="15">
        <v>3240.0</v>
      </c>
      <c r="W22" s="15">
        <v>0.87</v>
      </c>
      <c r="X22" s="16">
        <v>4047.0</v>
      </c>
      <c r="Y22" s="16">
        <v>252.0</v>
      </c>
      <c r="Z22" s="16">
        <v>456.0</v>
      </c>
      <c r="AA22" s="17">
        <v>708.0</v>
      </c>
      <c r="AB22" s="17">
        <v>0.17</v>
      </c>
      <c r="AC22" s="16">
        <v>2525.0</v>
      </c>
      <c r="AD22" s="16">
        <v>814.0</v>
      </c>
      <c r="AE22" s="17">
        <v>3233.0</v>
      </c>
      <c r="AF22" s="17">
        <v>0.8</v>
      </c>
      <c r="AG22" s="1" t="s">
        <v>61</v>
      </c>
      <c r="AH22" s="14">
        <v>-0.09</v>
      </c>
      <c r="AI22" s="14">
        <v>425.0</v>
      </c>
      <c r="AJ22" s="16">
        <v>-0.26</v>
      </c>
      <c r="AK22" s="16">
        <v>-167.0</v>
      </c>
      <c r="AL22" s="18">
        <v>-0.05</v>
      </c>
      <c r="AM22" s="18">
        <v>1396.0</v>
      </c>
      <c r="AN22" s="19">
        <v>-0.12</v>
      </c>
      <c r="AO22" s="19">
        <v>1389.0</v>
      </c>
    </row>
    <row r="23">
      <c r="A23" s="11">
        <v>31076.0</v>
      </c>
      <c r="B23" s="11">
        <v>31076.0</v>
      </c>
      <c r="C23" s="1" t="s">
        <v>62</v>
      </c>
      <c r="D23" s="12">
        <v>2600.0</v>
      </c>
      <c r="E23" s="12">
        <v>260.0</v>
      </c>
      <c r="F23" s="12">
        <v>582.0</v>
      </c>
      <c r="G23" s="13">
        <v>842.0</v>
      </c>
      <c r="H23" s="13">
        <v>0.32</v>
      </c>
      <c r="I23" s="12">
        <v>1649.0</v>
      </c>
      <c r="J23" s="12">
        <v>109.0</v>
      </c>
      <c r="K23" s="13" t="str">
        <f t="shared" si="1"/>
        <v>2,340.00</v>
      </c>
      <c r="L23" s="13" t="str">
        <f t="shared" si="2"/>
        <v>0.90</v>
      </c>
      <c r="M23" s="13">
        <v>2491.0</v>
      </c>
      <c r="N23" s="13">
        <v>0.96</v>
      </c>
      <c r="O23" s="14">
        <v>3780.0</v>
      </c>
      <c r="P23" s="14">
        <v>180.0</v>
      </c>
      <c r="Q23" s="14">
        <v>1193.0</v>
      </c>
      <c r="R23" s="15">
        <v>1373.0</v>
      </c>
      <c r="S23" s="15">
        <v>0.36</v>
      </c>
      <c r="T23" s="14">
        <v>2012.0</v>
      </c>
      <c r="U23" s="14">
        <v>395.0</v>
      </c>
      <c r="V23" s="15">
        <v>3385.0</v>
      </c>
      <c r="W23" s="15">
        <v>0.9</v>
      </c>
      <c r="X23" s="16">
        <v>3967.0</v>
      </c>
      <c r="Y23" s="16">
        <v>81.0</v>
      </c>
      <c r="Z23" s="16">
        <v>690.0</v>
      </c>
      <c r="AA23" s="17">
        <v>771.0</v>
      </c>
      <c r="AB23" s="17">
        <v>0.19</v>
      </c>
      <c r="AC23" s="16">
        <v>2627.0</v>
      </c>
      <c r="AD23" s="16">
        <v>569.0</v>
      </c>
      <c r="AE23" s="17">
        <v>3398.0</v>
      </c>
      <c r="AF23" s="17">
        <v>0.86</v>
      </c>
      <c r="AG23" s="1" t="s">
        <v>62</v>
      </c>
      <c r="AH23" s="14">
        <v>0.04</v>
      </c>
      <c r="AI23" s="14">
        <v>531.0</v>
      </c>
      <c r="AJ23" s="16">
        <v>-0.13</v>
      </c>
      <c r="AK23" s="16">
        <v>-71.0</v>
      </c>
      <c r="AL23" s="18">
        <v>-0.06</v>
      </c>
      <c r="AM23" s="18">
        <v>894.0</v>
      </c>
      <c r="AN23" s="19">
        <v>-0.1</v>
      </c>
      <c r="AO23" s="19">
        <v>907.0</v>
      </c>
    </row>
    <row r="24">
      <c r="A24" s="11">
        <v>69700.0</v>
      </c>
      <c r="B24" s="11">
        <v>69700.0</v>
      </c>
      <c r="C24" s="1" t="s">
        <v>63</v>
      </c>
      <c r="D24" s="12">
        <v>3630.0</v>
      </c>
      <c r="E24" s="12">
        <v>446.0</v>
      </c>
      <c r="F24" s="12">
        <v>1910.0</v>
      </c>
      <c r="G24" s="13">
        <v>2356.0</v>
      </c>
      <c r="H24" s="13">
        <v>0.65</v>
      </c>
      <c r="I24" s="12">
        <v>1154.0</v>
      </c>
      <c r="J24" s="12">
        <v>120.0</v>
      </c>
      <c r="K24" s="13" t="str">
        <f t="shared" si="1"/>
        <v>3,184.00</v>
      </c>
      <c r="L24" s="13" t="str">
        <f t="shared" si="2"/>
        <v>0.88</v>
      </c>
      <c r="M24" s="13">
        <v>3510.0</v>
      </c>
      <c r="N24" s="13">
        <v>0.97</v>
      </c>
      <c r="O24" s="14">
        <v>3965.0</v>
      </c>
      <c r="P24" s="14">
        <v>415.0</v>
      </c>
      <c r="Q24" s="14">
        <v>1960.0</v>
      </c>
      <c r="R24" s="15">
        <v>2375.0</v>
      </c>
      <c r="S24" s="15">
        <v>0.6</v>
      </c>
      <c r="T24" s="14">
        <v>1440.0</v>
      </c>
      <c r="U24" s="14">
        <v>150.0</v>
      </c>
      <c r="V24" s="15">
        <v>3815.0</v>
      </c>
      <c r="W24" s="15">
        <v>0.96</v>
      </c>
      <c r="X24" s="16">
        <v>3922.0</v>
      </c>
      <c r="Y24" s="16">
        <v>206.0</v>
      </c>
      <c r="Z24" s="16">
        <v>1299.0</v>
      </c>
      <c r="AA24" s="17">
        <v>1505.0</v>
      </c>
      <c r="AB24" s="17">
        <v>0.38</v>
      </c>
      <c r="AC24" s="16">
        <v>2153.0</v>
      </c>
      <c r="AD24" s="16">
        <v>264.0</v>
      </c>
      <c r="AE24" s="17">
        <v>3658.0</v>
      </c>
      <c r="AF24" s="17">
        <v>0.93</v>
      </c>
      <c r="AG24" s="1" t="s">
        <v>63</v>
      </c>
      <c r="AH24" s="14">
        <v>-0.05</v>
      </c>
      <c r="AI24" s="14">
        <v>19.0</v>
      </c>
      <c r="AJ24" s="16">
        <v>-0.27</v>
      </c>
      <c r="AK24" s="16">
        <v>-851.0</v>
      </c>
      <c r="AL24" s="18">
        <v>0.0</v>
      </c>
      <c r="AM24" s="18">
        <v>305.0</v>
      </c>
      <c r="AN24" s="19">
        <v>-0.03</v>
      </c>
      <c r="AO24" s="19">
        <v>148.0</v>
      </c>
    </row>
    <row r="25">
      <c r="A25" s="11">
        <v>40166.0</v>
      </c>
      <c r="B25" s="11">
        <v>40166.0</v>
      </c>
      <c r="C25" s="1" t="s">
        <v>64</v>
      </c>
      <c r="D25" s="12">
        <v>1345.0</v>
      </c>
      <c r="E25" s="12">
        <v>75.0</v>
      </c>
      <c r="F25" s="12">
        <v>239.0</v>
      </c>
      <c r="G25" s="13">
        <v>314.0</v>
      </c>
      <c r="H25" s="13">
        <v>0.23</v>
      </c>
      <c r="I25" s="12">
        <v>912.0</v>
      </c>
      <c r="J25" s="12">
        <v>119.0</v>
      </c>
      <c r="K25" s="13" t="str">
        <f t="shared" si="1"/>
        <v>1,270.00</v>
      </c>
      <c r="L25" s="13" t="str">
        <f t="shared" si="2"/>
        <v>0.94</v>
      </c>
      <c r="M25" s="13">
        <v>1226.0</v>
      </c>
      <c r="N25" s="13">
        <v>0.91</v>
      </c>
      <c r="O25" s="14">
        <v>3065.0</v>
      </c>
      <c r="P25" s="14">
        <v>95.0</v>
      </c>
      <c r="Q25" s="14">
        <v>416.0</v>
      </c>
      <c r="R25" s="15">
        <v>511.0</v>
      </c>
      <c r="S25" s="15">
        <v>0.17</v>
      </c>
      <c r="T25" s="14">
        <v>1948.0</v>
      </c>
      <c r="U25" s="14">
        <v>606.0</v>
      </c>
      <c r="V25" s="15">
        <v>2459.0</v>
      </c>
      <c r="W25" s="15">
        <v>0.8</v>
      </c>
      <c r="X25" s="16">
        <v>3744.0</v>
      </c>
      <c r="Y25" s="16">
        <v>115.0</v>
      </c>
      <c r="Z25" s="16">
        <v>414.0</v>
      </c>
      <c r="AA25" s="17">
        <v>529.0</v>
      </c>
      <c r="AB25" s="17">
        <v>0.14</v>
      </c>
      <c r="AC25" s="16">
        <v>2389.0</v>
      </c>
      <c r="AD25" s="16">
        <v>826.0</v>
      </c>
      <c r="AE25" s="17">
        <v>2918.0</v>
      </c>
      <c r="AF25" s="17">
        <v>0.78</v>
      </c>
      <c r="AG25" s="1" t="s">
        <v>64</v>
      </c>
      <c r="AH25" s="14">
        <v>-0.07</v>
      </c>
      <c r="AI25" s="14">
        <v>197.0</v>
      </c>
      <c r="AJ25" s="16">
        <v>-0.09</v>
      </c>
      <c r="AK25" s="16">
        <v>215.0</v>
      </c>
      <c r="AL25" s="18">
        <v>-0.11</v>
      </c>
      <c r="AM25" s="18">
        <v>1233.0</v>
      </c>
      <c r="AN25" s="19">
        <v>-0.13</v>
      </c>
      <c r="AO25" s="19">
        <v>1692.0</v>
      </c>
    </row>
    <row r="26">
      <c r="A26" s="11">
        <v>59350.0</v>
      </c>
      <c r="B26" s="11">
        <v>59350.0</v>
      </c>
      <c r="C26" s="1" t="s">
        <v>65</v>
      </c>
      <c r="D26" s="12">
        <v>1690.0</v>
      </c>
      <c r="E26" s="12">
        <v>345.0</v>
      </c>
      <c r="F26" s="12">
        <v>562.0</v>
      </c>
      <c r="G26" s="13">
        <v>907.0</v>
      </c>
      <c r="H26" s="13">
        <v>0.54</v>
      </c>
      <c r="I26" s="12">
        <v>741.0</v>
      </c>
      <c r="J26" s="12">
        <v>42.0</v>
      </c>
      <c r="K26" s="13" t="str">
        <f t="shared" si="1"/>
        <v>1,345.00</v>
      </c>
      <c r="L26" s="13" t="str">
        <f t="shared" si="2"/>
        <v>0.80</v>
      </c>
      <c r="M26" s="13">
        <v>1648.0</v>
      </c>
      <c r="N26" s="13">
        <v>0.98</v>
      </c>
      <c r="O26" s="14">
        <v>2870.0</v>
      </c>
      <c r="P26" s="14">
        <v>450.0</v>
      </c>
      <c r="Q26" s="14">
        <v>705.0</v>
      </c>
      <c r="R26" s="15">
        <v>1155.0</v>
      </c>
      <c r="S26" s="15">
        <v>0.4</v>
      </c>
      <c r="T26" s="14">
        <v>1476.0</v>
      </c>
      <c r="U26" s="14">
        <v>239.0</v>
      </c>
      <c r="V26" s="15">
        <v>2631.0</v>
      </c>
      <c r="W26" s="15">
        <v>0.92</v>
      </c>
      <c r="X26" s="16">
        <v>3519.0</v>
      </c>
      <c r="Y26" s="16">
        <v>465.0</v>
      </c>
      <c r="Z26" s="16">
        <v>910.0</v>
      </c>
      <c r="AA26" s="17">
        <v>1375.0</v>
      </c>
      <c r="AB26" s="17">
        <v>0.39</v>
      </c>
      <c r="AC26" s="16">
        <v>1856.0</v>
      </c>
      <c r="AD26" s="16">
        <v>288.0</v>
      </c>
      <c r="AE26" s="17">
        <v>3231.0</v>
      </c>
      <c r="AF26" s="17">
        <v>0.92</v>
      </c>
      <c r="AG26" s="1" t="s">
        <v>65</v>
      </c>
      <c r="AH26" s="14">
        <v>-0.13</v>
      </c>
      <c r="AI26" s="14">
        <v>248.0</v>
      </c>
      <c r="AJ26" s="16">
        <v>-0.15</v>
      </c>
      <c r="AK26" s="16">
        <v>468.0</v>
      </c>
      <c r="AL26" s="18">
        <v>-0.06</v>
      </c>
      <c r="AM26" s="18">
        <v>983.0</v>
      </c>
      <c r="AN26" s="19">
        <v>-0.06</v>
      </c>
      <c r="AO26" s="19">
        <v>1583.0</v>
      </c>
    </row>
    <row r="27">
      <c r="A27" s="11">
        <v>1720.0</v>
      </c>
      <c r="B27" s="11">
        <v>1720.0</v>
      </c>
      <c r="C27" s="1" t="s">
        <v>66</v>
      </c>
      <c r="D27" s="12">
        <v>3250.0</v>
      </c>
      <c r="E27" s="12">
        <v>366.0</v>
      </c>
      <c r="F27" s="12">
        <v>1950.0</v>
      </c>
      <c r="G27" s="13">
        <v>2316.0</v>
      </c>
      <c r="H27" s="13">
        <v>0.71</v>
      </c>
      <c r="I27" s="12">
        <v>871.0</v>
      </c>
      <c r="J27" s="12">
        <v>63.0</v>
      </c>
      <c r="K27" s="13" t="str">
        <f t="shared" si="1"/>
        <v>2,884.00</v>
      </c>
      <c r="L27" s="13" t="str">
        <f t="shared" si="2"/>
        <v>0.89</v>
      </c>
      <c r="M27" s="13">
        <v>3187.0</v>
      </c>
      <c r="N27" s="13">
        <v>0.98</v>
      </c>
      <c r="O27" s="14">
        <v>3335.0</v>
      </c>
      <c r="P27" s="14">
        <v>469.0</v>
      </c>
      <c r="Q27" s="14">
        <v>1657.0</v>
      </c>
      <c r="R27" s="15">
        <v>2126.0</v>
      </c>
      <c r="S27" s="15">
        <v>0.64</v>
      </c>
      <c r="T27" s="14">
        <v>989.0</v>
      </c>
      <c r="U27" s="14">
        <v>220.0</v>
      </c>
      <c r="V27" s="15">
        <v>3115.0</v>
      </c>
      <c r="W27" s="15">
        <v>0.93</v>
      </c>
      <c r="X27" s="16">
        <v>3474.0</v>
      </c>
      <c r="Y27" s="16">
        <v>288.0</v>
      </c>
      <c r="Z27" s="16">
        <v>1852.0</v>
      </c>
      <c r="AA27" s="17">
        <v>2140.0</v>
      </c>
      <c r="AB27" s="17">
        <v>0.62</v>
      </c>
      <c r="AC27" s="16">
        <v>1108.0</v>
      </c>
      <c r="AD27" s="16">
        <v>226.0</v>
      </c>
      <c r="AE27" s="17">
        <v>3248.0</v>
      </c>
      <c r="AF27" s="17">
        <v>0.93</v>
      </c>
      <c r="AG27" s="1" t="s">
        <v>66</v>
      </c>
      <c r="AH27" s="14">
        <v>-0.08</v>
      </c>
      <c r="AI27" s="14">
        <v>-190.0</v>
      </c>
      <c r="AJ27" s="16">
        <v>-0.1</v>
      </c>
      <c r="AK27" s="16">
        <v>-176.0</v>
      </c>
      <c r="AL27" s="18">
        <v>-0.05</v>
      </c>
      <c r="AM27" s="18">
        <v>-72.0</v>
      </c>
      <c r="AN27" s="19">
        <v>-0.05</v>
      </c>
      <c r="AO27" s="19">
        <v>61.0</v>
      </c>
    </row>
    <row r="28">
      <c r="A28" s="11">
        <v>45430.0</v>
      </c>
      <c r="B28" s="11">
        <v>45430.0</v>
      </c>
      <c r="C28" s="1" t="s">
        <v>67</v>
      </c>
      <c r="D28" s="12">
        <v>3000.0</v>
      </c>
      <c r="E28" s="12">
        <v>257.0</v>
      </c>
      <c r="F28" s="12">
        <v>1690.0</v>
      </c>
      <c r="G28" s="13">
        <v>1947.0</v>
      </c>
      <c r="H28" s="13">
        <v>0.65</v>
      </c>
      <c r="I28" s="12">
        <v>982.0</v>
      </c>
      <c r="J28" s="12">
        <v>71.0</v>
      </c>
      <c r="K28" s="13" t="str">
        <f t="shared" si="1"/>
        <v>2,743.00</v>
      </c>
      <c r="L28" s="13" t="str">
        <f t="shared" si="2"/>
        <v>0.91</v>
      </c>
      <c r="M28" s="13">
        <v>2929.0</v>
      </c>
      <c r="N28" s="13">
        <v>0.98</v>
      </c>
      <c r="O28" s="14">
        <v>3220.0</v>
      </c>
      <c r="P28" s="14">
        <v>344.0</v>
      </c>
      <c r="Q28" s="14">
        <v>1807.0</v>
      </c>
      <c r="R28" s="15">
        <v>2151.0</v>
      </c>
      <c r="S28" s="15">
        <v>0.67</v>
      </c>
      <c r="T28" s="14">
        <v>889.0</v>
      </c>
      <c r="U28" s="14">
        <v>180.0</v>
      </c>
      <c r="V28" s="15">
        <v>3040.0</v>
      </c>
      <c r="W28" s="15">
        <v>0.94</v>
      </c>
      <c r="X28" s="16">
        <v>3287.0</v>
      </c>
      <c r="Y28" s="16">
        <v>268.0</v>
      </c>
      <c r="Z28" s="16">
        <v>1728.0</v>
      </c>
      <c r="AA28" s="17">
        <v>1996.0</v>
      </c>
      <c r="AB28" s="17">
        <v>0.61</v>
      </c>
      <c r="AC28" s="16">
        <v>1062.0</v>
      </c>
      <c r="AD28" s="16">
        <v>229.0</v>
      </c>
      <c r="AE28" s="17">
        <v>3058.0</v>
      </c>
      <c r="AF28" s="17">
        <v>0.93</v>
      </c>
      <c r="AG28" s="1" t="s">
        <v>67</v>
      </c>
      <c r="AH28" s="14">
        <v>0.02</v>
      </c>
      <c r="AI28" s="14">
        <v>204.0</v>
      </c>
      <c r="AJ28" s="16">
        <v>-0.04</v>
      </c>
      <c r="AK28" s="16">
        <v>49.0</v>
      </c>
      <c r="AL28" s="18">
        <v>-0.03</v>
      </c>
      <c r="AM28" s="18">
        <v>111.0</v>
      </c>
      <c r="AN28" s="19">
        <v>-0.05</v>
      </c>
      <c r="AO28" s="19">
        <v>129.0</v>
      </c>
    </row>
    <row r="29">
      <c r="A29" s="11">
        <v>47680.0</v>
      </c>
      <c r="B29" s="11">
        <v>47680.0</v>
      </c>
      <c r="C29" s="1" t="s">
        <v>68</v>
      </c>
      <c r="D29" s="12">
        <v>2025.0</v>
      </c>
      <c r="E29" s="12">
        <v>370.0</v>
      </c>
      <c r="F29" s="12">
        <v>794.0</v>
      </c>
      <c r="G29" s="13">
        <v>1164.0</v>
      </c>
      <c r="H29" s="13">
        <v>0.57</v>
      </c>
      <c r="I29" s="12">
        <v>739.0</v>
      </c>
      <c r="J29" s="12">
        <v>122.0</v>
      </c>
      <c r="K29" s="13" t="str">
        <f t="shared" si="1"/>
        <v>1,655.00</v>
      </c>
      <c r="L29" s="13" t="str">
        <f t="shared" si="2"/>
        <v>0.82</v>
      </c>
      <c r="M29" s="13">
        <v>1903.0</v>
      </c>
      <c r="N29" s="13">
        <v>0.94</v>
      </c>
      <c r="O29" s="14">
        <v>2690.0</v>
      </c>
      <c r="P29" s="14">
        <v>541.0</v>
      </c>
      <c r="Q29" s="14">
        <v>641.0</v>
      </c>
      <c r="R29" s="15">
        <v>1182.0</v>
      </c>
      <c r="S29" s="15">
        <v>0.44</v>
      </c>
      <c r="T29" s="14">
        <v>1227.0</v>
      </c>
      <c r="U29" s="14">
        <v>281.0</v>
      </c>
      <c r="V29" s="15">
        <v>2409.0</v>
      </c>
      <c r="W29" s="15">
        <v>0.9</v>
      </c>
      <c r="X29" s="16">
        <v>3065.0</v>
      </c>
      <c r="Y29" s="16">
        <v>518.0</v>
      </c>
      <c r="Z29" s="16">
        <v>635.0</v>
      </c>
      <c r="AA29" s="17">
        <v>1153.0</v>
      </c>
      <c r="AB29" s="17">
        <v>0.38</v>
      </c>
      <c r="AC29" s="16">
        <v>1539.0</v>
      </c>
      <c r="AD29" s="16">
        <v>373.0</v>
      </c>
      <c r="AE29" s="17">
        <v>2692.0</v>
      </c>
      <c r="AF29" s="17">
        <v>0.88</v>
      </c>
      <c r="AG29" s="1" t="s">
        <v>68</v>
      </c>
      <c r="AH29" s="14">
        <v>-0.14</v>
      </c>
      <c r="AI29" s="14">
        <v>18.0</v>
      </c>
      <c r="AJ29" s="16">
        <v>-0.2</v>
      </c>
      <c r="AK29" s="16">
        <v>-11.0</v>
      </c>
      <c r="AL29" s="18">
        <v>-0.04</v>
      </c>
      <c r="AM29" s="18">
        <v>506.0</v>
      </c>
      <c r="AN29" s="19">
        <v>-0.06</v>
      </c>
      <c r="AO29" s="19">
        <v>789.0</v>
      </c>
    </row>
    <row r="30">
      <c r="A30" s="11">
        <v>69970.0</v>
      </c>
      <c r="B30" s="11">
        <v>69970.0</v>
      </c>
      <c r="C30" s="1" t="s">
        <v>69</v>
      </c>
      <c r="D30" s="12">
        <v>2500.0</v>
      </c>
      <c r="E30" s="12">
        <v>423.0</v>
      </c>
      <c r="F30" s="12">
        <v>822.0</v>
      </c>
      <c r="G30" s="13">
        <v>1245.0</v>
      </c>
      <c r="H30" s="13">
        <v>0.5</v>
      </c>
      <c r="I30" s="12">
        <v>1023.0</v>
      </c>
      <c r="J30" s="12">
        <v>232.0</v>
      </c>
      <c r="K30" s="13" t="str">
        <f t="shared" si="1"/>
        <v>2,077.00</v>
      </c>
      <c r="L30" s="13" t="str">
        <f t="shared" si="2"/>
        <v>0.83</v>
      </c>
      <c r="M30" s="13">
        <v>2268.0</v>
      </c>
      <c r="N30" s="13">
        <v>0.91</v>
      </c>
      <c r="O30" s="14">
        <v>3410.0</v>
      </c>
      <c r="P30" s="14">
        <v>355.0</v>
      </c>
      <c r="Q30" s="14">
        <v>995.0</v>
      </c>
      <c r="R30" s="15">
        <v>1350.0</v>
      </c>
      <c r="S30" s="15">
        <v>0.4</v>
      </c>
      <c r="T30" s="14">
        <v>1610.0</v>
      </c>
      <c r="U30" s="14">
        <v>450.0</v>
      </c>
      <c r="V30" s="15">
        <v>2960.0</v>
      </c>
      <c r="W30" s="15">
        <v>0.87</v>
      </c>
      <c r="X30" s="16">
        <v>3059.0</v>
      </c>
      <c r="Y30" s="16">
        <v>225.0</v>
      </c>
      <c r="Z30" s="16">
        <v>754.0</v>
      </c>
      <c r="AA30" s="17">
        <v>979.0</v>
      </c>
      <c r="AB30" s="17">
        <v>0.32</v>
      </c>
      <c r="AC30" s="16">
        <v>1550.0</v>
      </c>
      <c r="AD30" s="16">
        <v>530.0</v>
      </c>
      <c r="AE30" s="17">
        <v>2529.0</v>
      </c>
      <c r="AF30" s="17">
        <v>0.83</v>
      </c>
      <c r="AG30" s="1" t="s">
        <v>69</v>
      </c>
      <c r="AH30" s="14">
        <v>-0.1</v>
      </c>
      <c r="AI30" s="14">
        <v>105.0</v>
      </c>
      <c r="AJ30" s="16">
        <v>-0.18</v>
      </c>
      <c r="AK30" s="16">
        <v>-266.0</v>
      </c>
      <c r="AL30" s="18">
        <v>-0.04</v>
      </c>
      <c r="AM30" s="18">
        <v>692.0</v>
      </c>
      <c r="AN30" s="19">
        <v>-0.08</v>
      </c>
      <c r="AO30" s="19">
        <v>261.0</v>
      </c>
    </row>
    <row r="31">
      <c r="A31" s="11">
        <v>12700.0</v>
      </c>
      <c r="B31" s="11">
        <v>12700.0</v>
      </c>
      <c r="C31" s="1" t="s">
        <v>70</v>
      </c>
      <c r="D31" s="12">
        <v>2315.0</v>
      </c>
      <c r="E31" s="12">
        <v>435.0</v>
      </c>
      <c r="F31" s="12">
        <v>1399.0</v>
      </c>
      <c r="G31" s="13">
        <v>1834.0</v>
      </c>
      <c r="H31" s="13">
        <v>0.79</v>
      </c>
      <c r="I31" s="12">
        <v>422.0</v>
      </c>
      <c r="J31" s="12">
        <v>59.0</v>
      </c>
      <c r="K31" s="13" t="str">
        <f t="shared" si="1"/>
        <v>1,880.00</v>
      </c>
      <c r="L31" s="13" t="str">
        <f t="shared" si="2"/>
        <v>0.81</v>
      </c>
      <c r="M31" s="13">
        <v>2256.0</v>
      </c>
      <c r="N31" s="13">
        <v>0.97</v>
      </c>
      <c r="O31" s="14">
        <v>2670.0</v>
      </c>
      <c r="P31" s="14">
        <v>350.0</v>
      </c>
      <c r="Q31" s="14">
        <v>1075.0</v>
      </c>
      <c r="R31" s="15">
        <v>1425.0</v>
      </c>
      <c r="S31" s="15">
        <v>0.53</v>
      </c>
      <c r="T31" s="14">
        <v>1170.0</v>
      </c>
      <c r="U31" s="14">
        <v>75.0</v>
      </c>
      <c r="V31" s="15">
        <v>2595.0</v>
      </c>
      <c r="W31" s="15">
        <v>0.97</v>
      </c>
      <c r="X31" s="16">
        <v>3026.0</v>
      </c>
      <c r="Y31" s="16">
        <v>230.0</v>
      </c>
      <c r="Z31" s="16">
        <v>1302.0</v>
      </c>
      <c r="AA31" s="17">
        <v>1532.0</v>
      </c>
      <c r="AB31" s="17">
        <v>0.51</v>
      </c>
      <c r="AC31" s="16">
        <v>1416.0</v>
      </c>
      <c r="AD31" s="16">
        <v>78.0</v>
      </c>
      <c r="AE31" s="17">
        <v>2948.0</v>
      </c>
      <c r="AF31" s="17">
        <v>0.97</v>
      </c>
      <c r="AG31" s="1" t="s">
        <v>70</v>
      </c>
      <c r="AH31" s="14">
        <v>-0.26</v>
      </c>
      <c r="AI31" s="14">
        <v>-409.0</v>
      </c>
      <c r="AJ31" s="16">
        <v>-0.29</v>
      </c>
      <c r="AK31" s="16">
        <v>-302.0</v>
      </c>
      <c r="AL31" s="18">
        <v>0.0</v>
      </c>
      <c r="AM31" s="18">
        <v>339.0</v>
      </c>
      <c r="AN31" s="19">
        <v>0.0</v>
      </c>
      <c r="AO31" s="19">
        <v>692.0</v>
      </c>
    </row>
    <row r="32">
      <c r="A32" s="11">
        <v>61492.0</v>
      </c>
      <c r="B32" s="11">
        <v>61492.0</v>
      </c>
      <c r="C32" s="1" t="s">
        <v>71</v>
      </c>
      <c r="D32" s="12">
        <v>2305.0</v>
      </c>
      <c r="E32" s="12">
        <v>508.0</v>
      </c>
      <c r="F32" s="12">
        <v>1394.0</v>
      </c>
      <c r="G32" s="13">
        <v>1902.0</v>
      </c>
      <c r="H32" s="13">
        <v>0.83</v>
      </c>
      <c r="I32" s="12">
        <v>374.0</v>
      </c>
      <c r="J32" s="12">
        <v>29.0</v>
      </c>
      <c r="K32" s="13" t="str">
        <f t="shared" si="1"/>
        <v>1,797.00</v>
      </c>
      <c r="L32" s="13" t="str">
        <f t="shared" si="2"/>
        <v>0.78</v>
      </c>
      <c r="M32" s="13">
        <v>2276.0</v>
      </c>
      <c r="N32" s="13">
        <v>0.99</v>
      </c>
      <c r="O32" s="14">
        <v>2940.0</v>
      </c>
      <c r="P32" s="14">
        <v>589.0</v>
      </c>
      <c r="Q32" s="14">
        <v>1413.0</v>
      </c>
      <c r="R32" s="15">
        <v>2002.0</v>
      </c>
      <c r="S32" s="15">
        <v>0.68</v>
      </c>
      <c r="T32" s="14">
        <v>903.0</v>
      </c>
      <c r="U32" s="14">
        <v>35.0</v>
      </c>
      <c r="V32" s="15">
        <v>2905.0</v>
      </c>
      <c r="W32" s="15">
        <v>0.99</v>
      </c>
      <c r="X32" s="16">
        <v>2944.0</v>
      </c>
      <c r="Y32" s="16">
        <v>439.0</v>
      </c>
      <c r="Z32" s="16">
        <v>1017.0</v>
      </c>
      <c r="AA32" s="17">
        <v>1456.0</v>
      </c>
      <c r="AB32" s="17">
        <v>0.49</v>
      </c>
      <c r="AC32" s="16">
        <v>1353.0</v>
      </c>
      <c r="AD32" s="16">
        <v>135.0</v>
      </c>
      <c r="AE32" s="17">
        <v>2809.0</v>
      </c>
      <c r="AF32" s="17">
        <v>0.95</v>
      </c>
      <c r="AG32" s="1" t="s">
        <v>71</v>
      </c>
      <c r="AH32" s="14">
        <v>-0.14</v>
      </c>
      <c r="AI32" s="14">
        <v>100.0</v>
      </c>
      <c r="AJ32" s="16">
        <v>-0.33</v>
      </c>
      <c r="AK32" s="16">
        <v>-446.0</v>
      </c>
      <c r="AL32" s="18">
        <v>0.0</v>
      </c>
      <c r="AM32" s="18">
        <v>629.0</v>
      </c>
      <c r="AN32" s="19">
        <v>-0.03</v>
      </c>
      <c r="AO32" s="19">
        <v>533.0</v>
      </c>
    </row>
    <row r="33">
      <c r="A33" s="11">
        <v>6382.0</v>
      </c>
      <c r="B33" s="11">
        <v>6382.0</v>
      </c>
      <c r="C33" s="1" t="s">
        <v>72</v>
      </c>
      <c r="D33" s="12">
        <v>1515.0</v>
      </c>
      <c r="E33" s="12">
        <v>227.0</v>
      </c>
      <c r="F33" s="12">
        <v>526.0</v>
      </c>
      <c r="G33" s="13">
        <v>753.0</v>
      </c>
      <c r="H33" s="13">
        <v>0.5</v>
      </c>
      <c r="I33" s="12">
        <v>730.0</v>
      </c>
      <c r="J33" s="12">
        <v>32.0</v>
      </c>
      <c r="K33" s="13" t="str">
        <f t="shared" si="1"/>
        <v>1,288.00</v>
      </c>
      <c r="L33" s="13" t="str">
        <f t="shared" si="2"/>
        <v>0.85</v>
      </c>
      <c r="M33" s="13">
        <v>1483.0</v>
      </c>
      <c r="N33" s="13">
        <v>0.98</v>
      </c>
      <c r="O33" s="14">
        <v>2870.0</v>
      </c>
      <c r="P33" s="14">
        <v>271.0</v>
      </c>
      <c r="Q33" s="14">
        <v>677.0</v>
      </c>
      <c r="R33" s="15">
        <v>948.0</v>
      </c>
      <c r="S33" s="15">
        <v>0.33</v>
      </c>
      <c r="T33" s="14">
        <v>1460.0</v>
      </c>
      <c r="U33" s="14">
        <v>462.0</v>
      </c>
      <c r="V33" s="15">
        <v>2408.0</v>
      </c>
      <c r="W33" s="15">
        <v>0.84</v>
      </c>
      <c r="X33" s="16">
        <v>2929.0</v>
      </c>
      <c r="Y33" s="16">
        <v>151.0</v>
      </c>
      <c r="Z33" s="16">
        <v>737.0</v>
      </c>
      <c r="AA33" s="17">
        <v>888.0</v>
      </c>
      <c r="AB33" s="17">
        <v>0.3</v>
      </c>
      <c r="AC33" s="16">
        <v>1592.0</v>
      </c>
      <c r="AD33" s="16">
        <v>449.0</v>
      </c>
      <c r="AE33" s="17">
        <v>2480.0</v>
      </c>
      <c r="AF33" s="17">
        <v>0.85</v>
      </c>
      <c r="AG33" s="1" t="s">
        <v>72</v>
      </c>
      <c r="AH33" s="14">
        <v>-0.17</v>
      </c>
      <c r="AI33" s="14">
        <v>195.0</v>
      </c>
      <c r="AJ33" s="16">
        <v>-0.19</v>
      </c>
      <c r="AK33" s="16">
        <v>135.0</v>
      </c>
      <c r="AL33" s="18">
        <v>-0.14</v>
      </c>
      <c r="AM33" s="18">
        <v>925.0</v>
      </c>
      <c r="AN33" s="19">
        <v>-0.13</v>
      </c>
      <c r="AO33" s="19">
        <v>997.0</v>
      </c>
    </row>
    <row r="34">
      <c r="A34" s="11">
        <v>10972.0</v>
      </c>
      <c r="B34" s="11">
        <v>10972.0</v>
      </c>
      <c r="C34" s="1" t="s">
        <v>73</v>
      </c>
      <c r="D34" s="12">
        <v>1589.0</v>
      </c>
      <c r="E34" s="12">
        <v>299.0</v>
      </c>
      <c r="F34" s="12">
        <v>561.0</v>
      </c>
      <c r="G34" s="13">
        <v>860.0</v>
      </c>
      <c r="H34" s="13">
        <v>0.54</v>
      </c>
      <c r="I34" s="12">
        <v>564.0</v>
      </c>
      <c r="J34" s="12">
        <v>165.0</v>
      </c>
      <c r="K34" s="13" t="str">
        <f t="shared" si="1"/>
        <v>1,290.00</v>
      </c>
      <c r="L34" s="13" t="str">
        <f t="shared" si="2"/>
        <v>0.81</v>
      </c>
      <c r="M34" s="13">
        <v>1424.0</v>
      </c>
      <c r="N34" s="13">
        <v>0.9</v>
      </c>
      <c r="O34" s="14">
        <v>2870.0</v>
      </c>
      <c r="P34" s="14">
        <v>431.0</v>
      </c>
      <c r="Q34" s="14">
        <v>831.0</v>
      </c>
      <c r="R34" s="15">
        <v>1262.0</v>
      </c>
      <c r="S34" s="15">
        <v>0.44</v>
      </c>
      <c r="T34" s="14">
        <v>1348.0</v>
      </c>
      <c r="U34" s="14">
        <v>260.0</v>
      </c>
      <c r="V34" s="15">
        <v>2610.0</v>
      </c>
      <c r="W34" s="15">
        <v>0.91</v>
      </c>
      <c r="X34" s="16">
        <v>2836.0</v>
      </c>
      <c r="Y34" s="16">
        <v>385.0</v>
      </c>
      <c r="Z34" s="16">
        <v>639.0</v>
      </c>
      <c r="AA34" s="17">
        <v>1024.0</v>
      </c>
      <c r="AB34" s="17">
        <v>0.36</v>
      </c>
      <c r="AC34" s="16">
        <v>1482.0</v>
      </c>
      <c r="AD34" s="16">
        <v>330.0</v>
      </c>
      <c r="AE34" s="17">
        <v>2506.0</v>
      </c>
      <c r="AF34" s="17">
        <v>0.88</v>
      </c>
      <c r="AG34" s="1" t="s">
        <v>73</v>
      </c>
      <c r="AH34" s="14">
        <v>-0.1</v>
      </c>
      <c r="AI34" s="14">
        <v>402.0</v>
      </c>
      <c r="AJ34" s="16">
        <v>-0.18</v>
      </c>
      <c r="AK34" s="16">
        <v>164.0</v>
      </c>
      <c r="AL34" s="18">
        <v>0.01</v>
      </c>
      <c r="AM34" s="18">
        <v>1186.0</v>
      </c>
      <c r="AN34" s="19">
        <v>-0.01</v>
      </c>
      <c r="AO34" s="19">
        <v>1082.0</v>
      </c>
    </row>
    <row r="35">
      <c r="A35" s="11">
        <v>14158.0</v>
      </c>
      <c r="B35" s="11">
        <v>14158.0</v>
      </c>
      <c r="C35" s="1" t="s">
        <v>74</v>
      </c>
      <c r="D35" s="12">
        <v>2140.0</v>
      </c>
      <c r="E35" s="12">
        <v>91.0</v>
      </c>
      <c r="F35" s="12">
        <v>1040.0</v>
      </c>
      <c r="G35" s="13">
        <v>1131.0</v>
      </c>
      <c r="H35" s="13">
        <v>0.53</v>
      </c>
      <c r="I35" s="12">
        <v>983.0</v>
      </c>
      <c r="J35" s="12">
        <v>26.0</v>
      </c>
      <c r="K35" s="13" t="str">
        <f t="shared" si="1"/>
        <v>2,049.00</v>
      </c>
      <c r="L35" s="13" t="str">
        <f t="shared" si="2"/>
        <v>0.96</v>
      </c>
      <c r="M35" s="13">
        <v>2114.0</v>
      </c>
      <c r="N35" s="13">
        <v>0.99</v>
      </c>
      <c r="O35" s="14">
        <v>2550.0</v>
      </c>
      <c r="P35" s="14">
        <v>160.0</v>
      </c>
      <c r="Q35" s="14">
        <v>1253.0</v>
      </c>
      <c r="R35" s="15">
        <v>1413.0</v>
      </c>
      <c r="S35" s="15">
        <v>0.55</v>
      </c>
      <c r="T35" s="14">
        <v>972.0</v>
      </c>
      <c r="U35" s="14">
        <v>165.0</v>
      </c>
      <c r="V35" s="15">
        <v>2385.0</v>
      </c>
      <c r="W35" s="15">
        <v>0.94</v>
      </c>
      <c r="X35" s="16">
        <v>2703.0</v>
      </c>
      <c r="Y35" s="16">
        <v>190.0</v>
      </c>
      <c r="Z35" s="16">
        <v>1182.0</v>
      </c>
      <c r="AA35" s="17">
        <v>1372.0</v>
      </c>
      <c r="AB35" s="17">
        <v>0.51</v>
      </c>
      <c r="AC35" s="16">
        <v>1132.0</v>
      </c>
      <c r="AD35" s="16">
        <v>199.0</v>
      </c>
      <c r="AE35" s="17">
        <v>2504.0</v>
      </c>
      <c r="AF35" s="17">
        <v>0.93</v>
      </c>
      <c r="AG35" s="1" t="s">
        <v>74</v>
      </c>
      <c r="AH35" s="14">
        <v>0.03</v>
      </c>
      <c r="AI35" s="14">
        <v>282.0</v>
      </c>
      <c r="AJ35" s="16">
        <v>-0.02</v>
      </c>
      <c r="AK35" s="16">
        <v>241.0</v>
      </c>
      <c r="AL35" s="18">
        <v>-0.05</v>
      </c>
      <c r="AM35" s="18">
        <v>271.0</v>
      </c>
      <c r="AN35" s="19">
        <v>-0.06</v>
      </c>
      <c r="AO35" s="19">
        <v>390.0</v>
      </c>
    </row>
    <row r="36">
      <c r="A36" s="11">
        <v>35180.0</v>
      </c>
      <c r="B36" s="11">
        <v>35180.0</v>
      </c>
      <c r="C36" s="1" t="s">
        <v>75</v>
      </c>
      <c r="D36" s="12">
        <v>1180.0</v>
      </c>
      <c r="E36" s="12">
        <v>185.0</v>
      </c>
      <c r="F36" s="12">
        <v>264.0</v>
      </c>
      <c r="G36" s="13">
        <v>449.0</v>
      </c>
      <c r="H36" s="13">
        <v>0.38</v>
      </c>
      <c r="I36" s="12">
        <v>652.0</v>
      </c>
      <c r="J36" s="12">
        <v>79.0</v>
      </c>
      <c r="K36" s="13" t="str">
        <f t="shared" si="1"/>
        <v>995.00</v>
      </c>
      <c r="L36" s="13" t="str">
        <f t="shared" si="2"/>
        <v>0.84</v>
      </c>
      <c r="M36" s="13">
        <v>1101.0</v>
      </c>
      <c r="N36" s="13">
        <v>0.93</v>
      </c>
      <c r="O36" s="14">
        <v>2225.0</v>
      </c>
      <c r="P36" s="14">
        <v>465.0</v>
      </c>
      <c r="Q36" s="14">
        <v>445.0</v>
      </c>
      <c r="R36" s="15">
        <v>910.0</v>
      </c>
      <c r="S36" s="15">
        <v>0.41</v>
      </c>
      <c r="T36" s="14">
        <v>915.0</v>
      </c>
      <c r="U36" s="14">
        <v>400.0</v>
      </c>
      <c r="V36" s="15">
        <v>1825.0</v>
      </c>
      <c r="W36" s="15">
        <v>0.82</v>
      </c>
      <c r="X36" s="16">
        <v>2373.0</v>
      </c>
      <c r="Y36" s="16">
        <v>219.0</v>
      </c>
      <c r="Z36" s="16">
        <v>268.0</v>
      </c>
      <c r="AA36" s="17">
        <v>487.0</v>
      </c>
      <c r="AB36" s="17">
        <v>0.21</v>
      </c>
      <c r="AC36" s="16">
        <v>1247.0</v>
      </c>
      <c r="AD36" s="16">
        <v>639.0</v>
      </c>
      <c r="AE36" s="17">
        <v>1734.0</v>
      </c>
      <c r="AF36" s="17">
        <v>0.73</v>
      </c>
      <c r="AG36" s="1" t="s">
        <v>75</v>
      </c>
      <c r="AH36" s="14">
        <v>0.03</v>
      </c>
      <c r="AI36" s="14">
        <v>461.0</v>
      </c>
      <c r="AJ36" s="16">
        <v>-0.18</v>
      </c>
      <c r="AK36" s="16">
        <v>38.0</v>
      </c>
      <c r="AL36" s="18">
        <v>-0.11</v>
      </c>
      <c r="AM36" s="18">
        <v>724.0</v>
      </c>
      <c r="AN36" s="19">
        <v>-0.2</v>
      </c>
      <c r="AO36" s="19">
        <v>633.0</v>
      </c>
    </row>
    <row r="37">
      <c r="A37" s="11">
        <v>27530.0</v>
      </c>
      <c r="B37" s="11">
        <v>27530.0</v>
      </c>
      <c r="C37" s="1" t="s">
        <v>76</v>
      </c>
      <c r="D37" s="12">
        <v>1579.0</v>
      </c>
      <c r="E37" s="12">
        <v>230.0</v>
      </c>
      <c r="F37" s="12">
        <v>1036.0</v>
      </c>
      <c r="G37" s="13">
        <v>1266.0</v>
      </c>
      <c r="H37" s="13">
        <v>0.8</v>
      </c>
      <c r="I37" s="12">
        <v>279.0</v>
      </c>
      <c r="J37" s="12">
        <v>34.0</v>
      </c>
      <c r="K37" s="13" t="str">
        <f t="shared" si="1"/>
        <v>1,349.00</v>
      </c>
      <c r="L37" s="13" t="str">
        <f t="shared" si="2"/>
        <v>0.85</v>
      </c>
      <c r="M37" s="13">
        <v>1545.0</v>
      </c>
      <c r="N37" s="13">
        <v>0.98</v>
      </c>
      <c r="O37" s="14">
        <v>2030.0</v>
      </c>
      <c r="P37" s="14">
        <v>275.0</v>
      </c>
      <c r="Q37" s="14">
        <v>1200.0</v>
      </c>
      <c r="R37" s="15">
        <v>1475.0</v>
      </c>
      <c r="S37" s="15">
        <v>0.73</v>
      </c>
      <c r="T37" s="14">
        <v>470.0</v>
      </c>
      <c r="U37" s="14">
        <v>85.0</v>
      </c>
      <c r="V37" s="15">
        <v>1945.0</v>
      </c>
      <c r="W37" s="15">
        <v>0.96</v>
      </c>
      <c r="X37" s="16">
        <v>2302.0</v>
      </c>
      <c r="Y37" s="16">
        <v>183.0</v>
      </c>
      <c r="Z37" s="16">
        <v>1018.0</v>
      </c>
      <c r="AA37" s="17">
        <v>1201.0</v>
      </c>
      <c r="AB37" s="17">
        <v>0.52</v>
      </c>
      <c r="AC37" s="16">
        <v>878.0</v>
      </c>
      <c r="AD37" s="16">
        <v>223.0</v>
      </c>
      <c r="AE37" s="17">
        <v>2079.0</v>
      </c>
      <c r="AF37" s="17">
        <v>0.9</v>
      </c>
      <c r="AG37" s="1" t="s">
        <v>76</v>
      </c>
      <c r="AH37" s="14">
        <v>-0.08</v>
      </c>
      <c r="AI37" s="14">
        <v>209.0</v>
      </c>
      <c r="AJ37" s="16">
        <v>-0.28</v>
      </c>
      <c r="AK37" s="16">
        <v>-65.0</v>
      </c>
      <c r="AL37" s="18">
        <v>-0.02</v>
      </c>
      <c r="AM37" s="18">
        <v>400.0</v>
      </c>
      <c r="AN37" s="19">
        <v>-0.08</v>
      </c>
      <c r="AO37" s="19">
        <v>534.0</v>
      </c>
    </row>
    <row r="38">
      <c r="A38" s="11">
        <v>62824.0</v>
      </c>
      <c r="B38" s="11">
        <v>62824.0</v>
      </c>
      <c r="C38" s="1" t="s">
        <v>77</v>
      </c>
      <c r="D38" s="12">
        <v>1275.0</v>
      </c>
      <c r="E38" s="12">
        <v>264.0</v>
      </c>
      <c r="F38" s="12">
        <v>607.0</v>
      </c>
      <c r="G38" s="13">
        <v>871.0</v>
      </c>
      <c r="H38" s="13">
        <v>0.68</v>
      </c>
      <c r="I38" s="12">
        <v>342.0</v>
      </c>
      <c r="J38" s="12">
        <v>62.0</v>
      </c>
      <c r="K38" s="13" t="str">
        <f t="shared" si="1"/>
        <v>1,011.00</v>
      </c>
      <c r="L38" s="13" t="str">
        <f t="shared" si="2"/>
        <v>0.79</v>
      </c>
      <c r="M38" s="13">
        <v>1213.0</v>
      </c>
      <c r="N38" s="13">
        <v>0.95</v>
      </c>
      <c r="O38" s="14">
        <v>1845.0</v>
      </c>
      <c r="P38" s="14">
        <v>379.0</v>
      </c>
      <c r="Q38" s="14">
        <v>464.0</v>
      </c>
      <c r="R38" s="15">
        <v>843.0</v>
      </c>
      <c r="S38" s="15">
        <v>0.46</v>
      </c>
      <c r="T38" s="14">
        <v>857.0</v>
      </c>
      <c r="U38" s="14">
        <v>145.0</v>
      </c>
      <c r="V38" s="15">
        <v>1700.0</v>
      </c>
      <c r="W38" s="15">
        <v>0.92</v>
      </c>
      <c r="X38" s="16">
        <v>2255.0</v>
      </c>
      <c r="Y38" s="16">
        <v>393.0</v>
      </c>
      <c r="Z38" s="16">
        <v>486.0</v>
      </c>
      <c r="AA38" s="17">
        <v>879.0</v>
      </c>
      <c r="AB38" s="17">
        <v>0.39</v>
      </c>
      <c r="AC38" s="16">
        <v>1136.0</v>
      </c>
      <c r="AD38" s="16">
        <v>240.0</v>
      </c>
      <c r="AE38" s="17">
        <v>2015.0</v>
      </c>
      <c r="AF38" s="17">
        <v>0.89</v>
      </c>
      <c r="AG38" s="1" t="s">
        <v>77</v>
      </c>
      <c r="AH38" s="14">
        <v>-0.23</v>
      </c>
      <c r="AI38" s="14">
        <v>-28.0</v>
      </c>
      <c r="AJ38" s="16">
        <v>-0.29</v>
      </c>
      <c r="AK38" s="16">
        <v>8.0</v>
      </c>
      <c r="AL38" s="18">
        <v>-0.03</v>
      </c>
      <c r="AM38" s="18">
        <v>487.0</v>
      </c>
      <c r="AN38" s="19">
        <v>-0.06</v>
      </c>
      <c r="AO38" s="19">
        <v>802.0</v>
      </c>
    </row>
    <row r="39">
      <c r="A39" s="11">
        <v>24308.0</v>
      </c>
      <c r="B39" s="11">
        <v>24308.0</v>
      </c>
      <c r="C39" s="1" t="s">
        <v>78</v>
      </c>
      <c r="D39" s="12">
        <v>1580.0</v>
      </c>
      <c r="E39" s="12">
        <v>312.0</v>
      </c>
      <c r="F39" s="12">
        <v>628.0</v>
      </c>
      <c r="G39" s="13">
        <v>940.0</v>
      </c>
      <c r="H39" s="13">
        <v>0.59</v>
      </c>
      <c r="I39" s="12">
        <v>517.0</v>
      </c>
      <c r="J39" s="12">
        <v>123.0</v>
      </c>
      <c r="K39" s="13" t="str">
        <f t="shared" si="1"/>
        <v>1,268.00</v>
      </c>
      <c r="L39" s="13" t="str">
        <f t="shared" si="2"/>
        <v>0.80</v>
      </c>
      <c r="M39" s="13">
        <v>1457.0</v>
      </c>
      <c r="N39" s="13">
        <v>0.92</v>
      </c>
      <c r="O39" s="14">
        <v>2215.0</v>
      </c>
      <c r="P39" s="14">
        <v>482.0</v>
      </c>
      <c r="Q39" s="14">
        <v>507.0</v>
      </c>
      <c r="R39" s="15">
        <v>989.0</v>
      </c>
      <c r="S39" s="15">
        <v>0.45</v>
      </c>
      <c r="T39" s="14">
        <v>839.0</v>
      </c>
      <c r="U39" s="14">
        <v>387.0</v>
      </c>
      <c r="V39" s="15">
        <v>1828.0</v>
      </c>
      <c r="W39" s="15">
        <v>0.83</v>
      </c>
      <c r="X39" s="16">
        <v>2243.0</v>
      </c>
      <c r="Y39" s="16">
        <v>464.0</v>
      </c>
      <c r="Z39" s="16">
        <v>420.0</v>
      </c>
      <c r="AA39" s="17">
        <v>884.0</v>
      </c>
      <c r="AB39" s="17">
        <v>0.39</v>
      </c>
      <c r="AC39" s="16">
        <v>839.0</v>
      </c>
      <c r="AD39" s="16">
        <v>520.0</v>
      </c>
      <c r="AE39" s="17">
        <v>1723.0</v>
      </c>
      <c r="AF39" s="17">
        <v>0.77</v>
      </c>
      <c r="AG39" s="1" t="s">
        <v>78</v>
      </c>
      <c r="AH39" s="14">
        <v>-0.15</v>
      </c>
      <c r="AI39" s="14">
        <v>49.0</v>
      </c>
      <c r="AJ39" s="16">
        <v>-0.2</v>
      </c>
      <c r="AK39" s="16">
        <v>-56.0</v>
      </c>
      <c r="AL39" s="18">
        <v>-0.1</v>
      </c>
      <c r="AM39" s="18">
        <v>371.0</v>
      </c>
      <c r="AN39" s="19">
        <v>-0.15</v>
      </c>
      <c r="AO39" s="19">
        <v>266.0</v>
      </c>
    </row>
    <row r="40">
      <c r="A40" s="11">
        <v>54808.0</v>
      </c>
      <c r="B40" s="11">
        <v>54808.0</v>
      </c>
      <c r="C40" s="1" t="s">
        <v>79</v>
      </c>
      <c r="D40" s="12">
        <v>1600.0</v>
      </c>
      <c r="E40" s="12">
        <v>352.0</v>
      </c>
      <c r="F40" s="12">
        <v>600.0</v>
      </c>
      <c r="G40" s="13">
        <v>952.0</v>
      </c>
      <c r="H40" s="13">
        <v>0.6</v>
      </c>
      <c r="I40" s="12">
        <v>458.0</v>
      </c>
      <c r="J40" s="12">
        <v>190.0</v>
      </c>
      <c r="K40" s="13" t="str">
        <f t="shared" si="1"/>
        <v>1,248.00</v>
      </c>
      <c r="L40" s="13" t="str">
        <f t="shared" si="2"/>
        <v>0.78</v>
      </c>
      <c r="M40" s="13">
        <v>1410.0</v>
      </c>
      <c r="N40" s="13">
        <v>0.88</v>
      </c>
      <c r="O40" s="14">
        <v>1840.0</v>
      </c>
      <c r="P40" s="14">
        <v>461.0</v>
      </c>
      <c r="Q40" s="14">
        <v>459.0</v>
      </c>
      <c r="R40" s="15">
        <v>920.0</v>
      </c>
      <c r="S40" s="15">
        <v>0.5</v>
      </c>
      <c r="T40" s="14">
        <v>801.0</v>
      </c>
      <c r="U40" s="14">
        <v>119.0</v>
      </c>
      <c r="V40" s="15">
        <v>1721.0</v>
      </c>
      <c r="W40" s="15">
        <v>0.94</v>
      </c>
      <c r="X40" s="16">
        <v>2106.0</v>
      </c>
      <c r="Y40" s="16">
        <v>546.0</v>
      </c>
      <c r="Z40" s="16">
        <v>441.0</v>
      </c>
      <c r="AA40" s="17">
        <v>987.0</v>
      </c>
      <c r="AB40" s="17">
        <v>0.47</v>
      </c>
      <c r="AC40" s="16">
        <v>961.0</v>
      </c>
      <c r="AD40" s="16">
        <v>158.0</v>
      </c>
      <c r="AE40" s="17">
        <v>1948.0</v>
      </c>
      <c r="AF40" s="17">
        <v>0.92</v>
      </c>
      <c r="AG40" s="1" t="s">
        <v>79</v>
      </c>
      <c r="AH40" s="14">
        <v>-0.1</v>
      </c>
      <c r="AI40" s="14">
        <v>-32.0</v>
      </c>
      <c r="AJ40" s="16">
        <v>-0.13</v>
      </c>
      <c r="AK40" s="16">
        <v>35.0</v>
      </c>
      <c r="AL40" s="18">
        <v>0.05</v>
      </c>
      <c r="AM40" s="18">
        <v>311.0</v>
      </c>
      <c r="AN40" s="19">
        <v>0.04</v>
      </c>
      <c r="AO40" s="19">
        <v>538.0</v>
      </c>
    </row>
    <row r="41">
      <c r="A41" s="11">
        <v>21770.0</v>
      </c>
      <c r="B41" s="11">
        <v>21770.0</v>
      </c>
      <c r="C41" s="1" t="s">
        <v>80</v>
      </c>
      <c r="D41" s="12">
        <v>1245.0</v>
      </c>
      <c r="E41" s="12">
        <v>328.0</v>
      </c>
      <c r="F41" s="12">
        <v>740.0</v>
      </c>
      <c r="G41" s="13">
        <v>1068.0</v>
      </c>
      <c r="H41" s="13">
        <v>0.86</v>
      </c>
      <c r="I41" s="12">
        <v>163.0</v>
      </c>
      <c r="J41" s="12">
        <v>14.0</v>
      </c>
      <c r="K41" s="13" t="str">
        <f t="shared" si="1"/>
        <v>917.00</v>
      </c>
      <c r="L41" s="13" t="str">
        <f t="shared" si="2"/>
        <v>0.74</v>
      </c>
      <c r="M41" s="13">
        <v>1231.0</v>
      </c>
      <c r="N41" s="13">
        <v>0.99</v>
      </c>
      <c r="O41" s="14">
        <v>1905.0</v>
      </c>
      <c r="P41" s="14">
        <v>406.0</v>
      </c>
      <c r="Q41" s="14">
        <v>833.0</v>
      </c>
      <c r="R41" s="15">
        <v>1239.0</v>
      </c>
      <c r="S41" s="15">
        <v>0.65</v>
      </c>
      <c r="T41" s="14">
        <v>561.0</v>
      </c>
      <c r="U41" s="14">
        <v>105.0</v>
      </c>
      <c r="V41" s="15">
        <v>1800.0</v>
      </c>
      <c r="W41" s="15">
        <v>0.94</v>
      </c>
      <c r="X41" s="16">
        <v>2093.0</v>
      </c>
      <c r="Y41" s="16">
        <v>395.0</v>
      </c>
      <c r="Z41" s="16">
        <v>836.0</v>
      </c>
      <c r="AA41" s="17">
        <v>1231.0</v>
      </c>
      <c r="AB41" s="17">
        <v>0.59</v>
      </c>
      <c r="AC41" s="16">
        <v>702.0</v>
      </c>
      <c r="AD41" s="16">
        <v>160.0</v>
      </c>
      <c r="AE41" s="17">
        <v>1933.0</v>
      </c>
      <c r="AF41" s="17">
        <v>0.92</v>
      </c>
      <c r="AG41" s="1" t="s">
        <v>80</v>
      </c>
      <c r="AH41" s="14">
        <v>-0.21</v>
      </c>
      <c r="AI41" s="14">
        <v>171.0</v>
      </c>
      <c r="AJ41" s="16">
        <v>-0.27</v>
      </c>
      <c r="AK41" s="16">
        <v>163.0</v>
      </c>
      <c r="AL41" s="18">
        <v>-0.04</v>
      </c>
      <c r="AM41" s="18">
        <v>569.0</v>
      </c>
      <c r="AN41" s="19">
        <v>-0.07</v>
      </c>
      <c r="AO41" s="19">
        <v>702.0</v>
      </c>
    </row>
    <row r="42">
      <c r="A42" s="11">
        <v>59998.0</v>
      </c>
      <c r="B42" s="11">
        <v>59998.0</v>
      </c>
      <c r="C42" s="1" t="s">
        <v>81</v>
      </c>
      <c r="D42" s="12">
        <v>1330.0</v>
      </c>
      <c r="E42" s="12">
        <v>85.0</v>
      </c>
      <c r="F42" s="12">
        <v>407.0</v>
      </c>
      <c r="G42" s="13">
        <v>492.0</v>
      </c>
      <c r="H42" s="13">
        <v>0.37</v>
      </c>
      <c r="I42" s="12">
        <v>748.0</v>
      </c>
      <c r="J42" s="12">
        <v>90.0</v>
      </c>
      <c r="K42" s="13" t="str">
        <f t="shared" si="1"/>
        <v>1,245.00</v>
      </c>
      <c r="L42" s="13" t="str">
        <f t="shared" si="2"/>
        <v>0.94</v>
      </c>
      <c r="M42" s="13">
        <v>1240.0</v>
      </c>
      <c r="N42" s="13">
        <v>0.93</v>
      </c>
      <c r="O42" s="14">
        <v>1960.0</v>
      </c>
      <c r="P42" s="14">
        <v>266.0</v>
      </c>
      <c r="Q42" s="14">
        <v>351.0</v>
      </c>
      <c r="R42" s="15">
        <v>617.0</v>
      </c>
      <c r="S42" s="15">
        <v>0.31</v>
      </c>
      <c r="T42" s="14">
        <v>1163.0</v>
      </c>
      <c r="U42" s="14">
        <v>180.0</v>
      </c>
      <c r="V42" s="15">
        <v>1780.0</v>
      </c>
      <c r="W42" s="15">
        <v>0.91</v>
      </c>
      <c r="X42" s="16">
        <v>1920.0</v>
      </c>
      <c r="Y42" s="16">
        <v>188.0</v>
      </c>
      <c r="Z42" s="16">
        <v>299.0</v>
      </c>
      <c r="AA42" s="17">
        <v>487.0</v>
      </c>
      <c r="AB42" s="17">
        <v>0.25</v>
      </c>
      <c r="AC42" s="16">
        <v>1235.0</v>
      </c>
      <c r="AD42" s="16">
        <v>198.0</v>
      </c>
      <c r="AE42" s="17">
        <v>1722.0</v>
      </c>
      <c r="AF42" s="17">
        <v>0.9</v>
      </c>
      <c r="AG42" s="1" t="s">
        <v>81</v>
      </c>
      <c r="AH42" s="14">
        <v>-0.06</v>
      </c>
      <c r="AI42" s="14">
        <v>125.0</v>
      </c>
      <c r="AJ42" s="16">
        <v>-0.12</v>
      </c>
      <c r="AK42" s="16">
        <v>-5.0</v>
      </c>
      <c r="AL42" s="18">
        <v>-0.02</v>
      </c>
      <c r="AM42" s="18">
        <v>540.0</v>
      </c>
      <c r="AN42" s="19">
        <v>-0.04</v>
      </c>
      <c r="AO42" s="19">
        <v>482.0</v>
      </c>
    </row>
    <row r="43">
      <c r="A43" s="11">
        <v>56680.0</v>
      </c>
      <c r="B43" s="11">
        <v>56680.0</v>
      </c>
      <c r="C43" s="1" t="s">
        <v>82</v>
      </c>
      <c r="D43" s="12">
        <v>1245.0</v>
      </c>
      <c r="E43" s="12">
        <v>146.0</v>
      </c>
      <c r="F43" s="12">
        <v>459.0</v>
      </c>
      <c r="G43" s="13">
        <v>605.0</v>
      </c>
      <c r="H43" s="13">
        <v>0.49</v>
      </c>
      <c r="I43" s="12">
        <v>501.0</v>
      </c>
      <c r="J43" s="12">
        <v>139.0</v>
      </c>
      <c r="K43" s="13" t="str">
        <f t="shared" si="1"/>
        <v>1,099.00</v>
      </c>
      <c r="L43" s="13" t="str">
        <f t="shared" si="2"/>
        <v>0.88</v>
      </c>
      <c r="M43" s="13">
        <v>1106.0</v>
      </c>
      <c r="N43" s="13">
        <v>0.89</v>
      </c>
      <c r="O43" s="14">
        <v>1515.0</v>
      </c>
      <c r="P43" s="14">
        <v>119.0</v>
      </c>
      <c r="Q43" s="14">
        <v>447.0</v>
      </c>
      <c r="R43" s="15">
        <v>566.0</v>
      </c>
      <c r="S43" s="15">
        <v>0.37</v>
      </c>
      <c r="T43" s="14">
        <v>657.0</v>
      </c>
      <c r="U43" s="14">
        <v>292.0</v>
      </c>
      <c r="V43" s="15">
        <v>1223.0</v>
      </c>
      <c r="W43" s="15">
        <v>0.81</v>
      </c>
      <c r="X43" s="16">
        <v>1838.0</v>
      </c>
      <c r="Y43" s="16">
        <v>138.0</v>
      </c>
      <c r="Z43" s="16">
        <v>470.0</v>
      </c>
      <c r="AA43" s="17">
        <v>608.0</v>
      </c>
      <c r="AB43" s="17">
        <v>0.33</v>
      </c>
      <c r="AC43" s="16">
        <v>845.0</v>
      </c>
      <c r="AD43" s="16">
        <v>385.0</v>
      </c>
      <c r="AE43" s="17">
        <v>1453.0</v>
      </c>
      <c r="AF43" s="17">
        <v>0.79</v>
      </c>
      <c r="AG43" s="1" t="s">
        <v>82</v>
      </c>
      <c r="AH43" s="14">
        <v>-0.11</v>
      </c>
      <c r="AI43" s="14">
        <v>-39.0</v>
      </c>
      <c r="AJ43" s="16">
        <v>-0.16</v>
      </c>
      <c r="AK43" s="16">
        <v>3.0</v>
      </c>
      <c r="AL43" s="18">
        <v>-0.08</v>
      </c>
      <c r="AM43" s="18">
        <v>117.0</v>
      </c>
      <c r="AN43" s="19">
        <v>-0.1</v>
      </c>
      <c r="AO43" s="19">
        <v>347.0</v>
      </c>
    </row>
    <row r="44">
      <c r="A44" s="11">
        <v>52594.0</v>
      </c>
      <c r="B44" s="11">
        <v>52594.0</v>
      </c>
      <c r="C44" s="1" t="s">
        <v>83</v>
      </c>
      <c r="D44" s="12">
        <v>710.0</v>
      </c>
      <c r="E44" s="12">
        <v>91.0</v>
      </c>
      <c r="F44" s="12">
        <v>387.0</v>
      </c>
      <c r="G44" s="13">
        <v>478.0</v>
      </c>
      <c r="H44" s="13">
        <v>0.67</v>
      </c>
      <c r="I44" s="12">
        <v>202.0</v>
      </c>
      <c r="J44" s="12">
        <v>30.0</v>
      </c>
      <c r="K44" s="13" t="str">
        <f t="shared" si="1"/>
        <v>619.00</v>
      </c>
      <c r="L44" s="13" t="str">
        <f t="shared" si="2"/>
        <v>0.87</v>
      </c>
      <c r="M44" s="13">
        <v>680.0</v>
      </c>
      <c r="N44" s="13">
        <v>0.96</v>
      </c>
      <c r="O44" s="14">
        <v>1370.0</v>
      </c>
      <c r="P44" s="14">
        <v>254.0</v>
      </c>
      <c r="Q44" s="14">
        <v>394.0</v>
      </c>
      <c r="R44" s="15">
        <v>648.0</v>
      </c>
      <c r="S44" s="15">
        <v>0.47</v>
      </c>
      <c r="T44" s="14">
        <v>428.0</v>
      </c>
      <c r="U44" s="14">
        <v>294.0</v>
      </c>
      <c r="V44" s="15">
        <v>1076.0</v>
      </c>
      <c r="W44" s="15">
        <v>0.79</v>
      </c>
      <c r="X44" s="16">
        <v>1758.0</v>
      </c>
      <c r="Y44" s="16">
        <v>275.0</v>
      </c>
      <c r="Z44" s="16">
        <v>524.0</v>
      </c>
      <c r="AA44" s="17">
        <v>799.0</v>
      </c>
      <c r="AB44" s="17">
        <v>0.45</v>
      </c>
      <c r="AC44" s="16">
        <v>565.0</v>
      </c>
      <c r="AD44" s="16">
        <v>394.0</v>
      </c>
      <c r="AE44" s="17">
        <v>1364.0</v>
      </c>
      <c r="AF44" s="17">
        <v>0.78</v>
      </c>
      <c r="AG44" s="1" t="s">
        <v>83</v>
      </c>
      <c r="AH44" s="14">
        <v>-0.2</v>
      </c>
      <c r="AI44" s="14">
        <v>170.0</v>
      </c>
      <c r="AJ44" s="16">
        <v>-0.22</v>
      </c>
      <c r="AK44" s="16">
        <v>321.0</v>
      </c>
      <c r="AL44" s="18">
        <v>-0.17</v>
      </c>
      <c r="AM44" s="18">
        <v>396.0</v>
      </c>
      <c r="AN44" s="19">
        <v>-0.18</v>
      </c>
      <c r="AO44" s="19">
        <v>684.0</v>
      </c>
    </row>
    <row r="45">
      <c r="A45" s="11">
        <v>37502.0</v>
      </c>
      <c r="B45" s="11">
        <v>37502.0</v>
      </c>
      <c r="C45" s="1" t="s">
        <v>84</v>
      </c>
      <c r="D45" s="12">
        <v>1635.0</v>
      </c>
      <c r="E45" s="12">
        <v>158.0</v>
      </c>
      <c r="F45" s="12">
        <v>518.0</v>
      </c>
      <c r="G45" s="13">
        <v>676.0</v>
      </c>
      <c r="H45" s="13">
        <v>0.41</v>
      </c>
      <c r="I45" s="12">
        <v>919.0</v>
      </c>
      <c r="J45" s="12">
        <v>40.0</v>
      </c>
      <c r="K45" s="13" t="str">
        <f t="shared" si="1"/>
        <v>1,477.00</v>
      </c>
      <c r="L45" s="13" t="str">
        <f t="shared" si="2"/>
        <v>0.90</v>
      </c>
      <c r="M45" s="13">
        <v>1595.0</v>
      </c>
      <c r="N45" s="13">
        <v>0.98</v>
      </c>
      <c r="O45" s="14">
        <v>1965.0</v>
      </c>
      <c r="P45" s="14">
        <v>155.0</v>
      </c>
      <c r="Q45" s="14">
        <v>848.0</v>
      </c>
      <c r="R45" s="15">
        <v>1003.0</v>
      </c>
      <c r="S45" s="15">
        <v>0.51</v>
      </c>
      <c r="T45" s="14">
        <v>902.0</v>
      </c>
      <c r="U45" s="14">
        <v>60.0</v>
      </c>
      <c r="V45" s="15">
        <v>1905.0</v>
      </c>
      <c r="W45" s="15">
        <v>0.97</v>
      </c>
      <c r="X45" s="16">
        <v>1642.0</v>
      </c>
      <c r="Y45" s="16">
        <v>97.0</v>
      </c>
      <c r="Z45" s="16">
        <v>641.0</v>
      </c>
      <c r="AA45" s="17">
        <v>738.0</v>
      </c>
      <c r="AB45" s="17">
        <v>0.45</v>
      </c>
      <c r="AC45" s="16">
        <v>850.0</v>
      </c>
      <c r="AD45" s="16">
        <v>54.0</v>
      </c>
      <c r="AE45" s="17">
        <v>1588.0</v>
      </c>
      <c r="AF45" s="17">
        <v>0.97</v>
      </c>
      <c r="AG45" s="1" t="s">
        <v>84</v>
      </c>
      <c r="AH45" s="14">
        <v>0.1</v>
      </c>
      <c r="AI45" s="14">
        <v>327.0</v>
      </c>
      <c r="AJ45" s="16">
        <v>0.04</v>
      </c>
      <c r="AK45" s="16">
        <v>62.0</v>
      </c>
      <c r="AL45" s="18">
        <v>-0.01</v>
      </c>
      <c r="AM45" s="18">
        <v>310.0</v>
      </c>
      <c r="AN45" s="19">
        <v>-0.01</v>
      </c>
      <c r="AO45" s="19">
        <v>-7.0</v>
      </c>
    </row>
    <row r="46">
      <c r="A46" s="11">
        <v>47221.0</v>
      </c>
      <c r="B46" s="11">
        <v>47221.0</v>
      </c>
      <c r="C46" s="1" t="s">
        <v>85</v>
      </c>
      <c r="D46" s="12">
        <v>1320.0</v>
      </c>
      <c r="E46" s="12">
        <v>173.0</v>
      </c>
      <c r="F46" s="12">
        <v>893.0</v>
      </c>
      <c r="G46" s="13">
        <v>1066.0</v>
      </c>
      <c r="H46" s="13">
        <v>0.81</v>
      </c>
      <c r="I46" s="12">
        <v>224.0</v>
      </c>
      <c r="J46" s="12">
        <v>30.0</v>
      </c>
      <c r="K46" s="13" t="str">
        <f t="shared" si="1"/>
        <v>1,147.00</v>
      </c>
      <c r="L46" s="13" t="str">
        <f t="shared" si="2"/>
        <v>0.87</v>
      </c>
      <c r="M46" s="13">
        <v>1290.0</v>
      </c>
      <c r="N46" s="13">
        <v>0.98</v>
      </c>
      <c r="O46" s="14">
        <v>1530.0</v>
      </c>
      <c r="P46" s="14">
        <v>294.0</v>
      </c>
      <c r="Q46" s="14">
        <v>767.0</v>
      </c>
      <c r="R46" s="15">
        <v>1061.0</v>
      </c>
      <c r="S46" s="15">
        <v>0.69</v>
      </c>
      <c r="T46" s="14">
        <v>454.0</v>
      </c>
      <c r="U46" s="14">
        <v>15.0</v>
      </c>
      <c r="V46" s="15">
        <v>1515.0</v>
      </c>
      <c r="W46" s="15">
        <v>0.99</v>
      </c>
      <c r="X46" s="16">
        <v>1607.0</v>
      </c>
      <c r="Y46" s="16">
        <v>254.0</v>
      </c>
      <c r="Z46" s="16">
        <v>772.0</v>
      </c>
      <c r="AA46" s="17">
        <v>1026.0</v>
      </c>
      <c r="AB46" s="17">
        <v>0.64</v>
      </c>
      <c r="AC46" s="16">
        <v>568.0</v>
      </c>
      <c r="AD46" s="16">
        <v>13.0</v>
      </c>
      <c r="AE46" s="17">
        <v>1594.0</v>
      </c>
      <c r="AF46" s="17">
        <v>0.99</v>
      </c>
      <c r="AG46" s="1" t="s">
        <v>85</v>
      </c>
      <c r="AH46" s="14">
        <v>-0.11</v>
      </c>
      <c r="AI46" s="14">
        <v>-5.0</v>
      </c>
      <c r="AJ46" s="16">
        <v>-0.17</v>
      </c>
      <c r="AK46" s="16">
        <v>-40.0</v>
      </c>
      <c r="AL46" s="18">
        <v>0.01</v>
      </c>
      <c r="AM46" s="18">
        <v>225.0</v>
      </c>
      <c r="AN46" s="19">
        <v>0.01</v>
      </c>
      <c r="AO46" s="19">
        <v>304.0</v>
      </c>
    </row>
    <row r="47">
      <c r="A47" s="11">
        <v>13456.0</v>
      </c>
      <c r="B47" s="11">
        <v>13456.0</v>
      </c>
      <c r="C47" s="1" t="s">
        <v>86</v>
      </c>
      <c r="D47" s="12">
        <v>855.0</v>
      </c>
      <c r="E47" s="12">
        <v>72.0</v>
      </c>
      <c r="F47" s="12">
        <v>239.0</v>
      </c>
      <c r="G47" s="13">
        <v>311.0</v>
      </c>
      <c r="H47" s="13">
        <v>0.36</v>
      </c>
      <c r="I47" s="12">
        <v>464.0</v>
      </c>
      <c r="J47" s="12">
        <v>80.0</v>
      </c>
      <c r="K47" s="13" t="str">
        <f t="shared" si="1"/>
        <v>783.00</v>
      </c>
      <c r="L47" s="13" t="str">
        <f t="shared" si="2"/>
        <v>0.92</v>
      </c>
      <c r="M47" s="13">
        <v>775.0</v>
      </c>
      <c r="N47" s="13">
        <v>0.91</v>
      </c>
      <c r="O47" s="14">
        <v>1405.0</v>
      </c>
      <c r="P47" s="14">
        <v>125.0</v>
      </c>
      <c r="Q47" s="14">
        <v>379.0</v>
      </c>
      <c r="R47" s="15">
        <v>504.0</v>
      </c>
      <c r="S47" s="15">
        <v>0.36</v>
      </c>
      <c r="T47" s="14">
        <v>836.0</v>
      </c>
      <c r="U47" s="14">
        <v>65.0</v>
      </c>
      <c r="V47" s="15">
        <v>1340.0</v>
      </c>
      <c r="W47" s="15">
        <v>0.95</v>
      </c>
      <c r="X47" s="16">
        <v>1527.0</v>
      </c>
      <c r="Y47" s="16">
        <v>108.0</v>
      </c>
      <c r="Z47" s="16">
        <v>347.0</v>
      </c>
      <c r="AA47" s="17">
        <v>455.0</v>
      </c>
      <c r="AB47" s="17">
        <v>0.3</v>
      </c>
      <c r="AC47" s="16">
        <v>986.0</v>
      </c>
      <c r="AD47" s="16">
        <v>86.0</v>
      </c>
      <c r="AE47" s="17">
        <v>1441.0</v>
      </c>
      <c r="AF47" s="17">
        <v>0.94</v>
      </c>
      <c r="AG47" s="1" t="s">
        <v>86</v>
      </c>
      <c r="AH47" s="14">
        <v>-0.01</v>
      </c>
      <c r="AI47" s="14">
        <v>193.0</v>
      </c>
      <c r="AJ47" s="16">
        <v>-0.07</v>
      </c>
      <c r="AK47" s="16">
        <v>144.0</v>
      </c>
      <c r="AL47" s="18">
        <v>0.05</v>
      </c>
      <c r="AM47" s="18">
        <v>565.0</v>
      </c>
      <c r="AN47" s="19">
        <v>0.04</v>
      </c>
      <c r="AO47" s="19">
        <v>666.0</v>
      </c>
    </row>
    <row r="48">
      <c r="A48" s="11">
        <v>10918.0</v>
      </c>
      <c r="B48" s="11">
        <v>10918.0</v>
      </c>
      <c r="C48" s="1" t="s">
        <v>87</v>
      </c>
      <c r="D48" s="12">
        <v>720.0</v>
      </c>
      <c r="E48" s="12">
        <v>70.0</v>
      </c>
      <c r="F48" s="12">
        <v>199.0</v>
      </c>
      <c r="G48" s="13">
        <v>269.0</v>
      </c>
      <c r="H48" s="13">
        <v>0.37</v>
      </c>
      <c r="I48" s="12">
        <v>421.0</v>
      </c>
      <c r="J48" s="12">
        <v>30.0</v>
      </c>
      <c r="K48" s="13" t="str">
        <f t="shared" si="1"/>
        <v>650.00</v>
      </c>
      <c r="L48" s="13" t="str">
        <f t="shared" si="2"/>
        <v>0.90</v>
      </c>
      <c r="M48" s="13">
        <v>690.0</v>
      </c>
      <c r="N48" s="13">
        <v>0.96</v>
      </c>
      <c r="O48" s="14">
        <v>1150.0</v>
      </c>
      <c r="P48" s="14">
        <v>110.0</v>
      </c>
      <c r="Q48" s="14">
        <v>231.0</v>
      </c>
      <c r="R48" s="15">
        <v>341.0</v>
      </c>
      <c r="S48" s="15">
        <v>0.3</v>
      </c>
      <c r="T48" s="14">
        <v>598.0</v>
      </c>
      <c r="U48" s="14">
        <v>211.0</v>
      </c>
      <c r="V48" s="15">
        <v>939.0</v>
      </c>
      <c r="W48" s="15">
        <v>0.82</v>
      </c>
      <c r="X48" s="16">
        <v>1370.0</v>
      </c>
      <c r="Y48" s="16">
        <v>111.0</v>
      </c>
      <c r="Z48" s="16">
        <v>192.0</v>
      </c>
      <c r="AA48" s="17">
        <v>303.0</v>
      </c>
      <c r="AB48" s="17">
        <v>0.22</v>
      </c>
      <c r="AC48" s="16">
        <v>751.0</v>
      </c>
      <c r="AD48" s="16">
        <v>316.0</v>
      </c>
      <c r="AE48" s="17">
        <v>1054.0</v>
      </c>
      <c r="AF48" s="17">
        <v>0.77</v>
      </c>
      <c r="AG48" s="1" t="s">
        <v>87</v>
      </c>
      <c r="AH48" s="14">
        <v>-0.08</v>
      </c>
      <c r="AI48" s="14">
        <v>72.0</v>
      </c>
      <c r="AJ48" s="16">
        <v>-0.15</v>
      </c>
      <c r="AK48" s="16">
        <v>34.0</v>
      </c>
      <c r="AL48" s="18">
        <v>-0.14</v>
      </c>
      <c r="AM48" s="18">
        <v>249.0</v>
      </c>
      <c r="AN48" s="19">
        <v>-0.19</v>
      </c>
      <c r="AO48" s="19">
        <v>364.0</v>
      </c>
    </row>
    <row r="49">
      <c r="A49" s="11">
        <v>58738.0</v>
      </c>
      <c r="B49" s="11">
        <v>58738.0</v>
      </c>
      <c r="C49" s="1" t="s">
        <v>88</v>
      </c>
      <c r="D49" s="12">
        <v>640.0</v>
      </c>
      <c r="E49" s="12">
        <v>63.0</v>
      </c>
      <c r="F49" s="12">
        <v>292.0</v>
      </c>
      <c r="G49" s="13">
        <v>355.0</v>
      </c>
      <c r="H49" s="13">
        <v>0.55</v>
      </c>
      <c r="I49" s="12">
        <v>255.0</v>
      </c>
      <c r="J49" s="12">
        <v>30.0</v>
      </c>
      <c r="K49" s="13" t="str">
        <f t="shared" si="1"/>
        <v>577.00</v>
      </c>
      <c r="L49" s="13" t="str">
        <f t="shared" si="2"/>
        <v>0.90</v>
      </c>
      <c r="M49" s="13">
        <v>610.0</v>
      </c>
      <c r="N49" s="13">
        <v>0.95</v>
      </c>
      <c r="O49" s="14">
        <v>1080.0</v>
      </c>
      <c r="P49" s="14">
        <v>70.0</v>
      </c>
      <c r="Q49" s="14">
        <v>231.0</v>
      </c>
      <c r="R49" s="15">
        <v>301.0</v>
      </c>
      <c r="S49" s="15">
        <v>0.28</v>
      </c>
      <c r="T49" s="14">
        <v>488.0</v>
      </c>
      <c r="U49" s="14">
        <v>291.0</v>
      </c>
      <c r="V49" s="15">
        <v>789.0</v>
      </c>
      <c r="W49" s="15">
        <v>0.73</v>
      </c>
      <c r="X49" s="16">
        <v>1350.0</v>
      </c>
      <c r="Y49" s="16">
        <v>72.0</v>
      </c>
      <c r="Z49" s="16">
        <v>300.0</v>
      </c>
      <c r="AA49" s="17">
        <v>372.0</v>
      </c>
      <c r="AB49" s="17">
        <v>0.28</v>
      </c>
      <c r="AC49" s="16">
        <v>614.0</v>
      </c>
      <c r="AD49" s="16">
        <v>364.0</v>
      </c>
      <c r="AE49" s="17">
        <v>986.0</v>
      </c>
      <c r="AF49" s="17">
        <v>0.73</v>
      </c>
      <c r="AG49" s="1" t="s">
        <v>88</v>
      </c>
      <c r="AH49" s="14">
        <v>-0.28</v>
      </c>
      <c r="AI49" s="14">
        <v>-54.0</v>
      </c>
      <c r="AJ49" s="16">
        <v>-0.28</v>
      </c>
      <c r="AK49" s="16">
        <v>17.0</v>
      </c>
      <c r="AL49" s="18">
        <v>-0.22</v>
      </c>
      <c r="AM49" s="18">
        <v>179.0</v>
      </c>
      <c r="AN49" s="19">
        <v>-0.22</v>
      </c>
      <c r="AO49" s="19">
        <v>376.0</v>
      </c>
    </row>
    <row r="50">
      <c r="A50" s="11">
        <v>44530.0</v>
      </c>
      <c r="B50" s="11">
        <v>44530.0</v>
      </c>
      <c r="C50" s="1" t="s">
        <v>89</v>
      </c>
      <c r="D50" s="12">
        <v>1515.0</v>
      </c>
      <c r="E50" s="12">
        <v>120.0</v>
      </c>
      <c r="F50" s="12">
        <v>1052.0</v>
      </c>
      <c r="G50" s="13">
        <v>1172.0</v>
      </c>
      <c r="H50" s="13">
        <v>0.77</v>
      </c>
      <c r="I50" s="12">
        <v>333.0</v>
      </c>
      <c r="J50" s="12">
        <v>10.0</v>
      </c>
      <c r="K50" s="13" t="str">
        <f t="shared" si="1"/>
        <v>1,395.00</v>
      </c>
      <c r="L50" s="13" t="str">
        <f t="shared" si="2"/>
        <v>0.92</v>
      </c>
      <c r="M50" s="13">
        <v>1505.0</v>
      </c>
      <c r="N50" s="13">
        <v>0.99</v>
      </c>
      <c r="O50" s="14">
        <v>1430.0</v>
      </c>
      <c r="P50" s="14">
        <v>69.0</v>
      </c>
      <c r="Q50" s="14">
        <v>872.0</v>
      </c>
      <c r="R50" s="15">
        <v>941.0</v>
      </c>
      <c r="S50" s="15">
        <v>0.66</v>
      </c>
      <c r="T50" s="14">
        <v>474.0</v>
      </c>
      <c r="U50" s="14">
        <v>15.0</v>
      </c>
      <c r="V50" s="15">
        <v>1415.0</v>
      </c>
      <c r="W50" s="15">
        <v>0.99</v>
      </c>
      <c r="X50" s="16">
        <v>1348.0</v>
      </c>
      <c r="Y50" s="16">
        <v>53.0</v>
      </c>
      <c r="Z50" s="16">
        <v>757.0</v>
      </c>
      <c r="AA50" s="17">
        <v>810.0</v>
      </c>
      <c r="AB50" s="17">
        <v>0.6</v>
      </c>
      <c r="AC50" s="16">
        <v>506.0</v>
      </c>
      <c r="AD50" s="16">
        <v>32.0</v>
      </c>
      <c r="AE50" s="17">
        <v>1316.0</v>
      </c>
      <c r="AF50" s="17">
        <v>0.98</v>
      </c>
      <c r="AG50" s="1" t="s">
        <v>89</v>
      </c>
      <c r="AH50" s="14">
        <v>-0.12</v>
      </c>
      <c r="AI50" s="14">
        <v>-231.0</v>
      </c>
      <c r="AJ50" s="16">
        <v>-0.17</v>
      </c>
      <c r="AK50" s="16">
        <v>-362.0</v>
      </c>
      <c r="AL50" s="18">
        <v>0.0</v>
      </c>
      <c r="AM50" s="18">
        <v>-90.0</v>
      </c>
      <c r="AN50" s="19">
        <v>-0.02</v>
      </c>
      <c r="AO50" s="19">
        <v>-189.0</v>
      </c>
    </row>
    <row r="51">
      <c r="A51" s="11">
        <v>10846.0</v>
      </c>
      <c r="B51" s="11">
        <v>10846.0</v>
      </c>
      <c r="C51" s="1" t="s">
        <v>90</v>
      </c>
      <c r="D51" s="12">
        <v>850.0</v>
      </c>
      <c r="E51" s="12">
        <v>71.0</v>
      </c>
      <c r="F51" s="12">
        <v>505.0</v>
      </c>
      <c r="G51" s="13">
        <v>576.0</v>
      </c>
      <c r="H51" s="13">
        <v>0.68</v>
      </c>
      <c r="I51" s="12">
        <v>270.0</v>
      </c>
      <c r="J51" s="12">
        <v>4.0</v>
      </c>
      <c r="K51" s="13" t="str">
        <f t="shared" si="1"/>
        <v>779.00</v>
      </c>
      <c r="L51" s="13" t="str">
        <f t="shared" si="2"/>
        <v>0.92</v>
      </c>
      <c r="M51" s="13">
        <v>846.0</v>
      </c>
      <c r="N51" s="13">
        <v>1.0</v>
      </c>
      <c r="O51" s="14">
        <v>1325.0</v>
      </c>
      <c r="P51" s="14">
        <v>119.0</v>
      </c>
      <c r="Q51" s="14">
        <v>516.0</v>
      </c>
      <c r="R51" s="15">
        <v>635.0</v>
      </c>
      <c r="S51" s="15">
        <v>0.48</v>
      </c>
      <c r="T51" s="14">
        <v>407.0</v>
      </c>
      <c r="U51" s="14">
        <v>283.0</v>
      </c>
      <c r="V51" s="15">
        <v>1042.0</v>
      </c>
      <c r="W51" s="15">
        <v>0.79</v>
      </c>
      <c r="X51" s="16">
        <v>1134.0</v>
      </c>
      <c r="Y51" s="16">
        <v>85.0</v>
      </c>
      <c r="Z51" s="16">
        <v>376.0</v>
      </c>
      <c r="AA51" s="17">
        <v>461.0</v>
      </c>
      <c r="AB51" s="17">
        <v>0.41</v>
      </c>
      <c r="AC51" s="16">
        <v>370.0</v>
      </c>
      <c r="AD51" s="16">
        <v>303.0</v>
      </c>
      <c r="AE51" s="17">
        <v>831.0</v>
      </c>
      <c r="AF51" s="17">
        <v>0.73</v>
      </c>
      <c r="AG51" s="1" t="s">
        <v>90</v>
      </c>
      <c r="AH51" s="14">
        <v>-0.2</v>
      </c>
      <c r="AI51" s="14">
        <v>59.0</v>
      </c>
      <c r="AJ51" s="16">
        <v>-0.27</v>
      </c>
      <c r="AK51" s="16">
        <v>-115.0</v>
      </c>
      <c r="AL51" s="18">
        <v>-0.21</v>
      </c>
      <c r="AM51" s="18">
        <v>196.0</v>
      </c>
      <c r="AN51" s="19">
        <v>-0.26</v>
      </c>
      <c r="AO51" s="19">
        <v>-15.0</v>
      </c>
    </row>
    <row r="52">
      <c r="A52" s="11">
        <v>47914.0</v>
      </c>
      <c r="B52" s="11">
        <v>47914.0</v>
      </c>
      <c r="C52" s="1" t="s">
        <v>91</v>
      </c>
      <c r="D52" s="12">
        <v>500.0</v>
      </c>
      <c r="E52" s="12">
        <v>104.0</v>
      </c>
      <c r="F52" s="12">
        <v>240.0</v>
      </c>
      <c r="G52" s="13">
        <v>344.0</v>
      </c>
      <c r="H52" s="13">
        <v>0.69</v>
      </c>
      <c r="I52" s="12">
        <v>130.0</v>
      </c>
      <c r="J52" s="12">
        <v>26.0</v>
      </c>
      <c r="K52" s="13" t="str">
        <f t="shared" si="1"/>
        <v>396.00</v>
      </c>
      <c r="L52" s="13" t="str">
        <f t="shared" si="2"/>
        <v>0.79</v>
      </c>
      <c r="M52" s="13">
        <v>474.0</v>
      </c>
      <c r="N52" s="13">
        <v>0.95</v>
      </c>
      <c r="O52" s="14">
        <v>815.0</v>
      </c>
      <c r="P52" s="14">
        <v>154.0</v>
      </c>
      <c r="Q52" s="14">
        <v>219.0</v>
      </c>
      <c r="R52" s="15">
        <v>373.0</v>
      </c>
      <c r="S52" s="15">
        <v>0.46</v>
      </c>
      <c r="T52" s="14">
        <v>99.0</v>
      </c>
      <c r="U52" s="14">
        <v>343.0</v>
      </c>
      <c r="V52" s="15">
        <v>472.0</v>
      </c>
      <c r="W52" s="15">
        <v>0.58</v>
      </c>
      <c r="X52" s="16">
        <v>1122.0</v>
      </c>
      <c r="Y52" s="16">
        <v>171.0</v>
      </c>
      <c r="Z52" s="16">
        <v>254.0</v>
      </c>
      <c r="AA52" s="17">
        <v>425.0</v>
      </c>
      <c r="AB52" s="17">
        <v>0.38</v>
      </c>
      <c r="AC52" s="16">
        <v>142.0</v>
      </c>
      <c r="AD52" s="16">
        <v>555.0</v>
      </c>
      <c r="AE52" s="17">
        <v>567.0</v>
      </c>
      <c r="AF52" s="17">
        <v>0.51</v>
      </c>
      <c r="AG52" s="1" t="s">
        <v>91</v>
      </c>
      <c r="AH52" s="14">
        <v>-0.23</v>
      </c>
      <c r="AI52" s="14">
        <v>29.0</v>
      </c>
      <c r="AJ52" s="16">
        <v>-0.31</v>
      </c>
      <c r="AK52" s="16">
        <v>81.0</v>
      </c>
      <c r="AL52" s="18">
        <v>-0.37</v>
      </c>
      <c r="AM52" s="18">
        <v>-2.0</v>
      </c>
      <c r="AN52" s="19">
        <v>-0.44</v>
      </c>
      <c r="AO52" s="19">
        <v>93.0</v>
      </c>
    </row>
    <row r="53">
      <c r="A53" s="11">
        <v>55726.0</v>
      </c>
      <c r="B53" s="11">
        <v>55726.0</v>
      </c>
      <c r="C53" s="1" t="s">
        <v>92</v>
      </c>
      <c r="D53" s="12">
        <v>580.0</v>
      </c>
      <c r="E53" s="12">
        <v>137.0</v>
      </c>
      <c r="F53" s="12">
        <v>214.0</v>
      </c>
      <c r="G53" s="13">
        <v>351.0</v>
      </c>
      <c r="H53" s="13">
        <v>0.61</v>
      </c>
      <c r="I53" s="12">
        <v>210.0</v>
      </c>
      <c r="J53" s="12">
        <v>19.0</v>
      </c>
      <c r="K53" s="13" t="str">
        <f t="shared" si="1"/>
        <v>443.00</v>
      </c>
      <c r="L53" s="13" t="str">
        <f t="shared" si="2"/>
        <v>0.76</v>
      </c>
      <c r="M53" s="13">
        <v>561.0</v>
      </c>
      <c r="N53" s="13">
        <v>0.97</v>
      </c>
      <c r="O53" s="14">
        <v>920.0</v>
      </c>
      <c r="P53" s="14">
        <v>198.0</v>
      </c>
      <c r="Q53" s="14">
        <v>253.0</v>
      </c>
      <c r="R53" s="15">
        <v>451.0</v>
      </c>
      <c r="S53" s="15">
        <v>0.49</v>
      </c>
      <c r="T53" s="14">
        <v>325.0</v>
      </c>
      <c r="U53" s="14">
        <v>144.0</v>
      </c>
      <c r="V53" s="15">
        <v>776.0</v>
      </c>
      <c r="W53" s="15">
        <v>0.84</v>
      </c>
      <c r="X53" s="16">
        <v>1065.0</v>
      </c>
      <c r="Y53" s="16">
        <v>111.0</v>
      </c>
      <c r="Z53" s="16">
        <v>182.0</v>
      </c>
      <c r="AA53" s="17">
        <v>293.0</v>
      </c>
      <c r="AB53" s="17">
        <v>0.28</v>
      </c>
      <c r="AC53" s="16">
        <v>524.0</v>
      </c>
      <c r="AD53" s="16">
        <v>248.0</v>
      </c>
      <c r="AE53" s="17">
        <v>817.0</v>
      </c>
      <c r="AF53" s="17">
        <v>0.77</v>
      </c>
      <c r="AG53" s="1" t="s">
        <v>92</v>
      </c>
      <c r="AH53" s="14">
        <v>-0.11</v>
      </c>
      <c r="AI53" s="14">
        <v>100.0</v>
      </c>
      <c r="AJ53" s="16">
        <v>-0.33</v>
      </c>
      <c r="AK53" s="16">
        <v>-58.0</v>
      </c>
      <c r="AL53" s="18">
        <v>-0.12</v>
      </c>
      <c r="AM53" s="18">
        <v>215.0</v>
      </c>
      <c r="AN53" s="19">
        <v>-0.2</v>
      </c>
      <c r="AO53" s="19">
        <v>256.0</v>
      </c>
    </row>
    <row r="54">
      <c r="A54" s="11">
        <v>44476.0</v>
      </c>
      <c r="B54" s="11">
        <v>44476.0</v>
      </c>
      <c r="C54" s="1" t="s">
        <v>93</v>
      </c>
      <c r="D54" s="12">
        <v>774.0</v>
      </c>
      <c r="E54" s="12">
        <v>145.0</v>
      </c>
      <c r="F54" s="12">
        <v>409.0</v>
      </c>
      <c r="G54" s="13">
        <v>554.0</v>
      </c>
      <c r="H54" s="13">
        <v>0.72</v>
      </c>
      <c r="I54" s="12">
        <v>184.0</v>
      </c>
      <c r="J54" s="12">
        <v>36.0</v>
      </c>
      <c r="K54" s="13" t="str">
        <f t="shared" si="1"/>
        <v>629.00</v>
      </c>
      <c r="L54" s="13" t="str">
        <f t="shared" si="2"/>
        <v>0.81</v>
      </c>
      <c r="M54" s="13">
        <v>738.0</v>
      </c>
      <c r="N54" s="13">
        <v>0.95</v>
      </c>
      <c r="O54" s="14">
        <v>950.0</v>
      </c>
      <c r="P54" s="14">
        <v>184.0</v>
      </c>
      <c r="Q54" s="14">
        <v>502.0</v>
      </c>
      <c r="R54" s="15">
        <v>686.0</v>
      </c>
      <c r="S54" s="15">
        <v>0.72</v>
      </c>
      <c r="T54" s="14">
        <v>229.0</v>
      </c>
      <c r="U54" s="14">
        <v>35.0</v>
      </c>
      <c r="V54" s="15">
        <v>915.0</v>
      </c>
      <c r="W54" s="15">
        <v>0.96</v>
      </c>
      <c r="X54" s="16">
        <v>997.0</v>
      </c>
      <c r="Y54" s="16">
        <v>214.0</v>
      </c>
      <c r="Z54" s="16">
        <v>472.0</v>
      </c>
      <c r="AA54" s="17">
        <v>686.0</v>
      </c>
      <c r="AB54" s="17">
        <v>0.69</v>
      </c>
      <c r="AC54" s="16">
        <v>272.0</v>
      </c>
      <c r="AD54" s="16">
        <v>39.0</v>
      </c>
      <c r="AE54" s="17">
        <v>958.0</v>
      </c>
      <c r="AF54" s="17">
        <v>0.96</v>
      </c>
      <c r="AG54" s="1" t="s">
        <v>93</v>
      </c>
      <c r="AH54" s="14">
        <v>0.01</v>
      </c>
      <c r="AI54" s="14">
        <v>132.0</v>
      </c>
      <c r="AJ54" s="16">
        <v>-0.03</v>
      </c>
      <c r="AK54" s="16">
        <v>132.0</v>
      </c>
      <c r="AL54" s="18">
        <v>0.01</v>
      </c>
      <c r="AM54" s="18">
        <v>177.0</v>
      </c>
      <c r="AN54" s="19">
        <v>0.01</v>
      </c>
      <c r="AO54" s="19">
        <v>220.0</v>
      </c>
    </row>
    <row r="55">
      <c r="A55" s="11">
        <v>20420.0</v>
      </c>
      <c r="B55" s="11">
        <v>20420.0</v>
      </c>
      <c r="C55" s="1" t="s">
        <v>94</v>
      </c>
      <c r="D55" s="12">
        <v>875.0</v>
      </c>
      <c r="E55" s="12">
        <v>236.0</v>
      </c>
      <c r="F55" s="12">
        <v>451.0</v>
      </c>
      <c r="G55" s="13">
        <v>687.0</v>
      </c>
      <c r="H55" s="13">
        <v>0.79</v>
      </c>
      <c r="I55" s="12">
        <v>162.0</v>
      </c>
      <c r="J55" s="12">
        <v>26.0</v>
      </c>
      <c r="K55" s="13" t="str">
        <f t="shared" si="1"/>
        <v>639.00</v>
      </c>
      <c r="L55" s="13" t="str">
        <f t="shared" si="2"/>
        <v>0.73</v>
      </c>
      <c r="M55" s="13">
        <v>849.0</v>
      </c>
      <c r="N55" s="13">
        <v>0.97</v>
      </c>
      <c r="O55" s="14">
        <v>1100.0</v>
      </c>
      <c r="P55" s="14">
        <v>30.0</v>
      </c>
      <c r="Q55" s="14">
        <v>681.0</v>
      </c>
      <c r="R55" s="15">
        <v>711.0</v>
      </c>
      <c r="S55" s="15">
        <v>0.65</v>
      </c>
      <c r="T55" s="14">
        <v>319.0</v>
      </c>
      <c r="U55" s="14">
        <v>70.0</v>
      </c>
      <c r="V55" s="15">
        <v>1030.0</v>
      </c>
      <c r="W55" s="15">
        <v>0.94</v>
      </c>
      <c r="X55" s="16">
        <v>994.0</v>
      </c>
      <c r="Y55" s="16">
        <v>25.0</v>
      </c>
      <c r="Z55" s="16">
        <v>561.0</v>
      </c>
      <c r="AA55" s="17">
        <v>586.0</v>
      </c>
      <c r="AB55" s="17">
        <v>0.59</v>
      </c>
      <c r="AC55" s="16">
        <v>333.0</v>
      </c>
      <c r="AD55" s="16">
        <v>75.0</v>
      </c>
      <c r="AE55" s="17">
        <v>919.0</v>
      </c>
      <c r="AF55" s="17">
        <v>0.92</v>
      </c>
      <c r="AG55" s="1" t="s">
        <v>94</v>
      </c>
      <c r="AH55" s="14">
        <v>-0.14</v>
      </c>
      <c r="AI55" s="14">
        <v>24.0</v>
      </c>
      <c r="AJ55" s="16">
        <v>-0.2</v>
      </c>
      <c r="AK55" s="16">
        <v>-101.0</v>
      </c>
      <c r="AL55" s="18">
        <v>-0.03</v>
      </c>
      <c r="AM55" s="18">
        <v>181.0</v>
      </c>
      <c r="AN55" s="19">
        <v>-0.05</v>
      </c>
      <c r="AO55" s="19">
        <v>70.0</v>
      </c>
    </row>
    <row r="56">
      <c r="A56" s="11">
        <v>20618.0</v>
      </c>
      <c r="B56" s="11">
        <v>20618.0</v>
      </c>
      <c r="C56" s="1" t="s">
        <v>95</v>
      </c>
      <c r="D56" s="12">
        <v>520.0</v>
      </c>
      <c r="E56" s="12">
        <v>107.0</v>
      </c>
      <c r="F56" s="12">
        <v>244.0</v>
      </c>
      <c r="G56" s="13">
        <v>351.0</v>
      </c>
      <c r="H56" s="13">
        <v>0.68</v>
      </c>
      <c r="I56" s="12">
        <v>120.0</v>
      </c>
      <c r="J56" s="12">
        <v>49.0</v>
      </c>
      <c r="K56" s="13" t="str">
        <f t="shared" si="1"/>
        <v>413.00</v>
      </c>
      <c r="L56" s="13" t="str">
        <f t="shared" si="2"/>
        <v>0.79</v>
      </c>
      <c r="M56" s="13">
        <v>471.0</v>
      </c>
      <c r="N56" s="13">
        <v>0.91</v>
      </c>
      <c r="O56" s="14">
        <v>885.0</v>
      </c>
      <c r="P56" s="14">
        <v>151.0</v>
      </c>
      <c r="Q56" s="14">
        <v>326.0</v>
      </c>
      <c r="R56" s="15">
        <v>477.0</v>
      </c>
      <c r="S56" s="15">
        <v>0.54</v>
      </c>
      <c r="T56" s="14">
        <v>312.0</v>
      </c>
      <c r="U56" s="14">
        <v>96.0</v>
      </c>
      <c r="V56" s="15">
        <v>789.0</v>
      </c>
      <c r="W56" s="15">
        <v>0.89</v>
      </c>
      <c r="X56" s="16">
        <v>978.0</v>
      </c>
      <c r="Y56" s="16">
        <v>82.0</v>
      </c>
      <c r="Z56" s="16">
        <v>228.0</v>
      </c>
      <c r="AA56" s="17">
        <v>310.0</v>
      </c>
      <c r="AB56" s="17">
        <v>0.32</v>
      </c>
      <c r="AC56" s="16">
        <v>492.0</v>
      </c>
      <c r="AD56" s="16">
        <v>176.0</v>
      </c>
      <c r="AE56" s="17">
        <v>802.0</v>
      </c>
      <c r="AF56" s="17">
        <v>0.82</v>
      </c>
      <c r="AG56" s="1" t="s">
        <v>95</v>
      </c>
      <c r="AH56" s="14">
        <v>-0.14</v>
      </c>
      <c r="AI56" s="14">
        <v>126.0</v>
      </c>
      <c r="AJ56" s="16">
        <v>-0.36</v>
      </c>
      <c r="AK56" s="16">
        <v>-41.0</v>
      </c>
      <c r="AL56" s="18">
        <v>-0.01</v>
      </c>
      <c r="AM56" s="18">
        <v>318.0</v>
      </c>
      <c r="AN56" s="19">
        <v>-0.09</v>
      </c>
      <c r="AO56" s="19">
        <v>331.0</v>
      </c>
    </row>
    <row r="57">
      <c r="A57" s="11">
        <v>68818.0</v>
      </c>
      <c r="B57" s="11">
        <v>68818.0</v>
      </c>
      <c r="C57" s="1" t="s">
        <v>96</v>
      </c>
      <c r="D57" s="12">
        <v>780.0</v>
      </c>
      <c r="E57" s="12">
        <v>114.0</v>
      </c>
      <c r="F57" s="12">
        <v>128.0</v>
      </c>
      <c r="G57" s="13">
        <v>242.0</v>
      </c>
      <c r="H57" s="13">
        <v>0.31</v>
      </c>
      <c r="I57" s="12">
        <v>479.0</v>
      </c>
      <c r="J57" s="12">
        <v>59.0</v>
      </c>
      <c r="K57" s="13" t="str">
        <f t="shared" si="1"/>
        <v>666.00</v>
      </c>
      <c r="L57" s="13" t="str">
        <f t="shared" si="2"/>
        <v>0.85</v>
      </c>
      <c r="M57" s="13">
        <v>721.0</v>
      </c>
      <c r="N57" s="13">
        <v>0.92</v>
      </c>
      <c r="O57" s="14">
        <v>725.0</v>
      </c>
      <c r="P57" s="14">
        <v>135.0</v>
      </c>
      <c r="Q57" s="14">
        <v>104.0</v>
      </c>
      <c r="R57" s="15">
        <v>239.0</v>
      </c>
      <c r="S57" s="15">
        <v>0.33</v>
      </c>
      <c r="T57" s="14">
        <v>426.0</v>
      </c>
      <c r="U57" s="14">
        <v>60.0</v>
      </c>
      <c r="V57" s="15">
        <v>665.0</v>
      </c>
      <c r="W57" s="15">
        <v>0.92</v>
      </c>
      <c r="X57" s="16">
        <v>975.0</v>
      </c>
      <c r="Y57" s="16">
        <v>183.0</v>
      </c>
      <c r="Z57" s="16">
        <v>117.0</v>
      </c>
      <c r="AA57" s="17">
        <v>300.0</v>
      </c>
      <c r="AB57" s="17">
        <v>0.31</v>
      </c>
      <c r="AC57" s="16">
        <v>576.0</v>
      </c>
      <c r="AD57" s="16">
        <v>99.0</v>
      </c>
      <c r="AE57" s="17">
        <v>876.0</v>
      </c>
      <c r="AF57" s="17">
        <v>0.9</v>
      </c>
      <c r="AG57" s="1" t="s">
        <v>96</v>
      </c>
      <c r="AH57" s="14">
        <v>0.02</v>
      </c>
      <c r="AI57" s="14">
        <v>-3.0</v>
      </c>
      <c r="AJ57" s="16">
        <v>0.0</v>
      </c>
      <c r="AK57" s="16">
        <v>58.0</v>
      </c>
      <c r="AL57" s="18">
        <v>-0.01</v>
      </c>
      <c r="AM57" s="18">
        <v>-56.0</v>
      </c>
      <c r="AN57" s="19">
        <v>-0.03</v>
      </c>
      <c r="AO57" s="19">
        <v>155.0</v>
      </c>
    </row>
    <row r="58">
      <c r="A58" s="11">
        <v>67432.0</v>
      </c>
      <c r="B58" s="11">
        <v>67432.0</v>
      </c>
      <c r="C58" s="1" t="s">
        <v>97</v>
      </c>
      <c r="D58" s="12">
        <v>640.0</v>
      </c>
      <c r="E58" s="12">
        <v>142.0</v>
      </c>
      <c r="F58" s="12">
        <v>263.0</v>
      </c>
      <c r="G58" s="13">
        <v>405.0</v>
      </c>
      <c r="H58" s="13">
        <v>0.63</v>
      </c>
      <c r="I58" s="12">
        <v>209.0</v>
      </c>
      <c r="J58" s="12">
        <v>26.0</v>
      </c>
      <c r="K58" s="13" t="str">
        <f t="shared" si="1"/>
        <v>498.00</v>
      </c>
      <c r="L58" s="13" t="str">
        <f t="shared" si="2"/>
        <v>0.78</v>
      </c>
      <c r="M58" s="13">
        <v>614.0</v>
      </c>
      <c r="N58" s="13">
        <v>0.96</v>
      </c>
      <c r="O58" s="14">
        <v>810.0</v>
      </c>
      <c r="P58" s="14">
        <v>100.0</v>
      </c>
      <c r="Q58" s="14">
        <v>410.0</v>
      </c>
      <c r="R58" s="15">
        <v>510.0</v>
      </c>
      <c r="S58" s="15">
        <v>0.63</v>
      </c>
      <c r="T58" s="14">
        <v>275.0</v>
      </c>
      <c r="U58" s="14">
        <v>25.0</v>
      </c>
      <c r="V58" s="15">
        <v>785.0</v>
      </c>
      <c r="W58" s="15">
        <v>0.97</v>
      </c>
      <c r="X58" s="16">
        <v>906.0</v>
      </c>
      <c r="Y58" s="16">
        <v>90.0</v>
      </c>
      <c r="Z58" s="16">
        <v>387.0</v>
      </c>
      <c r="AA58" s="17">
        <v>477.0</v>
      </c>
      <c r="AB58" s="17">
        <v>0.53</v>
      </c>
      <c r="AC58" s="16">
        <v>349.0</v>
      </c>
      <c r="AD58" s="16">
        <v>80.0</v>
      </c>
      <c r="AE58" s="17">
        <v>826.0</v>
      </c>
      <c r="AF58" s="17">
        <v>0.91</v>
      </c>
      <c r="AG58" s="1" t="s">
        <v>97</v>
      </c>
      <c r="AH58" s="14">
        <v>0.0</v>
      </c>
      <c r="AI58" s="14">
        <v>105.0</v>
      </c>
      <c r="AJ58" s="16">
        <v>-0.11</v>
      </c>
      <c r="AK58" s="16">
        <v>72.0</v>
      </c>
      <c r="AL58" s="18">
        <v>0.01</v>
      </c>
      <c r="AM58" s="18">
        <v>171.0</v>
      </c>
      <c r="AN58" s="19">
        <v>-0.05</v>
      </c>
      <c r="AO58" s="19">
        <v>212.0</v>
      </c>
    </row>
    <row r="59">
      <c r="A59" s="11">
        <v>66460.0</v>
      </c>
      <c r="B59" s="11">
        <v>66460.0</v>
      </c>
      <c r="C59" s="1" t="s">
        <v>98</v>
      </c>
      <c r="D59" s="12">
        <v>765.0</v>
      </c>
      <c r="E59" s="12">
        <v>58.0</v>
      </c>
      <c r="F59" s="12">
        <v>452.0</v>
      </c>
      <c r="G59" s="13">
        <v>510.0</v>
      </c>
      <c r="H59" s="13">
        <v>0.67</v>
      </c>
      <c r="I59" s="12">
        <v>255.0</v>
      </c>
      <c r="J59" s="12">
        <v>0.0</v>
      </c>
      <c r="K59" s="13" t="str">
        <f t="shared" si="1"/>
        <v>707.00</v>
      </c>
      <c r="L59" s="13" t="str">
        <f t="shared" si="2"/>
        <v>0.92</v>
      </c>
      <c r="M59" s="13">
        <v>765.0</v>
      </c>
      <c r="N59" s="13">
        <v>1.0</v>
      </c>
      <c r="O59" s="14">
        <v>1070.0</v>
      </c>
      <c r="P59" s="14">
        <v>159.0</v>
      </c>
      <c r="Q59" s="14">
        <v>347.0</v>
      </c>
      <c r="R59" s="15">
        <v>506.0</v>
      </c>
      <c r="S59" s="15">
        <v>0.47</v>
      </c>
      <c r="T59" s="14">
        <v>549.0</v>
      </c>
      <c r="U59" s="14">
        <v>15.0</v>
      </c>
      <c r="V59" s="15">
        <v>1055.0</v>
      </c>
      <c r="W59" s="15">
        <v>0.99</v>
      </c>
      <c r="X59" s="16">
        <v>838.0</v>
      </c>
      <c r="Y59" s="16">
        <v>85.0</v>
      </c>
      <c r="Z59" s="16">
        <v>243.0</v>
      </c>
      <c r="AA59" s="17">
        <v>328.0</v>
      </c>
      <c r="AB59" s="17">
        <v>0.39</v>
      </c>
      <c r="AC59" s="16">
        <v>481.0</v>
      </c>
      <c r="AD59" s="16">
        <v>29.0</v>
      </c>
      <c r="AE59" s="17">
        <v>809.0</v>
      </c>
      <c r="AF59" s="17">
        <v>0.97</v>
      </c>
      <c r="AG59" s="1" t="s">
        <v>98</v>
      </c>
      <c r="AH59" s="14">
        <v>-0.19</v>
      </c>
      <c r="AI59" s="14">
        <v>-4.0</v>
      </c>
      <c r="AJ59" s="16">
        <v>-0.28</v>
      </c>
      <c r="AK59" s="16">
        <v>-182.0</v>
      </c>
      <c r="AL59" s="18">
        <v>-0.01</v>
      </c>
      <c r="AM59" s="18">
        <v>290.0</v>
      </c>
      <c r="AN59" s="19">
        <v>-0.03</v>
      </c>
      <c r="AO59" s="19">
        <v>44.0</v>
      </c>
    </row>
    <row r="60">
      <c r="A60" s="11">
        <v>53026.0</v>
      </c>
      <c r="B60" s="11">
        <v>53026.0</v>
      </c>
      <c r="C60" s="1" t="s">
        <v>99</v>
      </c>
      <c r="D60" s="12">
        <v>155.0</v>
      </c>
      <c r="E60" s="12">
        <v>15.0</v>
      </c>
      <c r="F60" s="12">
        <v>14.0</v>
      </c>
      <c r="G60" s="13">
        <v>29.0</v>
      </c>
      <c r="H60" s="13">
        <v>0.19</v>
      </c>
      <c r="I60" s="12">
        <v>90.0</v>
      </c>
      <c r="J60" s="12">
        <v>36.0</v>
      </c>
      <c r="K60" s="13" t="str">
        <f t="shared" si="1"/>
        <v>140.00</v>
      </c>
      <c r="L60" s="13" t="str">
        <f t="shared" si="2"/>
        <v>0.90</v>
      </c>
      <c r="M60" s="13">
        <v>119.0</v>
      </c>
      <c r="N60" s="13">
        <v>0.77</v>
      </c>
      <c r="O60" s="14">
        <v>630.0</v>
      </c>
      <c r="P60" s="14">
        <v>65.0</v>
      </c>
      <c r="Q60" s="14">
        <v>75.0</v>
      </c>
      <c r="R60" s="15">
        <v>140.0</v>
      </c>
      <c r="S60" s="15">
        <v>0.22</v>
      </c>
      <c r="T60" s="14">
        <v>355.0</v>
      </c>
      <c r="U60" s="14">
        <v>135.0</v>
      </c>
      <c r="V60" s="15">
        <v>495.0</v>
      </c>
      <c r="W60" s="15">
        <v>0.79</v>
      </c>
      <c r="X60" s="16">
        <v>836.0</v>
      </c>
      <c r="Y60" s="16">
        <v>51.0</v>
      </c>
      <c r="Z60" s="16">
        <v>108.0</v>
      </c>
      <c r="AA60" s="17">
        <v>159.0</v>
      </c>
      <c r="AB60" s="17">
        <v>0.19</v>
      </c>
      <c r="AC60" s="16">
        <v>511.0</v>
      </c>
      <c r="AD60" s="16">
        <v>166.0</v>
      </c>
      <c r="AE60" s="17">
        <v>670.0</v>
      </c>
      <c r="AF60" s="17">
        <v>0.8</v>
      </c>
      <c r="AG60" s="1" t="s">
        <v>99</v>
      </c>
      <c r="AH60" s="14">
        <v>0.04</v>
      </c>
      <c r="AI60" s="14">
        <v>111.0</v>
      </c>
      <c r="AJ60" s="16">
        <v>0.0</v>
      </c>
      <c r="AK60" s="16">
        <v>130.0</v>
      </c>
      <c r="AL60" s="18">
        <v>0.02</v>
      </c>
      <c r="AM60" s="18">
        <v>376.0</v>
      </c>
      <c r="AN60" s="19">
        <v>0.03</v>
      </c>
      <c r="AO60" s="19">
        <v>551.0</v>
      </c>
    </row>
    <row r="61">
      <c r="A61" s="11">
        <v>55186.0</v>
      </c>
      <c r="B61" s="11">
        <v>55186.0</v>
      </c>
      <c r="C61" s="1" t="s">
        <v>100</v>
      </c>
      <c r="D61" s="12">
        <v>100.0</v>
      </c>
      <c r="E61" s="12">
        <v>29.0</v>
      </c>
      <c r="F61" s="12">
        <v>52.0</v>
      </c>
      <c r="G61" s="13">
        <v>81.0</v>
      </c>
      <c r="H61" s="13">
        <v>0.81</v>
      </c>
      <c r="I61" s="12">
        <v>15.0</v>
      </c>
      <c r="J61" s="12">
        <v>4.0</v>
      </c>
      <c r="K61" s="13" t="str">
        <f t="shared" si="1"/>
        <v>71.00</v>
      </c>
      <c r="L61" s="13" t="str">
        <f t="shared" si="2"/>
        <v>0.71</v>
      </c>
      <c r="M61" s="13">
        <v>96.0</v>
      </c>
      <c r="N61" s="13">
        <v>0.96</v>
      </c>
      <c r="O61" s="14">
        <v>540.0</v>
      </c>
      <c r="P61" s="14">
        <v>40.0</v>
      </c>
      <c r="Q61" s="14">
        <v>59.0</v>
      </c>
      <c r="R61" s="15">
        <v>99.0</v>
      </c>
      <c r="S61" s="15">
        <v>0.18</v>
      </c>
      <c r="T61" s="14">
        <v>316.0</v>
      </c>
      <c r="U61" s="14">
        <v>125.0</v>
      </c>
      <c r="V61" s="15">
        <v>415.0</v>
      </c>
      <c r="W61" s="15">
        <v>0.77</v>
      </c>
      <c r="X61" s="16">
        <v>822.0</v>
      </c>
      <c r="Y61" s="16">
        <v>60.0</v>
      </c>
      <c r="Z61" s="16">
        <v>75.0</v>
      </c>
      <c r="AA61" s="17">
        <v>135.0</v>
      </c>
      <c r="AB61" s="17">
        <v>0.16</v>
      </c>
      <c r="AC61" s="16">
        <v>478.0</v>
      </c>
      <c r="AD61" s="16">
        <v>209.0</v>
      </c>
      <c r="AE61" s="17">
        <v>613.0</v>
      </c>
      <c r="AF61" s="17">
        <v>0.75</v>
      </c>
      <c r="AG61" s="1" t="s">
        <v>100</v>
      </c>
      <c r="AH61" s="14">
        <v>-0.63</v>
      </c>
      <c r="AI61" s="14">
        <v>18.0</v>
      </c>
      <c r="AJ61" s="16">
        <v>-0.65</v>
      </c>
      <c r="AK61" s="16">
        <v>54.0</v>
      </c>
      <c r="AL61" s="18">
        <v>-0.19</v>
      </c>
      <c r="AM61" s="18">
        <v>319.0</v>
      </c>
      <c r="AN61" s="19">
        <v>-0.21</v>
      </c>
      <c r="AO61" s="19">
        <v>517.0</v>
      </c>
    </row>
    <row r="62">
      <c r="A62" s="11">
        <v>62014.0</v>
      </c>
      <c r="B62" s="11">
        <v>62014.0</v>
      </c>
      <c r="C62" s="1" t="s">
        <v>101</v>
      </c>
      <c r="D62" s="12">
        <v>710.0</v>
      </c>
      <c r="E62" s="12">
        <v>34.0</v>
      </c>
      <c r="F62" s="12">
        <v>206.0</v>
      </c>
      <c r="G62" s="13">
        <v>240.0</v>
      </c>
      <c r="H62" s="13">
        <v>0.34</v>
      </c>
      <c r="I62" s="12">
        <v>384.0</v>
      </c>
      <c r="J62" s="12">
        <v>86.0</v>
      </c>
      <c r="K62" s="13" t="str">
        <f t="shared" si="1"/>
        <v>676.00</v>
      </c>
      <c r="L62" s="13" t="str">
        <f t="shared" si="2"/>
        <v>0.95</v>
      </c>
      <c r="M62" s="13">
        <v>624.0</v>
      </c>
      <c r="N62" s="13">
        <v>0.88</v>
      </c>
      <c r="O62" s="14">
        <v>800.0</v>
      </c>
      <c r="P62" s="14">
        <v>10.0</v>
      </c>
      <c r="Q62" s="14">
        <v>239.0</v>
      </c>
      <c r="R62" s="15">
        <v>249.0</v>
      </c>
      <c r="S62" s="15">
        <v>0.31</v>
      </c>
      <c r="T62" s="14">
        <v>372.0</v>
      </c>
      <c r="U62" s="14">
        <v>179.0</v>
      </c>
      <c r="V62" s="15">
        <v>621.0</v>
      </c>
      <c r="W62" s="15">
        <v>0.78</v>
      </c>
      <c r="X62" s="16">
        <v>817.0</v>
      </c>
      <c r="Y62" s="16">
        <v>10.0</v>
      </c>
      <c r="Z62" s="16">
        <v>206.0</v>
      </c>
      <c r="AA62" s="17">
        <v>216.0</v>
      </c>
      <c r="AB62" s="17">
        <v>0.26</v>
      </c>
      <c r="AC62" s="16">
        <v>396.0</v>
      </c>
      <c r="AD62" s="16">
        <v>205.0</v>
      </c>
      <c r="AE62" s="17">
        <v>612.0</v>
      </c>
      <c r="AF62" s="17">
        <v>0.75</v>
      </c>
      <c r="AG62" s="1" t="s">
        <v>101</v>
      </c>
      <c r="AH62" s="14">
        <v>-0.03</v>
      </c>
      <c r="AI62" s="14">
        <v>9.0</v>
      </c>
      <c r="AJ62" s="16">
        <v>-0.07</v>
      </c>
      <c r="AK62" s="16">
        <v>-24.0</v>
      </c>
      <c r="AL62" s="18">
        <v>-0.1</v>
      </c>
      <c r="AM62" s="18">
        <v>-3.0</v>
      </c>
      <c r="AN62" s="19">
        <v>-0.13</v>
      </c>
      <c r="AO62" s="19">
        <v>-12.0</v>
      </c>
    </row>
    <row r="63">
      <c r="A63" s="11">
        <v>61996.0</v>
      </c>
      <c r="B63" s="11">
        <v>61996.0</v>
      </c>
      <c r="C63" s="1" t="s">
        <v>102</v>
      </c>
      <c r="D63" s="12">
        <v>705.0</v>
      </c>
      <c r="E63" s="12">
        <v>114.0</v>
      </c>
      <c r="F63" s="12">
        <v>311.0</v>
      </c>
      <c r="G63" s="13">
        <v>425.0</v>
      </c>
      <c r="H63" s="13">
        <v>0.6</v>
      </c>
      <c r="I63" s="12">
        <v>280.0</v>
      </c>
      <c r="J63" s="12">
        <v>0.0</v>
      </c>
      <c r="K63" s="13" t="str">
        <f t="shared" si="1"/>
        <v>591.00</v>
      </c>
      <c r="L63" s="13" t="str">
        <f t="shared" si="2"/>
        <v>0.84</v>
      </c>
      <c r="M63" s="13">
        <v>705.0</v>
      </c>
      <c r="N63" s="13">
        <v>1.0</v>
      </c>
      <c r="O63" s="14">
        <v>785.0</v>
      </c>
      <c r="P63" s="14">
        <v>109.0</v>
      </c>
      <c r="Q63" s="14">
        <v>296.0</v>
      </c>
      <c r="R63" s="15">
        <v>405.0</v>
      </c>
      <c r="S63" s="15">
        <v>0.52</v>
      </c>
      <c r="T63" s="14">
        <v>355.0</v>
      </c>
      <c r="U63" s="14">
        <v>25.0</v>
      </c>
      <c r="V63" s="15">
        <v>760.0</v>
      </c>
      <c r="W63" s="15">
        <v>0.97</v>
      </c>
      <c r="X63" s="16">
        <v>814.0</v>
      </c>
      <c r="Y63" s="16">
        <v>65.0</v>
      </c>
      <c r="Z63" s="16">
        <v>317.0</v>
      </c>
      <c r="AA63" s="17">
        <v>382.0</v>
      </c>
      <c r="AB63" s="17">
        <v>0.47</v>
      </c>
      <c r="AC63" s="16">
        <v>408.0</v>
      </c>
      <c r="AD63" s="16">
        <v>24.0</v>
      </c>
      <c r="AE63" s="17">
        <v>790.0</v>
      </c>
      <c r="AF63" s="17">
        <v>0.97</v>
      </c>
      <c r="AG63" s="1" t="s">
        <v>102</v>
      </c>
      <c r="AH63" s="14">
        <v>-0.09</v>
      </c>
      <c r="AI63" s="14">
        <v>-20.0</v>
      </c>
      <c r="AJ63" s="16">
        <v>-0.13</v>
      </c>
      <c r="AK63" s="16">
        <v>-43.0</v>
      </c>
      <c r="AL63" s="18">
        <v>-0.03</v>
      </c>
      <c r="AM63" s="18">
        <v>55.0</v>
      </c>
      <c r="AN63" s="19">
        <v>-0.03</v>
      </c>
      <c r="AO63" s="19">
        <v>85.0</v>
      </c>
    </row>
    <row r="64">
      <c r="A64" s="11">
        <v>1486.0</v>
      </c>
      <c r="B64" s="11">
        <v>1486.0</v>
      </c>
      <c r="C64" s="1" t="s">
        <v>103</v>
      </c>
      <c r="D64" s="12">
        <v>350.0</v>
      </c>
      <c r="E64" s="12">
        <v>18.0</v>
      </c>
      <c r="F64" s="12">
        <v>167.0</v>
      </c>
      <c r="G64" s="13">
        <v>185.0</v>
      </c>
      <c r="H64" s="13">
        <v>0.53</v>
      </c>
      <c r="I64" s="12">
        <v>57.0</v>
      </c>
      <c r="J64" s="12">
        <v>108.0</v>
      </c>
      <c r="K64" s="13" t="str">
        <f t="shared" si="1"/>
        <v>332.00</v>
      </c>
      <c r="L64" s="13" t="str">
        <f t="shared" si="2"/>
        <v>0.95</v>
      </c>
      <c r="M64" s="13">
        <v>242.0</v>
      </c>
      <c r="N64" s="13">
        <v>0.69</v>
      </c>
      <c r="O64" s="14">
        <v>685.0</v>
      </c>
      <c r="P64" s="14">
        <v>141.0</v>
      </c>
      <c r="Q64" s="14">
        <v>165.0</v>
      </c>
      <c r="R64" s="15">
        <v>306.0</v>
      </c>
      <c r="S64" s="15">
        <v>0.45</v>
      </c>
      <c r="T64" s="14">
        <v>197.0</v>
      </c>
      <c r="U64" s="14">
        <v>182.0</v>
      </c>
      <c r="V64" s="15">
        <v>503.0</v>
      </c>
      <c r="W64" s="15">
        <v>0.73</v>
      </c>
      <c r="X64" s="16">
        <v>734.0</v>
      </c>
      <c r="Y64" s="16">
        <v>94.0</v>
      </c>
      <c r="Z64" s="16">
        <v>204.0</v>
      </c>
      <c r="AA64" s="17">
        <v>298.0</v>
      </c>
      <c r="AB64" s="17">
        <v>0.41</v>
      </c>
      <c r="AC64" s="16">
        <v>241.0</v>
      </c>
      <c r="AD64" s="16">
        <v>195.0</v>
      </c>
      <c r="AE64" s="17">
        <v>539.0</v>
      </c>
      <c r="AF64" s="17">
        <v>0.73</v>
      </c>
      <c r="AG64" s="1" t="s">
        <v>103</v>
      </c>
      <c r="AH64" s="14">
        <v>-0.08</v>
      </c>
      <c r="AI64" s="14">
        <v>121.0</v>
      </c>
      <c r="AJ64" s="16">
        <v>-0.12</v>
      </c>
      <c r="AK64" s="16">
        <v>113.0</v>
      </c>
      <c r="AL64" s="18">
        <v>0.04</v>
      </c>
      <c r="AM64" s="18">
        <v>261.0</v>
      </c>
      <c r="AN64" s="19">
        <v>0.04</v>
      </c>
      <c r="AO64" s="19">
        <v>297.0</v>
      </c>
    </row>
    <row r="65">
      <c r="A65" s="11">
        <v>20078.0</v>
      </c>
      <c r="B65" s="11">
        <v>20078.0</v>
      </c>
      <c r="C65" s="1" t="s">
        <v>104</v>
      </c>
      <c r="D65" s="12">
        <v>719.0</v>
      </c>
      <c r="E65" s="12">
        <v>113.0</v>
      </c>
      <c r="F65" s="12">
        <v>387.0</v>
      </c>
      <c r="G65" s="13">
        <v>500.0</v>
      </c>
      <c r="H65" s="13">
        <v>0.7</v>
      </c>
      <c r="I65" s="12">
        <v>207.0</v>
      </c>
      <c r="J65" s="12">
        <v>12.0</v>
      </c>
      <c r="K65" s="13" t="str">
        <f t="shared" si="1"/>
        <v>606.00</v>
      </c>
      <c r="L65" s="13" t="str">
        <f t="shared" si="2"/>
        <v>0.84</v>
      </c>
      <c r="M65" s="13">
        <v>707.0</v>
      </c>
      <c r="N65" s="13">
        <v>0.98</v>
      </c>
      <c r="O65" s="14">
        <v>650.0</v>
      </c>
      <c r="P65" s="14">
        <v>114.0</v>
      </c>
      <c r="Q65" s="14">
        <v>368.0</v>
      </c>
      <c r="R65" s="15">
        <v>482.0</v>
      </c>
      <c r="S65" s="15">
        <v>0.74</v>
      </c>
      <c r="T65" s="14">
        <v>160.0</v>
      </c>
      <c r="U65" s="14">
        <v>8.0</v>
      </c>
      <c r="V65" s="15">
        <v>642.0</v>
      </c>
      <c r="W65" s="15">
        <v>0.99</v>
      </c>
      <c r="X65" s="16">
        <v>718.0</v>
      </c>
      <c r="Y65" s="16">
        <v>141.0</v>
      </c>
      <c r="Z65" s="16">
        <v>371.0</v>
      </c>
      <c r="AA65" s="17">
        <v>512.0</v>
      </c>
      <c r="AB65" s="17">
        <v>0.71</v>
      </c>
      <c r="AC65" s="16">
        <v>198.0</v>
      </c>
      <c r="AD65" s="16">
        <v>8.0</v>
      </c>
      <c r="AE65" s="17">
        <v>710.0</v>
      </c>
      <c r="AF65" s="17">
        <v>0.99</v>
      </c>
      <c r="AG65" s="1" t="s">
        <v>104</v>
      </c>
      <c r="AH65" s="14">
        <v>0.05</v>
      </c>
      <c r="AI65" s="14">
        <v>-18.0</v>
      </c>
      <c r="AJ65" s="16">
        <v>0.02</v>
      </c>
      <c r="AK65" s="16">
        <v>12.0</v>
      </c>
      <c r="AL65" s="18">
        <v>0.0</v>
      </c>
      <c r="AM65" s="18">
        <v>-65.0</v>
      </c>
      <c r="AN65" s="19">
        <v>0.01</v>
      </c>
      <c r="AO65" s="19">
        <v>3.0</v>
      </c>
    </row>
    <row r="66">
      <c r="A66" s="11">
        <v>35738.0</v>
      </c>
      <c r="B66" s="11">
        <v>35738.0</v>
      </c>
      <c r="C66" s="1" t="s">
        <v>105</v>
      </c>
      <c r="D66" s="12">
        <v>574.0</v>
      </c>
      <c r="E66" s="12">
        <v>35.0</v>
      </c>
      <c r="F66" s="12">
        <v>370.0</v>
      </c>
      <c r="G66" s="13">
        <v>405.0</v>
      </c>
      <c r="H66" s="13">
        <v>0.71</v>
      </c>
      <c r="I66" s="12">
        <v>165.0</v>
      </c>
      <c r="J66" s="12">
        <v>4.0</v>
      </c>
      <c r="K66" s="13" t="str">
        <f t="shared" si="1"/>
        <v>539.00</v>
      </c>
      <c r="L66" s="13" t="str">
        <f t="shared" si="2"/>
        <v>0.94</v>
      </c>
      <c r="M66" s="13">
        <v>570.0</v>
      </c>
      <c r="N66" s="13">
        <v>0.99</v>
      </c>
      <c r="O66" s="14">
        <v>585.0</v>
      </c>
      <c r="P66" s="14">
        <v>14.0</v>
      </c>
      <c r="Q66" s="14">
        <v>396.0</v>
      </c>
      <c r="R66" s="15">
        <v>410.0</v>
      </c>
      <c r="S66" s="15">
        <v>0.7</v>
      </c>
      <c r="T66" s="14">
        <v>171.0</v>
      </c>
      <c r="U66" s="14">
        <v>4.0</v>
      </c>
      <c r="V66" s="15">
        <v>581.0</v>
      </c>
      <c r="W66" s="15">
        <v>0.99</v>
      </c>
      <c r="X66" s="16">
        <v>642.0</v>
      </c>
      <c r="Y66" s="16">
        <v>14.0</v>
      </c>
      <c r="Z66" s="16">
        <v>399.0</v>
      </c>
      <c r="AA66" s="17">
        <v>413.0</v>
      </c>
      <c r="AB66" s="17">
        <v>0.64</v>
      </c>
      <c r="AC66" s="16">
        <v>217.0</v>
      </c>
      <c r="AD66" s="16">
        <v>12.0</v>
      </c>
      <c r="AE66" s="17">
        <v>630.0</v>
      </c>
      <c r="AF66" s="17">
        <v>0.98</v>
      </c>
      <c r="AG66" s="1" t="s">
        <v>105</v>
      </c>
      <c r="AH66" s="14">
        <v>0.0</v>
      </c>
      <c r="AI66" s="14">
        <v>5.0</v>
      </c>
      <c r="AJ66" s="16">
        <v>-0.06</v>
      </c>
      <c r="AK66" s="16">
        <v>8.0</v>
      </c>
      <c r="AL66" s="18">
        <v>0.0</v>
      </c>
      <c r="AM66" s="18">
        <v>11.0</v>
      </c>
      <c r="AN66" s="19">
        <v>-0.01</v>
      </c>
      <c r="AO66" s="19">
        <v>60.0</v>
      </c>
    </row>
    <row r="67">
      <c r="A67" s="11">
        <v>30392.0</v>
      </c>
      <c r="B67" s="11">
        <v>30392.0</v>
      </c>
      <c r="C67" s="1" t="s">
        <v>106</v>
      </c>
      <c r="D67" s="12">
        <v>100.0</v>
      </c>
      <c r="E67" s="12">
        <v>63.0</v>
      </c>
      <c r="F67" s="12">
        <v>23.0</v>
      </c>
      <c r="G67" s="13">
        <v>86.0</v>
      </c>
      <c r="H67" s="13">
        <v>0.86</v>
      </c>
      <c r="I67" s="12">
        <v>14.0</v>
      </c>
      <c r="J67" s="12">
        <v>0.0</v>
      </c>
      <c r="K67" s="13" t="str">
        <f t="shared" si="1"/>
        <v>37.00</v>
      </c>
      <c r="L67" s="13" t="str">
        <f t="shared" si="2"/>
        <v>0.37</v>
      </c>
      <c r="M67" s="13">
        <v>100.0</v>
      </c>
      <c r="N67" s="13">
        <v>1.0</v>
      </c>
      <c r="O67" s="14">
        <v>495.0</v>
      </c>
      <c r="P67" s="14">
        <v>85.0</v>
      </c>
      <c r="Q67" s="14">
        <v>45.0</v>
      </c>
      <c r="R67" s="15">
        <v>130.0</v>
      </c>
      <c r="S67" s="15">
        <v>0.26</v>
      </c>
      <c r="T67" s="14">
        <v>246.0</v>
      </c>
      <c r="U67" s="14">
        <v>119.0</v>
      </c>
      <c r="V67" s="15">
        <v>376.0</v>
      </c>
      <c r="W67" s="15">
        <v>0.76</v>
      </c>
      <c r="X67" s="16">
        <v>630.0</v>
      </c>
      <c r="Y67" s="16">
        <v>87.0</v>
      </c>
      <c r="Z67" s="16">
        <v>47.0</v>
      </c>
      <c r="AA67" s="17">
        <v>134.0</v>
      </c>
      <c r="AB67" s="17">
        <v>0.21</v>
      </c>
      <c r="AC67" s="16">
        <v>328.0</v>
      </c>
      <c r="AD67" s="16">
        <v>168.0</v>
      </c>
      <c r="AE67" s="17">
        <v>462.0</v>
      </c>
      <c r="AF67" s="17">
        <v>0.73</v>
      </c>
      <c r="AG67" s="1" t="s">
        <v>106</v>
      </c>
      <c r="AH67" s="14">
        <v>-0.6</v>
      </c>
      <c r="AI67" s="14">
        <v>44.0</v>
      </c>
      <c r="AJ67" s="16">
        <v>-0.65</v>
      </c>
      <c r="AK67" s="16">
        <v>48.0</v>
      </c>
      <c r="AL67" s="18">
        <v>-0.24</v>
      </c>
      <c r="AM67" s="18">
        <v>276.0</v>
      </c>
      <c r="AN67" s="19">
        <v>-0.27</v>
      </c>
      <c r="AO67" s="19">
        <v>362.0</v>
      </c>
    </row>
    <row r="68">
      <c r="A68" s="11">
        <v>49012.0</v>
      </c>
      <c r="B68" s="11">
        <v>49012.0</v>
      </c>
      <c r="C68" s="1" t="s">
        <v>107</v>
      </c>
      <c r="D68" s="12">
        <v>460.0</v>
      </c>
      <c r="E68" s="12">
        <v>14.0</v>
      </c>
      <c r="F68" s="12">
        <v>304.0</v>
      </c>
      <c r="G68" s="13">
        <v>318.0</v>
      </c>
      <c r="H68" s="13">
        <v>0.69</v>
      </c>
      <c r="I68" s="12">
        <v>92.0</v>
      </c>
      <c r="J68" s="12">
        <v>50.0</v>
      </c>
      <c r="K68" s="13" t="str">
        <f t="shared" si="1"/>
        <v>446.00</v>
      </c>
      <c r="L68" s="13" t="str">
        <f t="shared" si="2"/>
        <v>0.97</v>
      </c>
      <c r="M68" s="13">
        <v>410.0</v>
      </c>
      <c r="N68" s="13">
        <v>0.89</v>
      </c>
      <c r="O68" s="14">
        <v>625.0</v>
      </c>
      <c r="P68" s="14">
        <v>74.0</v>
      </c>
      <c r="Q68" s="14">
        <v>328.0</v>
      </c>
      <c r="R68" s="15">
        <v>402.0</v>
      </c>
      <c r="S68" s="15">
        <v>0.64</v>
      </c>
      <c r="T68" s="14">
        <v>189.0</v>
      </c>
      <c r="U68" s="14">
        <v>34.0</v>
      </c>
      <c r="V68" s="15">
        <v>591.0</v>
      </c>
      <c r="W68" s="15">
        <v>0.95</v>
      </c>
      <c r="X68" s="16">
        <v>580.0</v>
      </c>
      <c r="Y68" s="16">
        <v>76.0</v>
      </c>
      <c r="Z68" s="16">
        <v>256.0</v>
      </c>
      <c r="AA68" s="17">
        <v>332.0</v>
      </c>
      <c r="AB68" s="17">
        <v>0.57</v>
      </c>
      <c r="AC68" s="16">
        <v>187.0</v>
      </c>
      <c r="AD68" s="16">
        <v>61.0</v>
      </c>
      <c r="AE68" s="17">
        <v>519.0</v>
      </c>
      <c r="AF68" s="17">
        <v>0.89</v>
      </c>
      <c r="AG68" s="1" t="s">
        <v>107</v>
      </c>
      <c r="AH68" s="14">
        <v>-0.05</v>
      </c>
      <c r="AI68" s="14">
        <v>84.0</v>
      </c>
      <c r="AJ68" s="16">
        <v>-0.12</v>
      </c>
      <c r="AK68" s="16">
        <v>14.0</v>
      </c>
      <c r="AL68" s="18">
        <v>0.05</v>
      </c>
      <c r="AM68" s="18">
        <v>181.0</v>
      </c>
      <c r="AN68" s="19">
        <v>0.0</v>
      </c>
      <c r="AO68" s="19">
        <v>109.0</v>
      </c>
    </row>
    <row r="69">
      <c r="A69" s="11">
        <v>48580.0</v>
      </c>
      <c r="B69" s="11">
        <v>48580.0</v>
      </c>
      <c r="C69" s="1" t="s">
        <v>108</v>
      </c>
      <c r="D69" s="12">
        <v>174.0</v>
      </c>
      <c r="E69" s="12">
        <v>42.0</v>
      </c>
      <c r="F69" s="12">
        <v>32.0</v>
      </c>
      <c r="G69" s="13">
        <v>74.0</v>
      </c>
      <c r="H69" s="13">
        <v>0.43</v>
      </c>
      <c r="I69" s="12">
        <v>57.0</v>
      </c>
      <c r="J69" s="12">
        <v>43.0</v>
      </c>
      <c r="K69" s="13" t="str">
        <f t="shared" si="1"/>
        <v>132.00</v>
      </c>
      <c r="L69" s="13" t="str">
        <f t="shared" si="2"/>
        <v>0.76</v>
      </c>
      <c r="M69" s="13">
        <v>131.0</v>
      </c>
      <c r="N69" s="13">
        <v>0.75</v>
      </c>
      <c r="O69" s="14">
        <v>465.0</v>
      </c>
      <c r="P69" s="14">
        <v>89.0</v>
      </c>
      <c r="Q69" s="14">
        <v>15.0</v>
      </c>
      <c r="R69" s="15">
        <v>104.0</v>
      </c>
      <c r="S69" s="15">
        <v>0.22</v>
      </c>
      <c r="T69" s="14">
        <v>153.0</v>
      </c>
      <c r="U69" s="14">
        <v>208.0</v>
      </c>
      <c r="V69" s="15">
        <v>257.0</v>
      </c>
      <c r="W69" s="15">
        <v>0.55</v>
      </c>
      <c r="X69" s="16">
        <v>540.0</v>
      </c>
      <c r="Y69" s="16">
        <v>100.0</v>
      </c>
      <c r="Z69" s="16">
        <v>13.0</v>
      </c>
      <c r="AA69" s="17">
        <v>113.0</v>
      </c>
      <c r="AB69" s="17">
        <v>0.21</v>
      </c>
      <c r="AC69" s="16">
        <v>174.0</v>
      </c>
      <c r="AD69" s="16">
        <v>253.0</v>
      </c>
      <c r="AE69" s="17">
        <v>287.0</v>
      </c>
      <c r="AF69" s="17">
        <v>0.53</v>
      </c>
      <c r="AG69" s="1" t="s">
        <v>108</v>
      </c>
      <c r="AH69" s="14">
        <v>-0.2</v>
      </c>
      <c r="AI69" s="14">
        <v>30.0</v>
      </c>
      <c r="AJ69" s="16">
        <v>-0.22</v>
      </c>
      <c r="AK69" s="16">
        <v>39.0</v>
      </c>
      <c r="AL69" s="18">
        <v>-0.2</v>
      </c>
      <c r="AM69" s="18">
        <v>126.0</v>
      </c>
      <c r="AN69" s="19">
        <v>-0.22</v>
      </c>
      <c r="AO69" s="19">
        <v>156.0</v>
      </c>
    </row>
    <row r="70">
      <c r="A70" s="11">
        <v>47520.0</v>
      </c>
      <c r="B70" s="11">
        <v>47520.0</v>
      </c>
      <c r="C70" s="1" t="s">
        <v>109</v>
      </c>
      <c r="D70" s="12">
        <v>335.0</v>
      </c>
      <c r="E70" s="12">
        <v>104.0</v>
      </c>
      <c r="F70" s="12">
        <v>199.0</v>
      </c>
      <c r="G70" s="13">
        <v>303.0</v>
      </c>
      <c r="H70" s="13">
        <v>0.9</v>
      </c>
      <c r="I70" s="12">
        <v>28.0</v>
      </c>
      <c r="J70" s="12">
        <v>4.0</v>
      </c>
      <c r="K70" s="13" t="str">
        <f t="shared" si="1"/>
        <v>231.00</v>
      </c>
      <c r="L70" s="13" t="str">
        <f t="shared" si="2"/>
        <v>0.69</v>
      </c>
      <c r="M70" s="13">
        <v>331.0</v>
      </c>
      <c r="N70" s="13">
        <v>0.99</v>
      </c>
      <c r="O70" s="14">
        <v>365.0</v>
      </c>
      <c r="P70" s="14">
        <v>109.0</v>
      </c>
      <c r="Q70" s="14">
        <v>197.0</v>
      </c>
      <c r="R70" s="15">
        <v>306.0</v>
      </c>
      <c r="S70" s="15">
        <v>0.84</v>
      </c>
      <c r="T70" s="14">
        <v>59.0</v>
      </c>
      <c r="U70" s="14">
        <v>0.0</v>
      </c>
      <c r="V70" s="15">
        <v>365.0</v>
      </c>
      <c r="W70" s="15">
        <v>1.0</v>
      </c>
      <c r="X70" s="16">
        <v>538.0</v>
      </c>
      <c r="Y70" s="16">
        <v>166.0</v>
      </c>
      <c r="Z70" s="16">
        <v>267.0</v>
      </c>
      <c r="AA70" s="17">
        <v>433.0</v>
      </c>
      <c r="AB70" s="17">
        <v>0.8</v>
      </c>
      <c r="AC70" s="16">
        <v>105.0</v>
      </c>
      <c r="AD70" s="16">
        <v>0.0</v>
      </c>
      <c r="AE70" s="17">
        <v>538.0</v>
      </c>
      <c r="AF70" s="17">
        <v>1.0</v>
      </c>
      <c r="AG70" s="1" t="s">
        <v>109</v>
      </c>
      <c r="AH70" s="14">
        <v>-0.07</v>
      </c>
      <c r="AI70" s="14">
        <v>3.0</v>
      </c>
      <c r="AJ70" s="16">
        <v>-0.1</v>
      </c>
      <c r="AK70" s="16">
        <v>130.0</v>
      </c>
      <c r="AL70" s="18">
        <v>0.01</v>
      </c>
      <c r="AM70" s="18">
        <v>34.0</v>
      </c>
      <c r="AN70" s="19">
        <v>0.01</v>
      </c>
      <c r="AO70" s="19">
        <v>207.0</v>
      </c>
    </row>
    <row r="71">
      <c r="A71" s="11">
        <v>39428.0</v>
      </c>
      <c r="B71" s="11">
        <v>39428.0</v>
      </c>
      <c r="C71" s="1" t="s">
        <v>110</v>
      </c>
      <c r="D71" s="12">
        <v>305.0</v>
      </c>
      <c r="E71" s="12">
        <v>56.0</v>
      </c>
      <c r="F71" s="12">
        <v>101.0</v>
      </c>
      <c r="G71" s="13">
        <v>157.0</v>
      </c>
      <c r="H71" s="13">
        <v>0.51</v>
      </c>
      <c r="I71" s="12">
        <v>126.0</v>
      </c>
      <c r="J71" s="12">
        <v>22.0</v>
      </c>
      <c r="K71" s="13" t="str">
        <f t="shared" si="1"/>
        <v>249.00</v>
      </c>
      <c r="L71" s="13" t="str">
        <f t="shared" si="2"/>
        <v>0.82</v>
      </c>
      <c r="M71" s="13">
        <v>283.0</v>
      </c>
      <c r="N71" s="13">
        <v>0.93</v>
      </c>
      <c r="O71" s="14">
        <v>545.0</v>
      </c>
      <c r="P71" s="14">
        <v>94.0</v>
      </c>
      <c r="Q71" s="14">
        <v>124.0</v>
      </c>
      <c r="R71" s="15">
        <v>218.0</v>
      </c>
      <c r="S71" s="15">
        <v>0.4</v>
      </c>
      <c r="T71" s="14">
        <v>248.0</v>
      </c>
      <c r="U71" s="14">
        <v>79.0</v>
      </c>
      <c r="V71" s="15">
        <v>466.0</v>
      </c>
      <c r="W71" s="15">
        <v>0.86</v>
      </c>
      <c r="X71" s="16">
        <v>526.0</v>
      </c>
      <c r="Y71" s="16">
        <v>109.0</v>
      </c>
      <c r="Z71" s="16">
        <v>104.0</v>
      </c>
      <c r="AA71" s="17">
        <v>213.0</v>
      </c>
      <c r="AB71" s="17">
        <v>0.4</v>
      </c>
      <c r="AC71" s="16">
        <v>225.0</v>
      </c>
      <c r="AD71" s="16">
        <v>88.0</v>
      </c>
      <c r="AE71" s="17">
        <v>438.0</v>
      </c>
      <c r="AF71" s="17">
        <v>0.83</v>
      </c>
      <c r="AG71" s="1" t="s">
        <v>110</v>
      </c>
      <c r="AH71" s="14">
        <v>-0.11</v>
      </c>
      <c r="AI71" s="14">
        <v>61.0</v>
      </c>
      <c r="AJ71" s="16">
        <v>-0.11</v>
      </c>
      <c r="AK71" s="16">
        <v>56.0</v>
      </c>
      <c r="AL71" s="18">
        <v>-0.07</v>
      </c>
      <c r="AM71" s="18">
        <v>183.0</v>
      </c>
      <c r="AN71" s="19">
        <v>-0.1</v>
      </c>
      <c r="AO71" s="19">
        <v>155.0</v>
      </c>
    </row>
    <row r="72">
      <c r="A72" s="11">
        <v>45790.0</v>
      </c>
      <c r="B72" s="11">
        <v>45790.0</v>
      </c>
      <c r="C72" s="1" t="s">
        <v>111</v>
      </c>
      <c r="D72" s="12">
        <v>479.0</v>
      </c>
      <c r="E72" s="12">
        <v>86.0</v>
      </c>
      <c r="F72" s="12">
        <v>280.0</v>
      </c>
      <c r="G72" s="13">
        <v>366.0</v>
      </c>
      <c r="H72" s="13">
        <v>0.76</v>
      </c>
      <c r="I72" s="12">
        <v>109.0</v>
      </c>
      <c r="J72" s="12">
        <v>4.0</v>
      </c>
      <c r="K72" s="13" t="str">
        <f t="shared" si="1"/>
        <v>393.00</v>
      </c>
      <c r="L72" s="13" t="str">
        <f t="shared" si="2"/>
        <v>0.82</v>
      </c>
      <c r="M72" s="13">
        <v>475.0</v>
      </c>
      <c r="N72" s="13">
        <v>0.99</v>
      </c>
      <c r="O72" s="14">
        <v>485.0</v>
      </c>
      <c r="P72" s="14">
        <v>136.0</v>
      </c>
      <c r="Q72" s="14">
        <v>283.0</v>
      </c>
      <c r="R72" s="15">
        <v>419.0</v>
      </c>
      <c r="S72" s="15">
        <v>0.86</v>
      </c>
      <c r="T72" s="14">
        <v>66.0</v>
      </c>
      <c r="U72" s="14">
        <v>0.0</v>
      </c>
      <c r="V72" s="15">
        <v>485.0</v>
      </c>
      <c r="W72" s="15">
        <v>1.0</v>
      </c>
      <c r="X72" s="16">
        <v>526.0</v>
      </c>
      <c r="Y72" s="16">
        <v>111.0</v>
      </c>
      <c r="Z72" s="16">
        <v>297.0</v>
      </c>
      <c r="AA72" s="17">
        <v>408.0</v>
      </c>
      <c r="AB72" s="17">
        <v>0.78</v>
      </c>
      <c r="AC72" s="16">
        <v>85.0</v>
      </c>
      <c r="AD72" s="16">
        <v>33.0</v>
      </c>
      <c r="AE72" s="17">
        <v>493.0</v>
      </c>
      <c r="AF72" s="17">
        <v>0.94</v>
      </c>
      <c r="AG72" s="1" t="s">
        <v>111</v>
      </c>
      <c r="AH72" s="14">
        <v>0.1</v>
      </c>
      <c r="AI72" s="14">
        <v>53.0</v>
      </c>
      <c r="AJ72" s="16">
        <v>0.01</v>
      </c>
      <c r="AK72" s="16">
        <v>42.0</v>
      </c>
      <c r="AL72" s="18">
        <v>0.01</v>
      </c>
      <c r="AM72" s="18">
        <v>10.0</v>
      </c>
      <c r="AN72" s="19">
        <v>-0.05</v>
      </c>
      <c r="AO72" s="19">
        <v>18.0</v>
      </c>
    </row>
    <row r="73">
      <c r="A73" s="11">
        <v>41696.0</v>
      </c>
      <c r="B73" s="11">
        <v>41696.0</v>
      </c>
      <c r="C73" s="1" t="s">
        <v>112</v>
      </c>
      <c r="D73" s="12">
        <v>319.0</v>
      </c>
      <c r="E73" s="12">
        <v>54.0</v>
      </c>
      <c r="F73" s="12">
        <v>31.0</v>
      </c>
      <c r="G73" s="13">
        <v>85.0</v>
      </c>
      <c r="H73" s="13">
        <v>0.27</v>
      </c>
      <c r="I73" s="12">
        <v>230.0</v>
      </c>
      <c r="J73" s="12">
        <v>4.0</v>
      </c>
      <c r="K73" s="13" t="str">
        <f t="shared" si="1"/>
        <v>265.00</v>
      </c>
      <c r="L73" s="13" t="str">
        <f t="shared" si="2"/>
        <v>0.83</v>
      </c>
      <c r="M73" s="13">
        <v>315.0</v>
      </c>
      <c r="N73" s="13">
        <v>0.99</v>
      </c>
      <c r="O73" s="14">
        <v>465.0</v>
      </c>
      <c r="P73" s="14">
        <v>79.0</v>
      </c>
      <c r="Q73" s="14">
        <v>64.0</v>
      </c>
      <c r="R73" s="15">
        <v>143.0</v>
      </c>
      <c r="S73" s="15">
        <v>0.31</v>
      </c>
      <c r="T73" s="14">
        <v>277.0</v>
      </c>
      <c r="U73" s="14">
        <v>45.0</v>
      </c>
      <c r="V73" s="15">
        <v>420.0</v>
      </c>
      <c r="W73" s="15">
        <v>0.9</v>
      </c>
      <c r="X73" s="16">
        <v>525.0</v>
      </c>
      <c r="Y73" s="16">
        <v>38.0</v>
      </c>
      <c r="Z73" s="16">
        <v>39.0</v>
      </c>
      <c r="AA73" s="17">
        <v>77.0</v>
      </c>
      <c r="AB73" s="17">
        <v>0.15</v>
      </c>
      <c r="AC73" s="16">
        <v>365.0</v>
      </c>
      <c r="AD73" s="16">
        <v>83.0</v>
      </c>
      <c r="AE73" s="17">
        <v>442.0</v>
      </c>
      <c r="AF73" s="17">
        <v>0.84</v>
      </c>
      <c r="AG73" s="1" t="s">
        <v>112</v>
      </c>
      <c r="AH73" s="14">
        <v>0.04</v>
      </c>
      <c r="AI73" s="14">
        <v>58.0</v>
      </c>
      <c r="AJ73" s="16">
        <v>-0.12</v>
      </c>
      <c r="AK73" s="16">
        <v>-8.0</v>
      </c>
      <c r="AL73" s="18">
        <v>-0.08</v>
      </c>
      <c r="AM73" s="18">
        <v>105.0</v>
      </c>
      <c r="AN73" s="19">
        <v>-0.15</v>
      </c>
      <c r="AO73" s="19">
        <v>127.0</v>
      </c>
    </row>
    <row r="74">
      <c r="A74" s="11">
        <v>37322.0</v>
      </c>
      <c r="B74" s="11">
        <v>37322.0</v>
      </c>
      <c r="C74" s="1" t="s">
        <v>113</v>
      </c>
      <c r="D74" s="12">
        <v>185.0</v>
      </c>
      <c r="E74" s="12">
        <v>40.0</v>
      </c>
      <c r="F74" s="12">
        <v>54.0</v>
      </c>
      <c r="G74" s="13">
        <v>94.0</v>
      </c>
      <c r="H74" s="13">
        <v>0.51</v>
      </c>
      <c r="I74" s="12">
        <v>91.0</v>
      </c>
      <c r="J74" s="12">
        <v>0.0</v>
      </c>
      <c r="K74" s="13" t="str">
        <f t="shared" si="1"/>
        <v>145.00</v>
      </c>
      <c r="L74" s="13" t="str">
        <f t="shared" si="2"/>
        <v>0.78</v>
      </c>
      <c r="M74" s="13">
        <v>185.0</v>
      </c>
      <c r="N74" s="13">
        <v>1.0</v>
      </c>
      <c r="O74" s="14">
        <v>425.0</v>
      </c>
      <c r="P74" s="14">
        <v>46.0</v>
      </c>
      <c r="Q74" s="14">
        <v>91.0</v>
      </c>
      <c r="R74" s="15">
        <v>137.0</v>
      </c>
      <c r="S74" s="15">
        <v>0.32</v>
      </c>
      <c r="T74" s="14">
        <v>263.0</v>
      </c>
      <c r="U74" s="14">
        <v>25.0</v>
      </c>
      <c r="V74" s="15">
        <v>400.0</v>
      </c>
      <c r="W74" s="15">
        <v>0.94</v>
      </c>
      <c r="X74" s="16">
        <v>519.0</v>
      </c>
      <c r="Y74" s="16">
        <v>32.0</v>
      </c>
      <c r="Z74" s="16">
        <v>119.0</v>
      </c>
      <c r="AA74" s="17">
        <v>151.0</v>
      </c>
      <c r="AB74" s="17">
        <v>0.29</v>
      </c>
      <c r="AC74" s="16">
        <v>284.0</v>
      </c>
      <c r="AD74" s="16">
        <v>84.0</v>
      </c>
      <c r="AE74" s="17">
        <v>435.0</v>
      </c>
      <c r="AF74" s="17">
        <v>0.84</v>
      </c>
      <c r="AG74" s="1" t="s">
        <v>113</v>
      </c>
      <c r="AH74" s="14">
        <v>-0.19</v>
      </c>
      <c r="AI74" s="14">
        <v>43.0</v>
      </c>
      <c r="AJ74" s="16">
        <v>-0.22</v>
      </c>
      <c r="AK74" s="16">
        <v>57.0</v>
      </c>
      <c r="AL74" s="18">
        <v>-0.06</v>
      </c>
      <c r="AM74" s="18">
        <v>215.0</v>
      </c>
      <c r="AN74" s="19">
        <v>-0.16</v>
      </c>
      <c r="AO74" s="19">
        <v>250.0</v>
      </c>
    </row>
    <row r="75">
      <c r="A75" s="11">
        <v>45808.0</v>
      </c>
      <c r="B75" s="11">
        <v>45808.0</v>
      </c>
      <c r="C75" s="1" t="s">
        <v>114</v>
      </c>
      <c r="D75" s="12">
        <v>334.0</v>
      </c>
      <c r="E75" s="12">
        <v>125.0</v>
      </c>
      <c r="F75" s="12">
        <v>152.0</v>
      </c>
      <c r="G75" s="13">
        <v>277.0</v>
      </c>
      <c r="H75" s="13">
        <v>0.83</v>
      </c>
      <c r="I75" s="12">
        <v>57.0</v>
      </c>
      <c r="J75" s="12">
        <v>0.0</v>
      </c>
      <c r="K75" s="13" t="str">
        <f t="shared" si="1"/>
        <v>209.00</v>
      </c>
      <c r="L75" s="13" t="str">
        <f t="shared" si="2"/>
        <v>0.63</v>
      </c>
      <c r="M75" s="13">
        <v>334.0</v>
      </c>
      <c r="N75" s="13">
        <v>1.0</v>
      </c>
      <c r="O75" s="14">
        <v>680.0</v>
      </c>
      <c r="P75" s="14">
        <v>144.0</v>
      </c>
      <c r="Q75" s="14">
        <v>273.0</v>
      </c>
      <c r="R75" s="15">
        <v>417.0</v>
      </c>
      <c r="S75" s="15">
        <v>0.61</v>
      </c>
      <c r="T75" s="14">
        <v>243.0</v>
      </c>
      <c r="U75" s="14">
        <v>20.0</v>
      </c>
      <c r="V75" s="15">
        <v>660.0</v>
      </c>
      <c r="W75" s="15">
        <v>0.97</v>
      </c>
      <c r="X75" s="16">
        <v>519.0</v>
      </c>
      <c r="Y75" s="16">
        <v>118.0</v>
      </c>
      <c r="Z75" s="16">
        <v>156.0</v>
      </c>
      <c r="AA75" s="17">
        <v>274.0</v>
      </c>
      <c r="AB75" s="17">
        <v>0.53</v>
      </c>
      <c r="AC75" s="16">
        <v>207.0</v>
      </c>
      <c r="AD75" s="16">
        <v>38.0</v>
      </c>
      <c r="AE75" s="17">
        <v>481.0</v>
      </c>
      <c r="AF75" s="17">
        <v>0.93</v>
      </c>
      <c r="AG75" s="1" t="s">
        <v>114</v>
      </c>
      <c r="AH75" s="14">
        <v>-0.22</v>
      </c>
      <c r="AI75" s="14">
        <v>140.0</v>
      </c>
      <c r="AJ75" s="16">
        <v>-0.3</v>
      </c>
      <c r="AK75" s="16">
        <v>-3.0</v>
      </c>
      <c r="AL75" s="18">
        <v>-0.03</v>
      </c>
      <c r="AM75" s="18">
        <v>326.0</v>
      </c>
      <c r="AN75" s="19">
        <v>-0.07</v>
      </c>
      <c r="AO75" s="19">
        <v>147.0</v>
      </c>
    </row>
    <row r="76">
      <c r="A76" s="11">
        <v>32174.0</v>
      </c>
      <c r="B76" s="11">
        <v>32174.0</v>
      </c>
      <c r="C76" s="1" t="s">
        <v>115</v>
      </c>
      <c r="D76" s="12">
        <v>255.0</v>
      </c>
      <c r="E76" s="12">
        <v>86.0</v>
      </c>
      <c r="F76" s="12">
        <v>133.0</v>
      </c>
      <c r="G76" s="13">
        <v>219.0</v>
      </c>
      <c r="H76" s="13">
        <v>0.86</v>
      </c>
      <c r="I76" s="12">
        <v>32.0</v>
      </c>
      <c r="J76" s="12">
        <v>4.0</v>
      </c>
      <c r="K76" s="13" t="str">
        <f t="shared" si="1"/>
        <v>169.00</v>
      </c>
      <c r="L76" s="13" t="str">
        <f t="shared" si="2"/>
        <v>0.66</v>
      </c>
      <c r="M76" s="13">
        <v>251.0</v>
      </c>
      <c r="N76" s="13">
        <v>0.98</v>
      </c>
      <c r="O76" s="14">
        <v>190.0</v>
      </c>
      <c r="P76" s="14">
        <v>67.0</v>
      </c>
      <c r="Q76" s="14">
        <v>76.0</v>
      </c>
      <c r="R76" s="15">
        <v>143.0</v>
      </c>
      <c r="S76" s="15">
        <v>0.75</v>
      </c>
      <c r="T76" s="14">
        <v>21.0</v>
      </c>
      <c r="U76" s="14">
        <v>26.0</v>
      </c>
      <c r="V76" s="15">
        <v>164.0</v>
      </c>
      <c r="W76" s="15">
        <v>0.86</v>
      </c>
      <c r="X76" s="16">
        <v>495.0</v>
      </c>
      <c r="Y76" s="16">
        <v>146.0</v>
      </c>
      <c r="Z76" s="16">
        <v>213.0</v>
      </c>
      <c r="AA76" s="17">
        <v>359.0</v>
      </c>
      <c r="AB76" s="17">
        <v>0.73</v>
      </c>
      <c r="AC76" s="16">
        <v>55.0</v>
      </c>
      <c r="AD76" s="16">
        <v>81.0</v>
      </c>
      <c r="AE76" s="17">
        <v>414.0</v>
      </c>
      <c r="AF76" s="17">
        <v>0.84</v>
      </c>
      <c r="AG76" s="1" t="s">
        <v>115</v>
      </c>
      <c r="AH76" s="14">
        <v>-0.11</v>
      </c>
      <c r="AI76" s="14">
        <v>-76.0</v>
      </c>
      <c r="AJ76" s="16">
        <v>-0.13</v>
      </c>
      <c r="AK76" s="16">
        <v>140.0</v>
      </c>
      <c r="AL76" s="18">
        <v>-0.12</v>
      </c>
      <c r="AM76" s="18">
        <v>-87.0</v>
      </c>
      <c r="AN76" s="19">
        <v>-0.15</v>
      </c>
      <c r="AO76" s="19">
        <v>163.0</v>
      </c>
    </row>
    <row r="77">
      <c r="A77" s="11">
        <v>11494.0</v>
      </c>
      <c r="B77" s="11">
        <v>11494.0</v>
      </c>
      <c r="C77" s="1" t="s">
        <v>116</v>
      </c>
      <c r="D77" s="12">
        <v>119.0</v>
      </c>
      <c r="E77" s="12">
        <v>4.0</v>
      </c>
      <c r="F77" s="12">
        <v>100.0</v>
      </c>
      <c r="G77" s="13">
        <v>104.0</v>
      </c>
      <c r="H77" s="13">
        <v>0.87</v>
      </c>
      <c r="I77" s="12">
        <v>15.0</v>
      </c>
      <c r="J77" s="12">
        <v>0.0</v>
      </c>
      <c r="K77" s="13" t="str">
        <f t="shared" si="1"/>
        <v>115.00</v>
      </c>
      <c r="L77" s="13" t="str">
        <f t="shared" si="2"/>
        <v>0.97</v>
      </c>
      <c r="M77" s="13">
        <v>119.0</v>
      </c>
      <c r="N77" s="13">
        <v>1.0</v>
      </c>
      <c r="O77" s="14">
        <v>435.0</v>
      </c>
      <c r="P77" s="14">
        <v>15.0</v>
      </c>
      <c r="Q77" s="14">
        <v>75.0</v>
      </c>
      <c r="R77" s="15">
        <v>90.0</v>
      </c>
      <c r="S77" s="15">
        <v>0.21</v>
      </c>
      <c r="T77" s="14">
        <v>290.0</v>
      </c>
      <c r="U77" s="14">
        <v>55.0</v>
      </c>
      <c r="V77" s="15">
        <v>380.0</v>
      </c>
      <c r="W77" s="15">
        <v>0.87</v>
      </c>
      <c r="X77" s="16">
        <v>444.0</v>
      </c>
      <c r="Y77" s="16">
        <v>24.0</v>
      </c>
      <c r="Z77" s="16">
        <v>70.0</v>
      </c>
      <c r="AA77" s="17">
        <v>94.0</v>
      </c>
      <c r="AB77" s="17">
        <v>0.21</v>
      </c>
      <c r="AC77" s="16">
        <v>291.0</v>
      </c>
      <c r="AD77" s="16">
        <v>59.0</v>
      </c>
      <c r="AE77" s="17">
        <v>385.0</v>
      </c>
      <c r="AF77" s="17">
        <v>0.87</v>
      </c>
      <c r="AG77" s="1" t="s">
        <v>116</v>
      </c>
      <c r="AH77" s="14">
        <v>-0.67</v>
      </c>
      <c r="AI77" s="14">
        <v>-14.0</v>
      </c>
      <c r="AJ77" s="16">
        <v>-0.66</v>
      </c>
      <c r="AK77" s="16">
        <v>-10.0</v>
      </c>
      <c r="AL77" s="18">
        <v>-0.13</v>
      </c>
      <c r="AM77" s="18">
        <v>261.0</v>
      </c>
      <c r="AN77" s="19">
        <v>-0.13</v>
      </c>
      <c r="AO77" s="19">
        <v>266.0</v>
      </c>
    </row>
    <row r="78">
      <c r="A78" s="11">
        <v>56950.0</v>
      </c>
      <c r="B78" s="11">
        <v>56950.0</v>
      </c>
      <c r="C78" s="1" t="s">
        <v>117</v>
      </c>
      <c r="D78" s="12">
        <v>235.0</v>
      </c>
      <c r="E78" s="12">
        <v>49.0</v>
      </c>
      <c r="F78" s="12">
        <v>144.0</v>
      </c>
      <c r="G78" s="13">
        <v>193.0</v>
      </c>
      <c r="H78" s="13">
        <v>0.82</v>
      </c>
      <c r="I78" s="12">
        <v>42.0</v>
      </c>
      <c r="J78" s="12">
        <v>0.0</v>
      </c>
      <c r="K78" s="13" t="str">
        <f t="shared" si="1"/>
        <v>186.00</v>
      </c>
      <c r="L78" s="13" t="str">
        <f t="shared" si="2"/>
        <v>0.79</v>
      </c>
      <c r="M78" s="13">
        <v>235.0</v>
      </c>
      <c r="N78" s="13">
        <v>1.0</v>
      </c>
      <c r="O78" s="14">
        <v>410.0</v>
      </c>
      <c r="P78" s="14">
        <v>120.0</v>
      </c>
      <c r="Q78" s="14">
        <v>141.0</v>
      </c>
      <c r="R78" s="15">
        <v>261.0</v>
      </c>
      <c r="S78" s="15">
        <v>0.64</v>
      </c>
      <c r="T78" s="14">
        <v>134.0</v>
      </c>
      <c r="U78" s="14">
        <v>15.0</v>
      </c>
      <c r="V78" s="15">
        <v>395.0</v>
      </c>
      <c r="W78" s="15">
        <v>0.96</v>
      </c>
      <c r="X78" s="16">
        <v>433.0</v>
      </c>
      <c r="Y78" s="16">
        <v>84.0</v>
      </c>
      <c r="Z78" s="16">
        <v>172.0</v>
      </c>
      <c r="AA78" s="17">
        <v>256.0</v>
      </c>
      <c r="AB78" s="17">
        <v>0.59</v>
      </c>
      <c r="AC78" s="16">
        <v>167.0</v>
      </c>
      <c r="AD78" s="16">
        <v>10.0</v>
      </c>
      <c r="AE78" s="17">
        <v>423.0</v>
      </c>
      <c r="AF78" s="17">
        <v>0.98</v>
      </c>
      <c r="AG78" s="1" t="s">
        <v>117</v>
      </c>
      <c r="AH78" s="14">
        <v>-0.18</v>
      </c>
      <c r="AI78" s="14">
        <v>68.0</v>
      </c>
      <c r="AJ78" s="16">
        <v>-0.23</v>
      </c>
      <c r="AK78" s="16">
        <v>63.0</v>
      </c>
      <c r="AL78" s="18">
        <v>-0.04</v>
      </c>
      <c r="AM78" s="18">
        <v>160.0</v>
      </c>
      <c r="AN78" s="19">
        <v>-0.02</v>
      </c>
      <c r="AO78" s="19">
        <v>188.0</v>
      </c>
    </row>
    <row r="79">
      <c r="A79" s="11">
        <v>2026.0</v>
      </c>
      <c r="B79" s="11">
        <v>2026.0</v>
      </c>
      <c r="C79" s="1" t="s">
        <v>118</v>
      </c>
      <c r="D79" s="12">
        <v>395.0</v>
      </c>
      <c r="E79" s="12">
        <v>12.0</v>
      </c>
      <c r="F79" s="12">
        <v>211.0</v>
      </c>
      <c r="G79" s="13">
        <v>223.0</v>
      </c>
      <c r="H79" s="13">
        <v>0.56</v>
      </c>
      <c r="I79" s="12">
        <v>114.0</v>
      </c>
      <c r="J79" s="12">
        <v>58.0</v>
      </c>
      <c r="K79" s="13" t="str">
        <f t="shared" si="1"/>
        <v>383.00</v>
      </c>
      <c r="L79" s="13" t="str">
        <f t="shared" si="2"/>
        <v>0.97</v>
      </c>
      <c r="M79" s="13">
        <v>337.0</v>
      </c>
      <c r="N79" s="13">
        <v>0.85</v>
      </c>
      <c r="O79" s="14">
        <v>390.0</v>
      </c>
      <c r="P79" s="14">
        <v>40.0</v>
      </c>
      <c r="Q79" s="14">
        <v>50.0</v>
      </c>
      <c r="R79" s="15">
        <v>90.0</v>
      </c>
      <c r="S79" s="15">
        <v>0.23</v>
      </c>
      <c r="T79" s="14">
        <v>195.0</v>
      </c>
      <c r="U79" s="14">
        <v>105.0</v>
      </c>
      <c r="V79" s="15">
        <v>285.0</v>
      </c>
      <c r="W79" s="15">
        <v>0.73</v>
      </c>
      <c r="X79" s="16">
        <v>423.0</v>
      </c>
      <c r="Y79" s="16">
        <v>32.0</v>
      </c>
      <c r="Z79" s="16">
        <v>47.0</v>
      </c>
      <c r="AA79" s="17">
        <v>79.0</v>
      </c>
      <c r="AB79" s="17">
        <v>0.19</v>
      </c>
      <c r="AC79" s="16">
        <v>187.0</v>
      </c>
      <c r="AD79" s="16">
        <v>157.0</v>
      </c>
      <c r="AE79" s="17">
        <v>266.0</v>
      </c>
      <c r="AF79" s="17">
        <v>0.63</v>
      </c>
      <c r="AG79" s="1" t="s">
        <v>118</v>
      </c>
      <c r="AH79" s="14">
        <v>-0.33</v>
      </c>
      <c r="AI79" s="14">
        <v>-133.0</v>
      </c>
      <c r="AJ79" s="16">
        <v>-0.38</v>
      </c>
      <c r="AK79" s="16">
        <v>-144.0</v>
      </c>
      <c r="AL79" s="18">
        <v>-0.12</v>
      </c>
      <c r="AM79" s="18">
        <v>-52.0</v>
      </c>
      <c r="AN79" s="19">
        <v>-0.22</v>
      </c>
      <c r="AO79" s="19">
        <v>-71.0</v>
      </c>
    </row>
    <row r="80">
      <c r="A80" s="11">
        <v>4834.0</v>
      </c>
      <c r="B80" s="11">
        <v>4834.0</v>
      </c>
      <c r="C80" s="1" t="s">
        <v>119</v>
      </c>
      <c r="D80" s="12">
        <v>315.0</v>
      </c>
      <c r="E80" s="12">
        <v>105.0</v>
      </c>
      <c r="F80" s="12">
        <v>177.0</v>
      </c>
      <c r="G80" s="13">
        <v>282.0</v>
      </c>
      <c r="H80" s="13">
        <v>0.9</v>
      </c>
      <c r="I80" s="12">
        <v>19.0</v>
      </c>
      <c r="J80" s="12">
        <v>14.0</v>
      </c>
      <c r="K80" s="13" t="str">
        <f t="shared" si="1"/>
        <v>210.00</v>
      </c>
      <c r="L80" s="13" t="str">
        <f t="shared" si="2"/>
        <v>0.67</v>
      </c>
      <c r="M80" s="13">
        <v>301.0</v>
      </c>
      <c r="N80" s="13">
        <v>0.96</v>
      </c>
      <c r="O80" s="14">
        <v>480.0</v>
      </c>
      <c r="P80" s="14">
        <v>163.0</v>
      </c>
      <c r="Q80" s="14">
        <v>238.0</v>
      </c>
      <c r="R80" s="15">
        <v>401.0</v>
      </c>
      <c r="S80" s="15">
        <v>0.84</v>
      </c>
      <c r="T80" s="14">
        <v>69.0</v>
      </c>
      <c r="U80" s="14">
        <v>10.0</v>
      </c>
      <c r="V80" s="15">
        <v>470.0</v>
      </c>
      <c r="W80" s="15">
        <v>0.98</v>
      </c>
      <c r="X80" s="16">
        <v>401.0</v>
      </c>
      <c r="Y80" s="16">
        <v>118.0</v>
      </c>
      <c r="Z80" s="16">
        <v>217.0</v>
      </c>
      <c r="AA80" s="17">
        <v>335.0</v>
      </c>
      <c r="AB80" s="17">
        <v>0.84</v>
      </c>
      <c r="AC80" s="16">
        <v>62.0</v>
      </c>
      <c r="AD80" s="16">
        <v>4.0</v>
      </c>
      <c r="AE80" s="17">
        <v>397.0</v>
      </c>
      <c r="AF80" s="17">
        <v>0.99</v>
      </c>
      <c r="AG80" s="1" t="s">
        <v>119</v>
      </c>
      <c r="AH80" s="14">
        <v>-0.06</v>
      </c>
      <c r="AI80" s="14">
        <v>119.0</v>
      </c>
      <c r="AJ80" s="16">
        <v>-0.06</v>
      </c>
      <c r="AK80" s="16">
        <v>53.0</v>
      </c>
      <c r="AL80" s="18">
        <v>0.02</v>
      </c>
      <c r="AM80" s="18">
        <v>169.0</v>
      </c>
      <c r="AN80" s="19">
        <v>0.03</v>
      </c>
      <c r="AO80" s="19">
        <v>96.0</v>
      </c>
    </row>
    <row r="81">
      <c r="A81" s="11">
        <v>26738.0</v>
      </c>
      <c r="B81" s="11">
        <v>26738.0</v>
      </c>
      <c r="C81" s="1" t="s">
        <v>120</v>
      </c>
      <c r="D81" s="12">
        <v>240.0</v>
      </c>
      <c r="E81" s="12">
        <v>38.0</v>
      </c>
      <c r="F81" s="12">
        <v>111.0</v>
      </c>
      <c r="G81" s="13">
        <v>149.0</v>
      </c>
      <c r="H81" s="13">
        <v>0.62</v>
      </c>
      <c r="I81" s="12">
        <v>83.0</v>
      </c>
      <c r="J81" s="12">
        <v>8.0</v>
      </c>
      <c r="K81" s="13" t="str">
        <f t="shared" si="1"/>
        <v>202.00</v>
      </c>
      <c r="L81" s="13" t="str">
        <f t="shared" si="2"/>
        <v>0.84</v>
      </c>
      <c r="M81" s="13">
        <v>232.0</v>
      </c>
      <c r="N81" s="13">
        <v>0.97</v>
      </c>
      <c r="O81" s="14">
        <v>355.0</v>
      </c>
      <c r="P81" s="14">
        <v>65.0</v>
      </c>
      <c r="Q81" s="14">
        <v>81.0</v>
      </c>
      <c r="R81" s="15">
        <v>146.0</v>
      </c>
      <c r="S81" s="15">
        <v>0.41</v>
      </c>
      <c r="T81" s="14">
        <v>209.0</v>
      </c>
      <c r="U81" s="14">
        <v>0.0</v>
      </c>
      <c r="V81" s="15">
        <v>355.0</v>
      </c>
      <c r="W81" s="15">
        <v>1.0</v>
      </c>
      <c r="X81" s="16">
        <v>388.0</v>
      </c>
      <c r="Y81" s="16">
        <v>46.0</v>
      </c>
      <c r="Z81" s="16">
        <v>84.0</v>
      </c>
      <c r="AA81" s="17">
        <v>130.0</v>
      </c>
      <c r="AB81" s="17">
        <v>0.34</v>
      </c>
      <c r="AC81" s="16">
        <v>248.0</v>
      </c>
      <c r="AD81" s="16">
        <v>10.0</v>
      </c>
      <c r="AE81" s="17">
        <v>378.0</v>
      </c>
      <c r="AF81" s="17">
        <v>0.97</v>
      </c>
      <c r="AG81" s="1" t="s">
        <v>120</v>
      </c>
      <c r="AH81" s="14">
        <v>-0.21</v>
      </c>
      <c r="AI81" s="14">
        <v>-3.0</v>
      </c>
      <c r="AJ81" s="16">
        <v>-0.29</v>
      </c>
      <c r="AK81" s="16">
        <v>-19.0</v>
      </c>
      <c r="AL81" s="18">
        <v>0.03</v>
      </c>
      <c r="AM81" s="18">
        <v>123.0</v>
      </c>
      <c r="AN81" s="19">
        <v>0.01</v>
      </c>
      <c r="AO81" s="19">
        <v>146.0</v>
      </c>
    </row>
    <row r="82">
      <c r="A82" s="11">
        <v>47104.0</v>
      </c>
      <c r="B82" s="11">
        <v>47104.0</v>
      </c>
      <c r="C82" s="1" t="s">
        <v>121</v>
      </c>
      <c r="D82" s="12">
        <v>10.0</v>
      </c>
      <c r="E82" s="12">
        <v>5.0</v>
      </c>
      <c r="F82" s="12">
        <v>0.0</v>
      </c>
      <c r="G82" s="13">
        <v>5.0</v>
      </c>
      <c r="H82" s="13">
        <v>0.5</v>
      </c>
      <c r="I82" s="12">
        <v>5.0</v>
      </c>
      <c r="J82" s="12">
        <v>0.0</v>
      </c>
      <c r="K82" s="13" t="str">
        <f t="shared" si="1"/>
        <v>5.00</v>
      </c>
      <c r="L82" s="13" t="str">
        <f t="shared" si="2"/>
        <v>0.50</v>
      </c>
      <c r="M82" s="13">
        <v>10.0</v>
      </c>
      <c r="N82" s="13">
        <v>1.0</v>
      </c>
      <c r="O82" s="14">
        <v>305.0</v>
      </c>
      <c r="P82" s="14">
        <v>10.0</v>
      </c>
      <c r="Q82" s="14">
        <v>0.0</v>
      </c>
      <c r="R82" s="15">
        <v>10.0</v>
      </c>
      <c r="S82" s="15">
        <v>0.03</v>
      </c>
      <c r="T82" s="14">
        <v>50.0</v>
      </c>
      <c r="U82" s="14">
        <v>245.0</v>
      </c>
      <c r="V82" s="15">
        <v>60.0</v>
      </c>
      <c r="W82" s="15">
        <v>0.2</v>
      </c>
      <c r="X82" s="16">
        <v>385.0</v>
      </c>
      <c r="Y82" s="16">
        <v>9.0</v>
      </c>
      <c r="Z82" s="16">
        <v>0.0</v>
      </c>
      <c r="AA82" s="17">
        <v>9.0</v>
      </c>
      <c r="AB82" s="17">
        <v>0.02</v>
      </c>
      <c r="AC82" s="16">
        <v>66.0</v>
      </c>
      <c r="AD82" s="16">
        <v>310.0</v>
      </c>
      <c r="AE82" s="17">
        <v>75.0</v>
      </c>
      <c r="AF82" s="17">
        <v>0.19</v>
      </c>
      <c r="AG82" s="1" t="s">
        <v>121</v>
      </c>
      <c r="AH82" s="14">
        <v>-0.47</v>
      </c>
      <c r="AI82" s="14">
        <v>5.0</v>
      </c>
      <c r="AJ82" s="16">
        <v>-0.48</v>
      </c>
      <c r="AK82" s="16">
        <v>4.0</v>
      </c>
      <c r="AL82" s="18">
        <v>-0.8</v>
      </c>
      <c r="AM82" s="18">
        <v>50.0</v>
      </c>
      <c r="AN82" s="19">
        <v>-0.81</v>
      </c>
      <c r="AO82" s="19">
        <v>65.0</v>
      </c>
    </row>
    <row r="83">
      <c r="A83" s="11">
        <v>58018.0</v>
      </c>
      <c r="B83" s="11">
        <v>58018.0</v>
      </c>
      <c r="C83" s="1" t="s">
        <v>122</v>
      </c>
      <c r="D83" s="12">
        <v>254.0</v>
      </c>
      <c r="E83" s="12">
        <v>29.0</v>
      </c>
      <c r="F83" s="12">
        <v>184.0</v>
      </c>
      <c r="G83" s="13">
        <v>213.0</v>
      </c>
      <c r="H83" s="13">
        <v>0.84</v>
      </c>
      <c r="I83" s="12">
        <v>41.0</v>
      </c>
      <c r="J83" s="12">
        <v>0.0</v>
      </c>
      <c r="K83" s="13" t="str">
        <f t="shared" si="1"/>
        <v>225.00</v>
      </c>
      <c r="L83" s="13" t="str">
        <f t="shared" si="2"/>
        <v>0.89</v>
      </c>
      <c r="M83" s="13">
        <v>254.0</v>
      </c>
      <c r="N83" s="13">
        <v>1.0</v>
      </c>
      <c r="O83" s="14">
        <v>295.0</v>
      </c>
      <c r="P83" s="14">
        <v>20.0</v>
      </c>
      <c r="Q83" s="14">
        <v>181.0</v>
      </c>
      <c r="R83" s="15">
        <v>201.0</v>
      </c>
      <c r="S83" s="15">
        <v>0.68</v>
      </c>
      <c r="T83" s="14">
        <v>64.0</v>
      </c>
      <c r="U83" s="14">
        <v>30.0</v>
      </c>
      <c r="V83" s="15">
        <v>265.0</v>
      </c>
      <c r="W83" s="15">
        <v>0.9</v>
      </c>
      <c r="X83" s="16">
        <v>377.0</v>
      </c>
      <c r="Y83" s="16">
        <v>56.0</v>
      </c>
      <c r="Z83" s="16">
        <v>178.0</v>
      </c>
      <c r="AA83" s="17">
        <v>234.0</v>
      </c>
      <c r="AB83" s="17">
        <v>0.62</v>
      </c>
      <c r="AC83" s="16">
        <v>97.0</v>
      </c>
      <c r="AD83" s="16">
        <v>46.0</v>
      </c>
      <c r="AE83" s="17">
        <v>331.0</v>
      </c>
      <c r="AF83" s="17">
        <v>0.88</v>
      </c>
      <c r="AG83" s="1" t="s">
        <v>122</v>
      </c>
      <c r="AH83" s="14">
        <v>-0.16</v>
      </c>
      <c r="AI83" s="14">
        <v>-12.0</v>
      </c>
      <c r="AJ83" s="16">
        <v>-0.22</v>
      </c>
      <c r="AK83" s="16">
        <v>21.0</v>
      </c>
      <c r="AL83" s="18">
        <v>-0.1</v>
      </c>
      <c r="AM83" s="18">
        <v>11.0</v>
      </c>
      <c r="AN83" s="19">
        <v>-0.12</v>
      </c>
      <c r="AO83" s="19">
        <v>77.0</v>
      </c>
    </row>
    <row r="84">
      <c r="A84" s="11">
        <v>4114.0</v>
      </c>
      <c r="B84" s="11">
        <v>4114.0</v>
      </c>
      <c r="C84" s="1" t="s">
        <v>123</v>
      </c>
      <c r="D84" s="12">
        <v>190.0</v>
      </c>
      <c r="E84" s="12">
        <v>37.0</v>
      </c>
      <c r="F84" s="12">
        <v>80.0</v>
      </c>
      <c r="G84" s="13">
        <v>117.0</v>
      </c>
      <c r="H84" s="13">
        <v>0.62</v>
      </c>
      <c r="I84" s="12">
        <v>53.0</v>
      </c>
      <c r="J84" s="12">
        <v>20.0</v>
      </c>
      <c r="K84" s="13" t="str">
        <f t="shared" si="1"/>
        <v>153.00</v>
      </c>
      <c r="L84" s="13" t="str">
        <f t="shared" si="2"/>
        <v>0.81</v>
      </c>
      <c r="M84" s="13">
        <v>170.0</v>
      </c>
      <c r="N84" s="13">
        <v>0.89</v>
      </c>
      <c r="O84" s="14">
        <v>385.0</v>
      </c>
      <c r="P84" s="14">
        <v>48.0</v>
      </c>
      <c r="Q84" s="14">
        <v>127.0</v>
      </c>
      <c r="R84" s="15">
        <v>175.0</v>
      </c>
      <c r="S84" s="15">
        <v>0.45</v>
      </c>
      <c r="T84" s="14">
        <v>72.0</v>
      </c>
      <c r="U84" s="14">
        <v>138.0</v>
      </c>
      <c r="V84" s="15">
        <v>247.0</v>
      </c>
      <c r="W84" s="15">
        <v>0.64</v>
      </c>
      <c r="X84" s="16">
        <v>353.0</v>
      </c>
      <c r="Y84" s="16">
        <v>38.0</v>
      </c>
      <c r="Z84" s="16">
        <v>99.0</v>
      </c>
      <c r="AA84" s="17">
        <v>137.0</v>
      </c>
      <c r="AB84" s="17">
        <v>0.39</v>
      </c>
      <c r="AC84" s="16">
        <v>75.0</v>
      </c>
      <c r="AD84" s="16">
        <v>141.0</v>
      </c>
      <c r="AE84" s="17">
        <v>212.0</v>
      </c>
      <c r="AF84" s="17">
        <v>0.6</v>
      </c>
      <c r="AG84" s="1" t="s">
        <v>123</v>
      </c>
      <c r="AH84" s="14">
        <v>-0.16</v>
      </c>
      <c r="AI84" s="14">
        <v>58.0</v>
      </c>
      <c r="AJ84" s="16">
        <v>-0.23</v>
      </c>
      <c r="AK84" s="16">
        <v>20.0</v>
      </c>
      <c r="AL84" s="18">
        <v>-0.25</v>
      </c>
      <c r="AM84" s="18">
        <v>77.0</v>
      </c>
      <c r="AN84" s="19">
        <v>-0.29</v>
      </c>
      <c r="AO84" s="19">
        <v>42.0</v>
      </c>
    </row>
    <row r="85">
      <c r="A85" s="11">
        <v>68548.0</v>
      </c>
      <c r="B85" s="11">
        <v>68548.0</v>
      </c>
      <c r="C85" s="1" t="s">
        <v>124</v>
      </c>
      <c r="D85" s="12">
        <v>214.0</v>
      </c>
      <c r="E85" s="12">
        <v>63.0</v>
      </c>
      <c r="F85" s="12">
        <v>119.0</v>
      </c>
      <c r="G85" s="13">
        <v>182.0</v>
      </c>
      <c r="H85" s="13">
        <v>0.85</v>
      </c>
      <c r="I85" s="12">
        <v>28.0</v>
      </c>
      <c r="J85" s="12">
        <v>4.0</v>
      </c>
      <c r="K85" s="13" t="str">
        <f t="shared" si="1"/>
        <v>151.00</v>
      </c>
      <c r="L85" s="13" t="str">
        <f t="shared" si="2"/>
        <v>0.71</v>
      </c>
      <c r="M85" s="13">
        <v>210.0</v>
      </c>
      <c r="N85" s="13">
        <v>0.98</v>
      </c>
      <c r="O85" s="14">
        <v>395.0</v>
      </c>
      <c r="P85" s="14">
        <v>40.0</v>
      </c>
      <c r="Q85" s="14">
        <v>250.0</v>
      </c>
      <c r="R85" s="15">
        <v>290.0</v>
      </c>
      <c r="S85" s="15">
        <v>0.73</v>
      </c>
      <c r="T85" s="14">
        <v>50.0</v>
      </c>
      <c r="U85" s="14">
        <v>55.0</v>
      </c>
      <c r="V85" s="15">
        <v>340.0</v>
      </c>
      <c r="W85" s="15">
        <v>0.86</v>
      </c>
      <c r="X85" s="16">
        <v>318.0</v>
      </c>
      <c r="Y85" s="16">
        <v>32.0</v>
      </c>
      <c r="Z85" s="16">
        <v>160.0</v>
      </c>
      <c r="AA85" s="17">
        <v>192.0</v>
      </c>
      <c r="AB85" s="17">
        <v>0.6</v>
      </c>
      <c r="AC85" s="16">
        <v>56.0</v>
      </c>
      <c r="AD85" s="16">
        <v>70.0</v>
      </c>
      <c r="AE85" s="17">
        <v>248.0</v>
      </c>
      <c r="AF85" s="17">
        <v>0.78</v>
      </c>
      <c r="AG85" s="1" t="s">
        <v>124</v>
      </c>
      <c r="AH85" s="14">
        <v>-0.12</v>
      </c>
      <c r="AI85" s="14">
        <v>108.0</v>
      </c>
      <c r="AJ85" s="16">
        <v>-0.25</v>
      </c>
      <c r="AK85" s="16">
        <v>10.0</v>
      </c>
      <c r="AL85" s="18">
        <v>-0.12</v>
      </c>
      <c r="AM85" s="18">
        <v>130.0</v>
      </c>
      <c r="AN85" s="19">
        <v>-0.2</v>
      </c>
      <c r="AO85" s="19">
        <v>38.0</v>
      </c>
    </row>
    <row r="86">
      <c r="A86" s="11">
        <v>60016.0</v>
      </c>
      <c r="B86" s="11">
        <v>60016.0</v>
      </c>
      <c r="C86" s="1" t="s">
        <v>125</v>
      </c>
      <c r="D86" s="12">
        <v>145.0</v>
      </c>
      <c r="E86" s="12">
        <v>10.0</v>
      </c>
      <c r="F86" s="12">
        <v>60.0</v>
      </c>
      <c r="G86" s="13">
        <v>70.0</v>
      </c>
      <c r="H86" s="13">
        <v>0.48</v>
      </c>
      <c r="I86" s="12">
        <v>51.0</v>
      </c>
      <c r="J86" s="12">
        <v>24.0</v>
      </c>
      <c r="K86" s="13" t="str">
        <f t="shared" si="1"/>
        <v>135.00</v>
      </c>
      <c r="L86" s="13" t="str">
        <f t="shared" si="2"/>
        <v>0.93</v>
      </c>
      <c r="M86" s="13">
        <v>121.0</v>
      </c>
      <c r="N86" s="13">
        <v>0.83</v>
      </c>
      <c r="O86" s="14">
        <v>300.0</v>
      </c>
      <c r="P86" s="14">
        <v>92.0</v>
      </c>
      <c r="Q86" s="14">
        <v>89.0</v>
      </c>
      <c r="R86" s="15">
        <v>181.0</v>
      </c>
      <c r="S86" s="15">
        <v>0.6</v>
      </c>
      <c r="T86" s="14">
        <v>89.0</v>
      </c>
      <c r="U86" s="14">
        <v>30.0</v>
      </c>
      <c r="V86" s="15">
        <v>270.0</v>
      </c>
      <c r="W86" s="15">
        <v>0.9</v>
      </c>
      <c r="X86" s="16">
        <v>311.0</v>
      </c>
      <c r="Y86" s="16">
        <v>91.0</v>
      </c>
      <c r="Z86" s="16">
        <v>80.0</v>
      </c>
      <c r="AA86" s="17">
        <v>171.0</v>
      </c>
      <c r="AB86" s="17">
        <v>0.55</v>
      </c>
      <c r="AC86" s="16">
        <v>92.0</v>
      </c>
      <c r="AD86" s="16">
        <v>48.0</v>
      </c>
      <c r="AE86" s="17">
        <v>263.0</v>
      </c>
      <c r="AF86" s="17">
        <v>0.85</v>
      </c>
      <c r="AG86" s="1" t="s">
        <v>125</v>
      </c>
      <c r="AH86" s="14">
        <v>0.12</v>
      </c>
      <c r="AI86" s="14">
        <v>111.0</v>
      </c>
      <c r="AJ86" s="16">
        <v>0.07</v>
      </c>
      <c r="AK86" s="16">
        <v>101.0</v>
      </c>
      <c r="AL86" s="18">
        <v>0.07</v>
      </c>
      <c r="AM86" s="18">
        <v>149.0</v>
      </c>
      <c r="AN86" s="19">
        <v>0.01</v>
      </c>
      <c r="AO86" s="19">
        <v>142.0</v>
      </c>
    </row>
    <row r="87">
      <c r="A87" s="11">
        <v>36836.0</v>
      </c>
      <c r="B87" s="11">
        <v>36836.0</v>
      </c>
      <c r="C87" s="1" t="s">
        <v>126</v>
      </c>
      <c r="D87" s="12">
        <v>255.0</v>
      </c>
      <c r="E87" s="12">
        <v>35.0</v>
      </c>
      <c r="F87" s="12">
        <v>194.0</v>
      </c>
      <c r="G87" s="13">
        <v>229.0</v>
      </c>
      <c r="H87" s="13">
        <v>0.9</v>
      </c>
      <c r="I87" s="12">
        <v>26.0</v>
      </c>
      <c r="J87" s="12">
        <v>0.0</v>
      </c>
      <c r="K87" s="13" t="str">
        <f t="shared" si="1"/>
        <v>220.00</v>
      </c>
      <c r="L87" s="13" t="str">
        <f t="shared" si="2"/>
        <v>0.86</v>
      </c>
      <c r="M87" s="13">
        <v>255.0</v>
      </c>
      <c r="N87" s="13">
        <v>1.0</v>
      </c>
      <c r="O87" s="14">
        <v>280.0</v>
      </c>
      <c r="P87" s="14">
        <v>20.0</v>
      </c>
      <c r="Q87" s="14">
        <v>163.0</v>
      </c>
      <c r="R87" s="15">
        <v>183.0</v>
      </c>
      <c r="S87" s="15">
        <v>0.65</v>
      </c>
      <c r="T87" s="14">
        <v>97.0</v>
      </c>
      <c r="U87" s="14">
        <v>0.0</v>
      </c>
      <c r="V87" s="15">
        <v>280.0</v>
      </c>
      <c r="W87" s="15">
        <v>1.0</v>
      </c>
      <c r="X87" s="16">
        <v>271.0</v>
      </c>
      <c r="Y87" s="16">
        <v>11.0</v>
      </c>
      <c r="Z87" s="16">
        <v>160.0</v>
      </c>
      <c r="AA87" s="17">
        <v>171.0</v>
      </c>
      <c r="AB87" s="17">
        <v>0.63</v>
      </c>
      <c r="AC87" s="16">
        <v>95.0</v>
      </c>
      <c r="AD87" s="16">
        <v>5.0</v>
      </c>
      <c r="AE87" s="17">
        <v>266.0</v>
      </c>
      <c r="AF87" s="17">
        <v>0.98</v>
      </c>
      <c r="AG87" s="1" t="s">
        <v>126</v>
      </c>
      <c r="AH87" s="14">
        <v>-0.24</v>
      </c>
      <c r="AI87" s="14">
        <v>-46.0</v>
      </c>
      <c r="AJ87" s="16">
        <v>-0.27</v>
      </c>
      <c r="AK87" s="16">
        <v>-58.0</v>
      </c>
      <c r="AL87" s="18">
        <v>0.0</v>
      </c>
      <c r="AM87" s="18">
        <v>25.0</v>
      </c>
      <c r="AN87" s="19">
        <v>-0.02</v>
      </c>
      <c r="AO87" s="19">
        <v>11.0</v>
      </c>
    </row>
    <row r="88">
      <c r="A88" s="11">
        <v>38006.0</v>
      </c>
      <c r="B88" s="11">
        <v>38006.0</v>
      </c>
      <c r="C88" s="1" t="s">
        <v>127</v>
      </c>
      <c r="D88" s="12">
        <v>215.0</v>
      </c>
      <c r="E88" s="12">
        <v>46.0</v>
      </c>
      <c r="F88" s="12">
        <v>100.0</v>
      </c>
      <c r="G88" s="13">
        <v>146.0</v>
      </c>
      <c r="H88" s="13">
        <v>0.68</v>
      </c>
      <c r="I88" s="12">
        <v>49.0</v>
      </c>
      <c r="J88" s="12">
        <v>20.0</v>
      </c>
      <c r="K88" s="13" t="str">
        <f t="shared" si="1"/>
        <v>169.00</v>
      </c>
      <c r="L88" s="13" t="str">
        <f t="shared" si="2"/>
        <v>0.79</v>
      </c>
      <c r="M88" s="13">
        <v>195.0</v>
      </c>
      <c r="N88" s="13">
        <v>0.91</v>
      </c>
      <c r="O88" s="14">
        <v>245.0</v>
      </c>
      <c r="P88" s="14">
        <v>37.0</v>
      </c>
      <c r="Q88" s="14">
        <v>91.0</v>
      </c>
      <c r="R88" s="15">
        <v>128.0</v>
      </c>
      <c r="S88" s="15">
        <v>0.52</v>
      </c>
      <c r="T88" s="14">
        <v>95.0</v>
      </c>
      <c r="U88" s="14">
        <v>22.0</v>
      </c>
      <c r="V88" s="15">
        <v>223.0</v>
      </c>
      <c r="W88" s="15">
        <v>0.91</v>
      </c>
      <c r="X88" s="16">
        <v>264.0</v>
      </c>
      <c r="Y88" s="16">
        <v>44.0</v>
      </c>
      <c r="Z88" s="16">
        <v>79.0</v>
      </c>
      <c r="AA88" s="17">
        <v>123.0</v>
      </c>
      <c r="AB88" s="17">
        <v>0.47</v>
      </c>
      <c r="AC88" s="16">
        <v>104.0</v>
      </c>
      <c r="AD88" s="16">
        <v>37.0</v>
      </c>
      <c r="AE88" s="17">
        <v>227.0</v>
      </c>
      <c r="AF88" s="17">
        <v>0.86</v>
      </c>
      <c r="AG88" s="1" t="s">
        <v>127</v>
      </c>
      <c r="AH88" s="14">
        <v>-0.16</v>
      </c>
      <c r="AI88" s="14">
        <v>-18.0</v>
      </c>
      <c r="AJ88" s="16">
        <v>-0.21</v>
      </c>
      <c r="AK88" s="16">
        <v>-23.0</v>
      </c>
      <c r="AL88" s="18">
        <v>0.0</v>
      </c>
      <c r="AM88" s="18">
        <v>28.0</v>
      </c>
      <c r="AN88" s="19">
        <v>-0.05</v>
      </c>
      <c r="AO88" s="19">
        <v>32.0</v>
      </c>
    </row>
    <row r="89">
      <c r="A89" s="11">
        <v>67036.0</v>
      </c>
      <c r="B89" s="11">
        <v>67036.0</v>
      </c>
      <c r="C89" s="1" t="s">
        <v>128</v>
      </c>
      <c r="D89" s="12">
        <v>105.0</v>
      </c>
      <c r="E89" s="12">
        <v>14.0</v>
      </c>
      <c r="F89" s="12">
        <v>50.0</v>
      </c>
      <c r="G89" s="13">
        <v>64.0</v>
      </c>
      <c r="H89" s="13">
        <v>0.61</v>
      </c>
      <c r="I89" s="12">
        <v>41.0</v>
      </c>
      <c r="J89" s="12">
        <v>0.0</v>
      </c>
      <c r="K89" s="13" t="str">
        <f t="shared" si="1"/>
        <v>91.00</v>
      </c>
      <c r="L89" s="13" t="str">
        <f t="shared" si="2"/>
        <v>0.87</v>
      </c>
      <c r="M89" s="13">
        <v>105.0</v>
      </c>
      <c r="N89" s="13">
        <v>1.0</v>
      </c>
      <c r="O89" s="14">
        <v>200.0</v>
      </c>
      <c r="P89" s="14">
        <v>29.0</v>
      </c>
      <c r="Q89" s="14">
        <v>73.0</v>
      </c>
      <c r="R89" s="15">
        <v>102.0</v>
      </c>
      <c r="S89" s="15">
        <v>0.51</v>
      </c>
      <c r="T89" s="14">
        <v>49.0</v>
      </c>
      <c r="U89" s="14">
        <v>49.0</v>
      </c>
      <c r="V89" s="15">
        <v>151.0</v>
      </c>
      <c r="W89" s="15">
        <v>0.76</v>
      </c>
      <c r="X89" s="16">
        <v>262.0</v>
      </c>
      <c r="Y89" s="16">
        <v>35.0</v>
      </c>
      <c r="Z89" s="16">
        <v>72.0</v>
      </c>
      <c r="AA89" s="17">
        <v>107.0</v>
      </c>
      <c r="AB89" s="17">
        <v>0.41</v>
      </c>
      <c r="AC89" s="16">
        <v>36.0</v>
      </c>
      <c r="AD89" s="16">
        <v>119.0</v>
      </c>
      <c r="AE89" s="17">
        <v>143.0</v>
      </c>
      <c r="AF89" s="17">
        <v>0.55</v>
      </c>
      <c r="AG89" s="1" t="s">
        <v>128</v>
      </c>
      <c r="AH89" s="14">
        <v>-0.1</v>
      </c>
      <c r="AI89" s="14">
        <v>38.0</v>
      </c>
      <c r="AJ89" s="16">
        <v>-0.2</v>
      </c>
      <c r="AK89" s="16">
        <v>43.0</v>
      </c>
      <c r="AL89" s="18">
        <v>-0.25</v>
      </c>
      <c r="AM89" s="18">
        <v>46.0</v>
      </c>
      <c r="AN89" s="19">
        <v>-0.45</v>
      </c>
      <c r="AO89" s="19">
        <v>38.0</v>
      </c>
    </row>
    <row r="90">
      <c r="A90" s="11">
        <v>40256.0</v>
      </c>
      <c r="B90" s="11">
        <v>40256.0</v>
      </c>
      <c r="C90" s="1" t="s">
        <v>129</v>
      </c>
      <c r="D90" s="12">
        <v>310.0</v>
      </c>
      <c r="E90" s="12">
        <v>48.0</v>
      </c>
      <c r="F90" s="12">
        <v>181.0</v>
      </c>
      <c r="G90" s="13">
        <v>229.0</v>
      </c>
      <c r="H90" s="13">
        <v>0.74</v>
      </c>
      <c r="I90" s="12">
        <v>77.0</v>
      </c>
      <c r="J90" s="12">
        <v>4.0</v>
      </c>
      <c r="K90" s="13" t="str">
        <f t="shared" si="1"/>
        <v>262.00</v>
      </c>
      <c r="L90" s="13" t="str">
        <f t="shared" si="2"/>
        <v>0.85</v>
      </c>
      <c r="M90" s="13">
        <v>306.0</v>
      </c>
      <c r="N90" s="13">
        <v>0.99</v>
      </c>
      <c r="O90" s="14">
        <v>275.0</v>
      </c>
      <c r="P90" s="14">
        <v>28.0</v>
      </c>
      <c r="Q90" s="14">
        <v>187.0</v>
      </c>
      <c r="R90" s="15">
        <v>215.0</v>
      </c>
      <c r="S90" s="15">
        <v>0.78</v>
      </c>
      <c r="T90" s="14">
        <v>43.0</v>
      </c>
      <c r="U90" s="14">
        <v>17.0</v>
      </c>
      <c r="V90" s="15">
        <v>258.0</v>
      </c>
      <c r="W90" s="15">
        <v>0.94</v>
      </c>
      <c r="X90" s="16">
        <v>258.0</v>
      </c>
      <c r="Y90" s="16">
        <v>38.0</v>
      </c>
      <c r="Z90" s="16">
        <v>137.0</v>
      </c>
      <c r="AA90" s="17">
        <v>175.0</v>
      </c>
      <c r="AB90" s="17">
        <v>0.68</v>
      </c>
      <c r="AC90" s="16">
        <v>42.0</v>
      </c>
      <c r="AD90" s="16">
        <v>41.0</v>
      </c>
      <c r="AE90" s="17">
        <v>217.0</v>
      </c>
      <c r="AF90" s="17">
        <v>0.84</v>
      </c>
      <c r="AG90" s="1" t="s">
        <v>129</v>
      </c>
      <c r="AH90" s="14">
        <v>0.04</v>
      </c>
      <c r="AI90" s="14">
        <v>-14.0</v>
      </c>
      <c r="AJ90" s="16">
        <v>-0.06</v>
      </c>
      <c r="AK90" s="16">
        <v>-54.0</v>
      </c>
      <c r="AL90" s="18">
        <v>-0.05</v>
      </c>
      <c r="AM90" s="18">
        <v>-48.0</v>
      </c>
      <c r="AN90" s="19">
        <v>-0.15</v>
      </c>
      <c r="AO90" s="19">
        <v>-89.0</v>
      </c>
    </row>
    <row r="91">
      <c r="A91" s="11">
        <v>18662.0</v>
      </c>
      <c r="B91" s="11">
        <v>18662.0</v>
      </c>
      <c r="C91" s="1" t="s">
        <v>130</v>
      </c>
      <c r="D91" s="12">
        <v>8.0</v>
      </c>
      <c r="E91" s="12">
        <v>4.0</v>
      </c>
      <c r="F91" s="12">
        <v>2.0</v>
      </c>
      <c r="G91" s="13">
        <v>6.0</v>
      </c>
      <c r="H91" s="13">
        <v>0.75</v>
      </c>
      <c r="I91" s="12">
        <v>2.0</v>
      </c>
      <c r="J91" s="12">
        <v>0.0</v>
      </c>
      <c r="K91" s="13" t="str">
        <f t="shared" si="1"/>
        <v>4.00</v>
      </c>
      <c r="L91" s="13" t="str">
        <f t="shared" si="2"/>
        <v>0.50</v>
      </c>
      <c r="M91" s="13">
        <v>8.0</v>
      </c>
      <c r="N91" s="13">
        <v>1.0</v>
      </c>
      <c r="O91" s="14">
        <v>120.0</v>
      </c>
      <c r="P91" s="14">
        <v>0.0</v>
      </c>
      <c r="Q91" s="14">
        <v>10.0</v>
      </c>
      <c r="R91" s="15">
        <v>10.0</v>
      </c>
      <c r="S91" s="15">
        <v>0.08</v>
      </c>
      <c r="T91" s="14">
        <v>86.0</v>
      </c>
      <c r="U91" s="14">
        <v>24.0</v>
      </c>
      <c r="V91" s="15">
        <v>96.0</v>
      </c>
      <c r="W91" s="15">
        <v>0.8</v>
      </c>
      <c r="X91" s="16">
        <v>237.0</v>
      </c>
      <c r="Y91" s="16">
        <v>0.0</v>
      </c>
      <c r="Z91" s="16">
        <v>20.0</v>
      </c>
      <c r="AA91" s="17">
        <v>20.0</v>
      </c>
      <c r="AB91" s="17">
        <v>0.08</v>
      </c>
      <c r="AC91" s="16">
        <v>179.0</v>
      </c>
      <c r="AD91" s="16">
        <v>38.0</v>
      </c>
      <c r="AE91" s="17">
        <v>199.0</v>
      </c>
      <c r="AF91" s="17">
        <v>0.84</v>
      </c>
      <c r="AG91" s="1" t="s">
        <v>130</v>
      </c>
      <c r="AH91" s="14">
        <v>-0.67</v>
      </c>
      <c r="AI91" s="14">
        <v>4.0</v>
      </c>
      <c r="AJ91" s="16">
        <v>-0.67</v>
      </c>
      <c r="AK91" s="16">
        <v>14.0</v>
      </c>
      <c r="AL91" s="18">
        <v>-0.2</v>
      </c>
      <c r="AM91" s="18">
        <v>88.0</v>
      </c>
      <c r="AN91" s="19">
        <v>-0.16</v>
      </c>
      <c r="AO91" s="19">
        <v>191.0</v>
      </c>
    </row>
    <row r="92">
      <c r="A92" s="11">
        <v>37016.0</v>
      </c>
      <c r="B92" s="11">
        <v>37016.0</v>
      </c>
      <c r="C92" s="1" t="s">
        <v>131</v>
      </c>
      <c r="D92" s="12">
        <v>145.0</v>
      </c>
      <c r="E92" s="12">
        <v>8.0</v>
      </c>
      <c r="F92" s="12">
        <v>4.0</v>
      </c>
      <c r="G92" s="13">
        <v>12.0</v>
      </c>
      <c r="H92" s="13">
        <v>0.08</v>
      </c>
      <c r="I92" s="12">
        <v>23.0</v>
      </c>
      <c r="J92" s="12">
        <v>110.0</v>
      </c>
      <c r="K92" s="13" t="str">
        <f t="shared" si="1"/>
        <v>137.00</v>
      </c>
      <c r="L92" s="13" t="str">
        <f t="shared" si="2"/>
        <v>0.94</v>
      </c>
      <c r="M92" s="13">
        <v>35.0</v>
      </c>
      <c r="N92" s="13">
        <v>0.24</v>
      </c>
      <c r="O92" s="14">
        <v>160.0</v>
      </c>
      <c r="P92" s="14">
        <v>0.0</v>
      </c>
      <c r="Q92" s="14">
        <v>4.0</v>
      </c>
      <c r="R92" s="15">
        <v>4.0</v>
      </c>
      <c r="S92" s="15">
        <v>0.03</v>
      </c>
      <c r="T92" s="14">
        <v>35.0</v>
      </c>
      <c r="U92" s="14">
        <v>121.0</v>
      </c>
      <c r="V92" s="15">
        <v>39.0</v>
      </c>
      <c r="W92" s="15">
        <v>0.24</v>
      </c>
      <c r="X92" s="16">
        <v>230.0</v>
      </c>
      <c r="Y92" s="16">
        <v>0.0</v>
      </c>
      <c r="Z92" s="16">
        <v>3.0</v>
      </c>
      <c r="AA92" s="17">
        <v>3.0</v>
      </c>
      <c r="AB92" s="17">
        <v>0.01</v>
      </c>
      <c r="AC92" s="16">
        <v>47.0</v>
      </c>
      <c r="AD92" s="16">
        <v>180.0</v>
      </c>
      <c r="AE92" s="17">
        <v>50.0</v>
      </c>
      <c r="AF92" s="17">
        <v>0.22</v>
      </c>
      <c r="AG92" s="1" t="s">
        <v>131</v>
      </c>
      <c r="AH92" s="14">
        <v>-0.06</v>
      </c>
      <c r="AI92" s="14">
        <v>-8.0</v>
      </c>
      <c r="AJ92" s="16">
        <v>-0.07</v>
      </c>
      <c r="AK92" s="16">
        <v>-9.0</v>
      </c>
      <c r="AL92" s="18">
        <v>0.0</v>
      </c>
      <c r="AM92" s="18">
        <v>4.0</v>
      </c>
      <c r="AN92" s="19">
        <v>-0.02</v>
      </c>
      <c r="AO92" s="19">
        <v>15.0</v>
      </c>
    </row>
    <row r="93">
      <c r="A93" s="11">
        <v>69916.0</v>
      </c>
      <c r="B93" s="11">
        <v>69916.0</v>
      </c>
      <c r="C93" s="1" t="s">
        <v>132</v>
      </c>
      <c r="D93" s="12">
        <v>275.0</v>
      </c>
      <c r="E93" s="12">
        <v>16.0</v>
      </c>
      <c r="F93" s="12">
        <v>96.0</v>
      </c>
      <c r="G93" s="13">
        <v>112.0</v>
      </c>
      <c r="H93" s="13">
        <v>0.41</v>
      </c>
      <c r="I93" s="12">
        <v>143.0</v>
      </c>
      <c r="J93" s="12">
        <v>20.0</v>
      </c>
      <c r="K93" s="13" t="str">
        <f t="shared" si="1"/>
        <v>259.00</v>
      </c>
      <c r="L93" s="13" t="str">
        <f t="shared" si="2"/>
        <v>0.94</v>
      </c>
      <c r="M93" s="13">
        <v>255.0</v>
      </c>
      <c r="N93" s="13">
        <v>0.93</v>
      </c>
      <c r="O93" s="14">
        <v>165.0</v>
      </c>
      <c r="P93" s="14">
        <v>0.0</v>
      </c>
      <c r="Q93" s="14">
        <v>39.0</v>
      </c>
      <c r="R93" s="15">
        <v>39.0</v>
      </c>
      <c r="S93" s="15">
        <v>0.24</v>
      </c>
      <c r="T93" s="14">
        <v>87.0</v>
      </c>
      <c r="U93" s="14">
        <v>39.0</v>
      </c>
      <c r="V93" s="15">
        <v>126.0</v>
      </c>
      <c r="W93" s="15">
        <v>0.76</v>
      </c>
      <c r="X93" s="16">
        <v>227.0</v>
      </c>
      <c r="Y93" s="16">
        <v>0.0</v>
      </c>
      <c r="Z93" s="16">
        <v>47.0</v>
      </c>
      <c r="AA93" s="17">
        <v>47.0</v>
      </c>
      <c r="AB93" s="17">
        <v>0.21</v>
      </c>
      <c r="AC93" s="16">
        <v>124.0</v>
      </c>
      <c r="AD93" s="16">
        <v>56.0</v>
      </c>
      <c r="AE93" s="17">
        <v>171.0</v>
      </c>
      <c r="AF93" s="17">
        <v>0.75</v>
      </c>
      <c r="AG93" s="1" t="s">
        <v>132</v>
      </c>
      <c r="AH93" s="14">
        <v>-0.17</v>
      </c>
      <c r="AI93" s="14">
        <v>-73.0</v>
      </c>
      <c r="AJ93" s="16">
        <v>-0.2</v>
      </c>
      <c r="AK93" s="16">
        <v>-65.0</v>
      </c>
      <c r="AL93" s="18">
        <v>-0.16</v>
      </c>
      <c r="AM93" s="18">
        <v>-129.0</v>
      </c>
      <c r="AN93" s="19">
        <v>-0.17</v>
      </c>
      <c r="AO93" s="19">
        <v>-84.0</v>
      </c>
    </row>
    <row r="94">
      <c r="A94" s="11">
        <v>58900.0</v>
      </c>
      <c r="B94" s="11">
        <v>58900.0</v>
      </c>
      <c r="C94" s="1" t="s">
        <v>133</v>
      </c>
      <c r="D94" s="12">
        <v>80.0</v>
      </c>
      <c r="E94" s="12">
        <v>33.0</v>
      </c>
      <c r="F94" s="12">
        <v>37.0</v>
      </c>
      <c r="G94" s="13">
        <v>70.0</v>
      </c>
      <c r="H94" s="13">
        <v>0.88</v>
      </c>
      <c r="I94" s="12">
        <v>10.0</v>
      </c>
      <c r="J94" s="12">
        <v>0.0</v>
      </c>
      <c r="K94" s="13" t="str">
        <f t="shared" si="1"/>
        <v>47.00</v>
      </c>
      <c r="L94" s="13" t="str">
        <f t="shared" si="2"/>
        <v>0.59</v>
      </c>
      <c r="M94" s="13">
        <v>80.0</v>
      </c>
      <c r="N94" s="13">
        <v>1.0</v>
      </c>
      <c r="O94" s="14">
        <v>155.0</v>
      </c>
      <c r="P94" s="14">
        <v>35.0</v>
      </c>
      <c r="Q94" s="14">
        <v>45.0</v>
      </c>
      <c r="R94" s="15">
        <v>80.0</v>
      </c>
      <c r="S94" s="15">
        <v>0.52</v>
      </c>
      <c r="T94" s="14">
        <v>50.0</v>
      </c>
      <c r="U94" s="14">
        <v>25.0</v>
      </c>
      <c r="V94" s="15">
        <v>130.0</v>
      </c>
      <c r="W94" s="15">
        <v>0.84</v>
      </c>
      <c r="X94" s="16">
        <v>215.0</v>
      </c>
      <c r="Y94" s="16">
        <v>42.0</v>
      </c>
      <c r="Z94" s="16">
        <v>54.0</v>
      </c>
      <c r="AA94" s="17">
        <v>96.0</v>
      </c>
      <c r="AB94" s="17">
        <v>0.45</v>
      </c>
      <c r="AC94" s="16">
        <v>78.0</v>
      </c>
      <c r="AD94" s="16">
        <v>41.0</v>
      </c>
      <c r="AE94" s="17">
        <v>174.0</v>
      </c>
      <c r="AF94" s="17">
        <v>0.81</v>
      </c>
      <c r="AG94" s="1" t="s">
        <v>133</v>
      </c>
      <c r="AH94" s="14">
        <v>-0.36</v>
      </c>
      <c r="AI94" s="14">
        <v>10.0</v>
      </c>
      <c r="AJ94" s="16">
        <v>-0.43</v>
      </c>
      <c r="AK94" s="16">
        <v>26.0</v>
      </c>
      <c r="AL94" s="18">
        <v>-0.16</v>
      </c>
      <c r="AM94" s="18">
        <v>50.0</v>
      </c>
      <c r="AN94" s="19">
        <v>-0.19</v>
      </c>
      <c r="AO94" s="19">
        <v>94.0</v>
      </c>
    </row>
    <row r="95">
      <c r="A95" s="11">
        <v>34244.0</v>
      </c>
      <c r="B95" s="11">
        <v>34244.0</v>
      </c>
      <c r="C95" s="1" t="s">
        <v>134</v>
      </c>
      <c r="D95" s="12">
        <v>80.0</v>
      </c>
      <c r="E95" s="12">
        <v>30.0</v>
      </c>
      <c r="F95" s="12">
        <v>47.0</v>
      </c>
      <c r="G95" s="13">
        <v>77.0</v>
      </c>
      <c r="H95" s="13">
        <v>0.96</v>
      </c>
      <c r="I95" s="12">
        <v>3.0</v>
      </c>
      <c r="J95" s="12">
        <v>0.0</v>
      </c>
      <c r="K95" s="13" t="str">
        <f t="shared" si="1"/>
        <v>50.00</v>
      </c>
      <c r="L95" s="13" t="str">
        <f t="shared" si="2"/>
        <v>0.63</v>
      </c>
      <c r="M95" s="13">
        <v>80.0</v>
      </c>
      <c r="N95" s="13">
        <v>1.0</v>
      </c>
      <c r="O95" s="14">
        <v>225.0</v>
      </c>
      <c r="P95" s="14">
        <v>41.0</v>
      </c>
      <c r="Q95" s="14">
        <v>98.0</v>
      </c>
      <c r="R95" s="15">
        <v>139.0</v>
      </c>
      <c r="S95" s="15">
        <v>0.62</v>
      </c>
      <c r="T95" s="14">
        <v>86.0</v>
      </c>
      <c r="U95" s="14">
        <v>0.0</v>
      </c>
      <c r="V95" s="15">
        <v>225.0</v>
      </c>
      <c r="W95" s="15">
        <v>1.0</v>
      </c>
      <c r="X95" s="16">
        <v>211.0</v>
      </c>
      <c r="Y95" s="16">
        <v>33.0</v>
      </c>
      <c r="Z95" s="16">
        <v>86.0</v>
      </c>
      <c r="AA95" s="17">
        <v>119.0</v>
      </c>
      <c r="AB95" s="17">
        <v>0.56</v>
      </c>
      <c r="AC95" s="16">
        <v>92.0</v>
      </c>
      <c r="AD95" s="16">
        <v>0.0</v>
      </c>
      <c r="AE95" s="17">
        <v>211.0</v>
      </c>
      <c r="AF95" s="17">
        <v>1.0</v>
      </c>
      <c r="AG95" s="1" t="s">
        <v>134</v>
      </c>
      <c r="AH95" s="14">
        <v>-0.34</v>
      </c>
      <c r="AI95" s="14">
        <v>62.0</v>
      </c>
      <c r="AJ95" s="16">
        <v>-0.4</v>
      </c>
      <c r="AK95" s="16">
        <v>42.0</v>
      </c>
      <c r="AL95" s="18">
        <v>0.0</v>
      </c>
      <c r="AM95" s="18">
        <v>145.0</v>
      </c>
      <c r="AN95" s="19">
        <v>0.0</v>
      </c>
      <c r="AO95" s="19">
        <v>131.0</v>
      </c>
    </row>
    <row r="96">
      <c r="A96" s="11">
        <v>17486.0</v>
      </c>
      <c r="B96" s="11">
        <v>17486.0</v>
      </c>
      <c r="C96" s="1" t="s">
        <v>135</v>
      </c>
      <c r="D96" s="12">
        <v>45.0</v>
      </c>
      <c r="E96" s="12">
        <v>8.0</v>
      </c>
      <c r="F96" s="12">
        <v>23.0</v>
      </c>
      <c r="G96" s="13">
        <v>31.0</v>
      </c>
      <c r="H96" s="13">
        <v>0.69</v>
      </c>
      <c r="I96" s="12">
        <v>14.0</v>
      </c>
      <c r="J96" s="12">
        <v>0.0</v>
      </c>
      <c r="K96" s="13" t="str">
        <f t="shared" si="1"/>
        <v>37.00</v>
      </c>
      <c r="L96" s="13" t="str">
        <f t="shared" si="2"/>
        <v>0.82</v>
      </c>
      <c r="M96" s="13">
        <v>45.0</v>
      </c>
      <c r="N96" s="13">
        <v>1.0</v>
      </c>
      <c r="O96" s="14">
        <v>205.0</v>
      </c>
      <c r="P96" s="14">
        <v>35.0</v>
      </c>
      <c r="Q96" s="14">
        <v>20.0</v>
      </c>
      <c r="R96" s="15">
        <v>55.0</v>
      </c>
      <c r="S96" s="15">
        <v>0.27</v>
      </c>
      <c r="T96" s="14">
        <v>90.0</v>
      </c>
      <c r="U96" s="14">
        <v>60.0</v>
      </c>
      <c r="V96" s="15">
        <v>145.0</v>
      </c>
      <c r="W96" s="15">
        <v>0.71</v>
      </c>
      <c r="X96" s="16">
        <v>163.0</v>
      </c>
      <c r="Y96" s="16">
        <v>18.0</v>
      </c>
      <c r="Z96" s="16">
        <v>18.0</v>
      </c>
      <c r="AA96" s="17">
        <v>36.0</v>
      </c>
      <c r="AB96" s="17">
        <v>0.22</v>
      </c>
      <c r="AC96" s="16">
        <v>81.0</v>
      </c>
      <c r="AD96" s="16">
        <v>46.0</v>
      </c>
      <c r="AE96" s="17">
        <v>117.0</v>
      </c>
      <c r="AF96" s="17">
        <v>0.72</v>
      </c>
      <c r="AG96" s="1" t="s">
        <v>135</v>
      </c>
      <c r="AH96" s="14">
        <v>-0.42</v>
      </c>
      <c r="AI96" s="14">
        <v>24.0</v>
      </c>
      <c r="AJ96" s="16">
        <v>-0.47</v>
      </c>
      <c r="AK96" s="16">
        <v>5.0</v>
      </c>
      <c r="AL96" s="18">
        <v>-0.29</v>
      </c>
      <c r="AM96" s="18">
        <v>100.0</v>
      </c>
      <c r="AN96" s="19">
        <v>-0.28</v>
      </c>
      <c r="AO96" s="19">
        <v>72.0</v>
      </c>
    </row>
    <row r="97">
      <c r="A97" s="11">
        <v>47690.0</v>
      </c>
      <c r="B97" s="11">
        <v>47690.0</v>
      </c>
      <c r="C97" s="1" t="s">
        <v>136</v>
      </c>
      <c r="D97" s="12">
        <v>55.0</v>
      </c>
      <c r="E97" s="12">
        <v>5.0</v>
      </c>
      <c r="F97" s="12">
        <v>32.0</v>
      </c>
      <c r="G97" s="13">
        <v>37.0</v>
      </c>
      <c r="H97" s="13">
        <v>0.67</v>
      </c>
      <c r="I97" s="12">
        <v>9.0</v>
      </c>
      <c r="J97" s="12">
        <v>9.0</v>
      </c>
      <c r="K97" s="13" t="str">
        <f t="shared" si="1"/>
        <v>50.00</v>
      </c>
      <c r="L97" s="13" t="str">
        <f t="shared" si="2"/>
        <v>0.91</v>
      </c>
      <c r="M97" s="13">
        <v>46.0</v>
      </c>
      <c r="N97" s="13">
        <v>0.84</v>
      </c>
      <c r="O97" s="14">
        <v>105.0</v>
      </c>
      <c r="P97" s="14">
        <v>10.0</v>
      </c>
      <c r="Q97" s="14">
        <v>10.0</v>
      </c>
      <c r="R97" s="15">
        <v>20.0</v>
      </c>
      <c r="S97" s="15">
        <v>0.19</v>
      </c>
      <c r="T97" s="14">
        <v>71.0</v>
      </c>
      <c r="U97" s="14">
        <v>14.0</v>
      </c>
      <c r="V97" s="15">
        <v>91.0</v>
      </c>
      <c r="W97" s="15">
        <v>0.87</v>
      </c>
      <c r="X97" s="16">
        <v>159.0</v>
      </c>
      <c r="Y97" s="16">
        <v>9.0</v>
      </c>
      <c r="Z97" s="16">
        <v>16.0</v>
      </c>
      <c r="AA97" s="17">
        <v>25.0</v>
      </c>
      <c r="AB97" s="17">
        <v>0.16</v>
      </c>
      <c r="AC97" s="16">
        <v>120.0</v>
      </c>
      <c r="AD97" s="16">
        <v>14.0</v>
      </c>
      <c r="AE97" s="17">
        <v>145.0</v>
      </c>
      <c r="AF97" s="17">
        <v>0.91</v>
      </c>
      <c r="AG97" s="1" t="s">
        <v>136</v>
      </c>
      <c r="AH97" s="14">
        <v>-0.48</v>
      </c>
      <c r="AI97" s="14">
        <v>-17.0</v>
      </c>
      <c r="AJ97" s="16">
        <v>-0.52</v>
      </c>
      <c r="AK97" s="16">
        <v>-12.0</v>
      </c>
      <c r="AL97" s="18">
        <v>0.03</v>
      </c>
      <c r="AM97" s="18">
        <v>45.0</v>
      </c>
      <c r="AN97" s="19">
        <v>0.08</v>
      </c>
      <c r="AO97" s="19">
        <v>99.0</v>
      </c>
    </row>
    <row r="98">
      <c r="A98" s="11">
        <v>10648.0</v>
      </c>
      <c r="B98" s="11">
        <v>10648.0</v>
      </c>
      <c r="C98" s="1" t="s">
        <v>137</v>
      </c>
      <c r="D98" s="12">
        <v>70.0</v>
      </c>
      <c r="E98" s="12">
        <v>12.0</v>
      </c>
      <c r="F98" s="12">
        <v>34.0</v>
      </c>
      <c r="G98" s="13">
        <v>46.0</v>
      </c>
      <c r="H98" s="13">
        <v>0.66</v>
      </c>
      <c r="I98" s="12">
        <v>24.0</v>
      </c>
      <c r="J98" s="12">
        <v>0.0</v>
      </c>
      <c r="K98" s="13" t="str">
        <f t="shared" si="1"/>
        <v>58.00</v>
      </c>
      <c r="L98" s="13" t="str">
        <f t="shared" si="2"/>
        <v>0.83</v>
      </c>
      <c r="M98" s="13">
        <v>70.0</v>
      </c>
      <c r="N98" s="13">
        <v>1.0</v>
      </c>
      <c r="O98" s="14">
        <v>125.0</v>
      </c>
      <c r="P98" s="14">
        <v>4.0</v>
      </c>
      <c r="Q98" s="14">
        <v>65.0</v>
      </c>
      <c r="R98" s="15">
        <v>69.0</v>
      </c>
      <c r="S98" s="15">
        <v>0.55</v>
      </c>
      <c r="T98" s="14">
        <v>46.0</v>
      </c>
      <c r="U98" s="14">
        <v>10.0</v>
      </c>
      <c r="V98" s="15">
        <v>115.0</v>
      </c>
      <c r="W98" s="15">
        <v>0.92</v>
      </c>
      <c r="X98" s="16">
        <v>156.0</v>
      </c>
      <c r="Y98" s="16">
        <v>3.0</v>
      </c>
      <c r="Z98" s="16">
        <v>84.0</v>
      </c>
      <c r="AA98" s="17">
        <v>87.0</v>
      </c>
      <c r="AB98" s="17">
        <v>0.56</v>
      </c>
      <c r="AC98" s="16">
        <v>57.0</v>
      </c>
      <c r="AD98" s="16">
        <v>12.0</v>
      </c>
      <c r="AE98" s="17">
        <v>144.0</v>
      </c>
      <c r="AF98" s="17">
        <v>0.92</v>
      </c>
      <c r="AG98" s="1" t="s">
        <v>137</v>
      </c>
      <c r="AH98" s="14">
        <v>-0.11</v>
      </c>
      <c r="AI98" s="14">
        <v>23.0</v>
      </c>
      <c r="AJ98" s="16">
        <v>-0.1</v>
      </c>
      <c r="AK98" s="16">
        <v>41.0</v>
      </c>
      <c r="AL98" s="18">
        <v>-0.08</v>
      </c>
      <c r="AM98" s="18">
        <v>45.0</v>
      </c>
      <c r="AN98" s="19">
        <v>-0.08</v>
      </c>
      <c r="AO98" s="19">
        <v>74.0</v>
      </c>
    </row>
    <row r="99">
      <c r="A99" s="11">
        <v>37376.0</v>
      </c>
      <c r="B99" s="11">
        <v>37376.0</v>
      </c>
      <c r="C99" s="1" t="s">
        <v>138</v>
      </c>
      <c r="D99" s="12">
        <v>34.0</v>
      </c>
      <c r="E99" s="12">
        <v>24.0</v>
      </c>
      <c r="F99" s="12">
        <v>10.0</v>
      </c>
      <c r="G99" s="13">
        <v>34.0</v>
      </c>
      <c r="H99" s="13">
        <v>1.0</v>
      </c>
      <c r="I99" s="12">
        <v>0.0</v>
      </c>
      <c r="J99" s="12">
        <v>0.0</v>
      </c>
      <c r="K99" s="13" t="str">
        <f t="shared" si="1"/>
        <v>10.00</v>
      </c>
      <c r="L99" s="13" t="str">
        <f t="shared" si="2"/>
        <v>0.29</v>
      </c>
      <c r="M99" s="13">
        <v>34.0</v>
      </c>
      <c r="N99" s="13">
        <v>1.0</v>
      </c>
      <c r="O99" s="14">
        <v>115.0</v>
      </c>
      <c r="P99" s="14">
        <v>30.0</v>
      </c>
      <c r="Q99" s="14">
        <v>35.0</v>
      </c>
      <c r="R99" s="15">
        <v>65.0</v>
      </c>
      <c r="S99" s="15">
        <v>0.57</v>
      </c>
      <c r="T99" s="14">
        <v>50.0</v>
      </c>
      <c r="U99" s="14">
        <v>0.0</v>
      </c>
      <c r="V99" s="15">
        <v>115.0</v>
      </c>
      <c r="W99" s="15">
        <v>1.0</v>
      </c>
      <c r="X99" s="16">
        <v>145.0</v>
      </c>
      <c r="Y99" s="16">
        <v>23.0</v>
      </c>
      <c r="Z99" s="16">
        <v>51.0</v>
      </c>
      <c r="AA99" s="17">
        <v>74.0</v>
      </c>
      <c r="AB99" s="17">
        <v>0.51</v>
      </c>
      <c r="AC99" s="16">
        <v>71.0</v>
      </c>
      <c r="AD99" s="16">
        <v>0.0</v>
      </c>
      <c r="AE99" s="17">
        <v>145.0</v>
      </c>
      <c r="AF99" s="17">
        <v>1.0</v>
      </c>
      <c r="AG99" s="1" t="s">
        <v>138</v>
      </c>
      <c r="AH99" s="14">
        <v>-0.43</v>
      </c>
      <c r="AI99" s="14">
        <v>31.0</v>
      </c>
      <c r="AJ99" s="16">
        <v>-0.49</v>
      </c>
      <c r="AK99" s="16">
        <v>40.0</v>
      </c>
      <c r="AL99" s="18">
        <v>0.0</v>
      </c>
      <c r="AM99" s="18">
        <v>81.0</v>
      </c>
      <c r="AN99" s="19">
        <v>0.0</v>
      </c>
      <c r="AO99" s="19">
        <v>111.0</v>
      </c>
    </row>
    <row r="100">
      <c r="A100" s="11">
        <v>21965.0</v>
      </c>
      <c r="B100" s="11">
        <v>21965.0</v>
      </c>
      <c r="C100" s="1" t="s">
        <v>139</v>
      </c>
      <c r="D100" s="20">
        <v>0.0</v>
      </c>
      <c r="E100" s="20">
        <v>0.0</v>
      </c>
      <c r="F100" s="20">
        <v>0.0</v>
      </c>
      <c r="G100" s="13">
        <v>0.0</v>
      </c>
      <c r="H100" s="13">
        <v>0.0</v>
      </c>
      <c r="I100" s="20">
        <v>0.0</v>
      </c>
      <c r="J100" s="20">
        <v>0.0</v>
      </c>
      <c r="K100" s="13" t="str">
        <f t="shared" si="1"/>
        <v>0.00</v>
      </c>
      <c r="L100" s="13">
        <v>0.0</v>
      </c>
      <c r="M100" s="13">
        <v>0.0</v>
      </c>
      <c r="N100" s="13">
        <v>0.0</v>
      </c>
      <c r="O100" s="14">
        <v>125.0</v>
      </c>
      <c r="P100" s="14">
        <v>30.0</v>
      </c>
      <c r="Q100" s="14">
        <v>70.0</v>
      </c>
      <c r="R100" s="15">
        <v>100.0</v>
      </c>
      <c r="S100" s="15">
        <v>0.8</v>
      </c>
      <c r="T100" s="14">
        <v>25.0</v>
      </c>
      <c r="U100" s="14">
        <v>0.0</v>
      </c>
      <c r="V100" s="15">
        <v>125.0</v>
      </c>
      <c r="W100" s="15">
        <v>1.0</v>
      </c>
      <c r="X100" s="16">
        <v>142.0</v>
      </c>
      <c r="Y100" s="16">
        <v>38.0</v>
      </c>
      <c r="Z100" s="16">
        <v>73.0</v>
      </c>
      <c r="AA100" s="17">
        <v>111.0</v>
      </c>
      <c r="AB100" s="17">
        <v>0.78</v>
      </c>
      <c r="AC100" s="16">
        <v>31.0</v>
      </c>
      <c r="AD100" s="16">
        <v>0.0</v>
      </c>
      <c r="AE100" s="17">
        <v>142.0</v>
      </c>
      <c r="AF100" s="17">
        <v>1.0</v>
      </c>
      <c r="AG100" s="1" t="s">
        <v>139</v>
      </c>
      <c r="AH100" s="21"/>
      <c r="AI100" s="14">
        <v>100.0</v>
      </c>
      <c r="AJ100" s="22"/>
      <c r="AK100" s="16">
        <v>111.0</v>
      </c>
      <c r="AL100" s="18">
        <v>1.0</v>
      </c>
      <c r="AM100" s="18">
        <v>125.0</v>
      </c>
      <c r="AN100" s="19">
        <v>1.0</v>
      </c>
      <c r="AO100" s="19">
        <v>142.0</v>
      </c>
    </row>
    <row r="101">
      <c r="A101" s="11">
        <v>43306.0</v>
      </c>
      <c r="B101" s="11">
        <v>43306.0</v>
      </c>
      <c r="C101" s="1" t="s">
        <v>140</v>
      </c>
      <c r="D101" s="12">
        <v>65.0</v>
      </c>
      <c r="E101" s="12">
        <v>24.0</v>
      </c>
      <c r="F101" s="12">
        <v>4.0</v>
      </c>
      <c r="G101" s="13">
        <v>28.0</v>
      </c>
      <c r="H101" s="13">
        <v>0.43</v>
      </c>
      <c r="I101" s="12">
        <v>28.0</v>
      </c>
      <c r="J101" s="12">
        <v>9.0</v>
      </c>
      <c r="K101" s="13" t="str">
        <f t="shared" si="1"/>
        <v>41.00</v>
      </c>
      <c r="L101" s="13" t="str">
        <f t="shared" ref="L101:L114" si="3">(K101/D101)</f>
        <v>0.63</v>
      </c>
      <c r="M101" s="13">
        <v>56.0</v>
      </c>
      <c r="N101" s="13">
        <v>0.86</v>
      </c>
      <c r="O101" s="14">
        <v>165.0</v>
      </c>
      <c r="P101" s="14">
        <v>20.0</v>
      </c>
      <c r="Q101" s="14">
        <v>105.0</v>
      </c>
      <c r="R101" s="15">
        <v>125.0</v>
      </c>
      <c r="S101" s="15">
        <v>0.76</v>
      </c>
      <c r="T101" s="14">
        <v>15.0</v>
      </c>
      <c r="U101" s="14">
        <v>25.0</v>
      </c>
      <c r="V101" s="15">
        <v>140.0</v>
      </c>
      <c r="W101" s="15">
        <v>0.85</v>
      </c>
      <c r="X101" s="16">
        <v>131.0</v>
      </c>
      <c r="Y101" s="16">
        <v>17.0</v>
      </c>
      <c r="Z101" s="16">
        <v>76.0</v>
      </c>
      <c r="AA101" s="17">
        <v>93.0</v>
      </c>
      <c r="AB101" s="17">
        <v>0.71</v>
      </c>
      <c r="AC101" s="16">
        <v>13.0</v>
      </c>
      <c r="AD101" s="16">
        <v>25.0</v>
      </c>
      <c r="AE101" s="17">
        <v>106.0</v>
      </c>
      <c r="AF101" s="17">
        <v>0.81</v>
      </c>
      <c r="AG101" s="1" t="s">
        <v>140</v>
      </c>
      <c r="AH101" s="14">
        <v>0.33</v>
      </c>
      <c r="AI101" s="14">
        <v>97.0</v>
      </c>
      <c r="AJ101" s="16">
        <v>0.28</v>
      </c>
      <c r="AK101" s="16">
        <v>65.0</v>
      </c>
      <c r="AL101" s="18">
        <v>-0.01</v>
      </c>
      <c r="AM101" s="18">
        <v>84.0</v>
      </c>
      <c r="AN101" s="19">
        <v>-0.05</v>
      </c>
      <c r="AO101" s="19">
        <v>50.0</v>
      </c>
    </row>
    <row r="102">
      <c r="A102" s="11">
        <v>34865.0</v>
      </c>
      <c r="B102" s="11">
        <v>34865.0</v>
      </c>
      <c r="C102" s="1" t="s">
        <v>141</v>
      </c>
      <c r="D102" s="12">
        <v>49.0</v>
      </c>
      <c r="E102" s="12">
        <v>6.0</v>
      </c>
      <c r="F102" s="12">
        <v>23.0</v>
      </c>
      <c r="G102" s="13">
        <v>29.0</v>
      </c>
      <c r="H102" s="13">
        <v>0.59</v>
      </c>
      <c r="I102" s="12">
        <v>20.0</v>
      </c>
      <c r="J102" s="12">
        <v>0.0</v>
      </c>
      <c r="K102" s="13" t="str">
        <f t="shared" si="1"/>
        <v>43.00</v>
      </c>
      <c r="L102" s="13" t="str">
        <f t="shared" si="3"/>
        <v>0.88</v>
      </c>
      <c r="M102" s="13">
        <v>49.0</v>
      </c>
      <c r="N102" s="13">
        <v>1.0</v>
      </c>
      <c r="O102" s="14">
        <v>135.0</v>
      </c>
      <c r="P102" s="14">
        <v>20.0</v>
      </c>
      <c r="Q102" s="14">
        <v>35.0</v>
      </c>
      <c r="R102" s="15">
        <v>55.0</v>
      </c>
      <c r="S102" s="15">
        <v>0.41</v>
      </c>
      <c r="T102" s="14">
        <v>60.0</v>
      </c>
      <c r="U102" s="14">
        <v>20.0</v>
      </c>
      <c r="V102" s="15">
        <v>115.0</v>
      </c>
      <c r="W102" s="15">
        <v>0.85</v>
      </c>
      <c r="X102" s="16">
        <v>129.0</v>
      </c>
      <c r="Y102" s="16">
        <v>16.0</v>
      </c>
      <c r="Z102" s="16">
        <v>29.0</v>
      </c>
      <c r="AA102" s="17">
        <v>45.0</v>
      </c>
      <c r="AB102" s="17">
        <v>0.35</v>
      </c>
      <c r="AC102" s="16">
        <v>62.0</v>
      </c>
      <c r="AD102" s="16">
        <v>22.0</v>
      </c>
      <c r="AE102" s="17">
        <v>107.0</v>
      </c>
      <c r="AF102" s="17">
        <v>0.83</v>
      </c>
      <c r="AG102" s="1" t="s">
        <v>141</v>
      </c>
      <c r="AH102" s="14">
        <v>-0.18</v>
      </c>
      <c r="AI102" s="14">
        <v>26.0</v>
      </c>
      <c r="AJ102" s="16">
        <v>-0.24</v>
      </c>
      <c r="AK102" s="16">
        <v>16.0</v>
      </c>
      <c r="AL102" s="18">
        <v>-0.15</v>
      </c>
      <c r="AM102" s="18">
        <v>66.0</v>
      </c>
      <c r="AN102" s="19">
        <v>-0.17</v>
      </c>
      <c r="AO102" s="19">
        <v>58.0</v>
      </c>
    </row>
    <row r="103">
      <c r="A103" s="11">
        <v>47536.0</v>
      </c>
      <c r="B103" s="11">
        <v>47536.0</v>
      </c>
      <c r="C103" s="1" t="s">
        <v>142</v>
      </c>
      <c r="D103" s="12">
        <v>30.0</v>
      </c>
      <c r="E103" s="12">
        <v>4.0</v>
      </c>
      <c r="F103" s="12">
        <v>18.0</v>
      </c>
      <c r="G103" s="13">
        <v>22.0</v>
      </c>
      <c r="H103" s="13">
        <v>0.73</v>
      </c>
      <c r="I103" s="12">
        <v>4.0</v>
      </c>
      <c r="J103" s="12">
        <v>4.0</v>
      </c>
      <c r="K103" s="13" t="str">
        <f t="shared" si="1"/>
        <v>26.00</v>
      </c>
      <c r="L103" s="13" t="str">
        <f t="shared" si="3"/>
        <v>0.87</v>
      </c>
      <c r="M103" s="13">
        <v>26.0</v>
      </c>
      <c r="N103" s="13">
        <v>0.87</v>
      </c>
      <c r="O103" s="14">
        <v>55.0</v>
      </c>
      <c r="P103" s="14">
        <v>10.0</v>
      </c>
      <c r="Q103" s="14">
        <v>30.0</v>
      </c>
      <c r="R103" s="15">
        <v>40.0</v>
      </c>
      <c r="S103" s="15">
        <v>0.73</v>
      </c>
      <c r="T103" s="14">
        <v>15.0</v>
      </c>
      <c r="U103" s="14">
        <v>0.0</v>
      </c>
      <c r="V103" s="15">
        <v>55.0</v>
      </c>
      <c r="W103" s="15">
        <v>1.0</v>
      </c>
      <c r="X103" s="16">
        <v>128.0</v>
      </c>
      <c r="Y103" s="16">
        <v>14.0</v>
      </c>
      <c r="Z103" s="16">
        <v>76.0</v>
      </c>
      <c r="AA103" s="17">
        <v>90.0</v>
      </c>
      <c r="AB103" s="17">
        <v>0.7</v>
      </c>
      <c r="AC103" s="16">
        <v>38.0</v>
      </c>
      <c r="AD103" s="16">
        <v>0.0</v>
      </c>
      <c r="AE103" s="17">
        <v>128.0</v>
      </c>
      <c r="AF103" s="17">
        <v>1.0</v>
      </c>
      <c r="AG103" s="1" t="s">
        <v>142</v>
      </c>
      <c r="AH103" s="14">
        <v>-0.01</v>
      </c>
      <c r="AI103" s="14">
        <v>18.0</v>
      </c>
      <c r="AJ103" s="16">
        <v>-0.03</v>
      </c>
      <c r="AK103" s="16">
        <v>68.0</v>
      </c>
      <c r="AL103" s="18">
        <v>0.13</v>
      </c>
      <c r="AM103" s="18">
        <v>29.0</v>
      </c>
      <c r="AN103" s="19">
        <v>0.13</v>
      </c>
      <c r="AO103" s="19">
        <v>102.0</v>
      </c>
    </row>
    <row r="104">
      <c r="A104" s="11">
        <v>41480.0</v>
      </c>
      <c r="B104" s="11">
        <v>41480.0</v>
      </c>
      <c r="C104" s="1" t="s">
        <v>143</v>
      </c>
      <c r="D104" s="12">
        <v>89.0</v>
      </c>
      <c r="E104" s="12">
        <v>19.0</v>
      </c>
      <c r="F104" s="12">
        <v>49.0</v>
      </c>
      <c r="G104" s="13">
        <v>68.0</v>
      </c>
      <c r="H104" s="13">
        <v>0.76</v>
      </c>
      <c r="I104" s="12">
        <v>21.0</v>
      </c>
      <c r="J104" s="12">
        <v>0.0</v>
      </c>
      <c r="K104" s="13" t="str">
        <f t="shared" si="1"/>
        <v>70.00</v>
      </c>
      <c r="L104" s="13" t="str">
        <f t="shared" si="3"/>
        <v>0.79</v>
      </c>
      <c r="M104" s="13">
        <v>89.0</v>
      </c>
      <c r="N104" s="13">
        <v>1.0</v>
      </c>
      <c r="O104" s="14">
        <v>95.0</v>
      </c>
      <c r="P104" s="14">
        <v>40.0</v>
      </c>
      <c r="Q104" s="14">
        <v>0.0</v>
      </c>
      <c r="R104" s="15">
        <v>40.0</v>
      </c>
      <c r="S104" s="15">
        <v>0.42</v>
      </c>
      <c r="T104" s="14">
        <v>35.0</v>
      </c>
      <c r="U104" s="14">
        <v>20.0</v>
      </c>
      <c r="V104" s="15">
        <v>75.0</v>
      </c>
      <c r="W104" s="15">
        <v>0.79</v>
      </c>
      <c r="X104" s="16">
        <v>125.0</v>
      </c>
      <c r="Y104" s="16">
        <v>52.0</v>
      </c>
      <c r="Z104" s="16">
        <v>0.0</v>
      </c>
      <c r="AA104" s="17">
        <v>52.0</v>
      </c>
      <c r="AB104" s="17">
        <v>0.42</v>
      </c>
      <c r="AC104" s="16">
        <v>45.0</v>
      </c>
      <c r="AD104" s="16">
        <v>28.0</v>
      </c>
      <c r="AE104" s="17">
        <v>97.0</v>
      </c>
      <c r="AF104" s="17">
        <v>0.78</v>
      </c>
      <c r="AG104" s="1" t="s">
        <v>143</v>
      </c>
      <c r="AH104" s="14">
        <v>-0.34</v>
      </c>
      <c r="AI104" s="14">
        <v>-28.0</v>
      </c>
      <c r="AJ104" s="16">
        <v>-0.35</v>
      </c>
      <c r="AK104" s="16">
        <v>-16.0</v>
      </c>
      <c r="AL104" s="18">
        <v>-0.21</v>
      </c>
      <c r="AM104" s="18">
        <v>-14.0</v>
      </c>
      <c r="AN104" s="19">
        <v>-0.22</v>
      </c>
      <c r="AO104" s="19">
        <v>8.0</v>
      </c>
    </row>
    <row r="105">
      <c r="A105" s="11">
        <v>56770.0</v>
      </c>
      <c r="B105" s="11">
        <v>56770.0</v>
      </c>
      <c r="C105" s="1" t="s">
        <v>144</v>
      </c>
      <c r="D105" s="12">
        <v>115.0</v>
      </c>
      <c r="E105" s="12">
        <v>22.0</v>
      </c>
      <c r="F105" s="12">
        <v>66.0</v>
      </c>
      <c r="G105" s="13">
        <v>88.0</v>
      </c>
      <c r="H105" s="13">
        <v>0.77</v>
      </c>
      <c r="I105" s="12">
        <v>19.0</v>
      </c>
      <c r="J105" s="12">
        <v>8.0</v>
      </c>
      <c r="K105" s="13" t="str">
        <f t="shared" si="1"/>
        <v>93.00</v>
      </c>
      <c r="L105" s="13" t="str">
        <f t="shared" si="3"/>
        <v>0.81</v>
      </c>
      <c r="M105" s="13">
        <v>107.0</v>
      </c>
      <c r="N105" s="13">
        <v>0.93</v>
      </c>
      <c r="O105" s="14">
        <v>120.0</v>
      </c>
      <c r="P105" s="14">
        <v>15.0</v>
      </c>
      <c r="Q105" s="14">
        <v>54.0</v>
      </c>
      <c r="R105" s="15">
        <v>69.0</v>
      </c>
      <c r="S105" s="15">
        <v>0.58</v>
      </c>
      <c r="T105" s="14">
        <v>15.0</v>
      </c>
      <c r="U105" s="14">
        <v>36.0</v>
      </c>
      <c r="V105" s="15">
        <v>84.0</v>
      </c>
      <c r="W105" s="15">
        <v>0.7</v>
      </c>
      <c r="X105" s="16">
        <v>119.0</v>
      </c>
      <c r="Y105" s="16">
        <v>15.0</v>
      </c>
      <c r="Z105" s="16">
        <v>45.0</v>
      </c>
      <c r="AA105" s="17">
        <v>60.0</v>
      </c>
      <c r="AB105" s="17">
        <v>0.5</v>
      </c>
      <c r="AC105" s="16">
        <v>18.0</v>
      </c>
      <c r="AD105" s="16">
        <v>41.0</v>
      </c>
      <c r="AE105" s="17">
        <v>78.0</v>
      </c>
      <c r="AF105" s="17">
        <v>0.66</v>
      </c>
      <c r="AG105" s="1" t="s">
        <v>144</v>
      </c>
      <c r="AH105" s="14">
        <v>-0.19</v>
      </c>
      <c r="AI105" s="14">
        <v>-19.0</v>
      </c>
      <c r="AJ105" s="16">
        <v>-0.26</v>
      </c>
      <c r="AK105" s="16">
        <v>-28.0</v>
      </c>
      <c r="AL105" s="18">
        <v>-0.23</v>
      </c>
      <c r="AM105" s="18">
        <v>-23.0</v>
      </c>
      <c r="AN105" s="19">
        <v>-0.27</v>
      </c>
      <c r="AO105" s="19">
        <v>-29.0</v>
      </c>
    </row>
    <row r="106">
      <c r="A106" s="11">
        <v>19376.0</v>
      </c>
      <c r="B106" s="11">
        <v>19376.0</v>
      </c>
      <c r="C106" s="1" t="s">
        <v>145</v>
      </c>
      <c r="D106" s="12">
        <v>45.0</v>
      </c>
      <c r="E106" s="12">
        <v>0.0</v>
      </c>
      <c r="F106" s="12">
        <v>19.0</v>
      </c>
      <c r="G106" s="13">
        <v>19.0</v>
      </c>
      <c r="H106" s="13">
        <v>0.42</v>
      </c>
      <c r="I106" s="12">
        <v>26.0</v>
      </c>
      <c r="J106" s="12">
        <v>0.0</v>
      </c>
      <c r="K106" s="13" t="str">
        <f t="shared" si="1"/>
        <v>45.00</v>
      </c>
      <c r="L106" s="13" t="str">
        <f t="shared" si="3"/>
        <v>1.00</v>
      </c>
      <c r="M106" s="13">
        <v>45.0</v>
      </c>
      <c r="N106" s="13">
        <v>1.0</v>
      </c>
      <c r="O106" s="14">
        <v>40.0</v>
      </c>
      <c r="P106" s="14">
        <v>0.0</v>
      </c>
      <c r="Q106" s="14">
        <v>4.0</v>
      </c>
      <c r="R106" s="15">
        <v>4.0</v>
      </c>
      <c r="S106" s="15">
        <v>0.1</v>
      </c>
      <c r="T106" s="14">
        <v>22.0</v>
      </c>
      <c r="U106" s="14">
        <v>14.0</v>
      </c>
      <c r="V106" s="15">
        <v>26.0</v>
      </c>
      <c r="W106" s="15">
        <v>0.65</v>
      </c>
      <c r="X106" s="16">
        <v>111.0</v>
      </c>
      <c r="Y106" s="16">
        <v>0.0</v>
      </c>
      <c r="Z106" s="16">
        <v>5.0</v>
      </c>
      <c r="AA106" s="17">
        <v>5.0</v>
      </c>
      <c r="AB106" s="17">
        <v>0.05</v>
      </c>
      <c r="AC106" s="16">
        <v>71.0</v>
      </c>
      <c r="AD106" s="16">
        <v>35.0</v>
      </c>
      <c r="AE106" s="17">
        <v>76.0</v>
      </c>
      <c r="AF106" s="17">
        <v>0.68</v>
      </c>
      <c r="AG106" s="1" t="s">
        <v>145</v>
      </c>
      <c r="AH106" s="14">
        <v>-0.32</v>
      </c>
      <c r="AI106" s="14">
        <v>-15.0</v>
      </c>
      <c r="AJ106" s="16">
        <v>-0.38</v>
      </c>
      <c r="AK106" s="16">
        <v>-14.0</v>
      </c>
      <c r="AL106" s="18">
        <v>-0.35</v>
      </c>
      <c r="AM106" s="18">
        <v>-19.0</v>
      </c>
      <c r="AN106" s="19">
        <v>-0.32</v>
      </c>
      <c r="AO106" s="19">
        <v>31.0</v>
      </c>
    </row>
    <row r="107">
      <c r="A107" s="11">
        <v>12664.0</v>
      </c>
      <c r="B107" s="11">
        <v>12664.0</v>
      </c>
      <c r="C107" s="1" t="s">
        <v>146</v>
      </c>
      <c r="D107" s="12">
        <v>50.0</v>
      </c>
      <c r="E107" s="12">
        <v>23.0</v>
      </c>
      <c r="F107" s="12">
        <v>16.0</v>
      </c>
      <c r="G107" s="13">
        <v>39.0</v>
      </c>
      <c r="H107" s="13">
        <v>0.78</v>
      </c>
      <c r="I107" s="12">
        <v>8.0</v>
      </c>
      <c r="J107" s="12">
        <v>3.0</v>
      </c>
      <c r="K107" s="13" t="str">
        <f t="shared" si="1"/>
        <v>27.00</v>
      </c>
      <c r="L107" s="13" t="str">
        <f t="shared" si="3"/>
        <v>0.54</v>
      </c>
      <c r="M107" s="13">
        <v>47.0</v>
      </c>
      <c r="N107" s="13">
        <v>0.94</v>
      </c>
      <c r="O107" s="14">
        <v>80.0</v>
      </c>
      <c r="P107" s="14">
        <v>41.0</v>
      </c>
      <c r="Q107" s="14">
        <v>29.0</v>
      </c>
      <c r="R107" s="15">
        <v>70.0</v>
      </c>
      <c r="S107" s="15">
        <v>0.88</v>
      </c>
      <c r="T107" s="14">
        <v>10.0</v>
      </c>
      <c r="U107" s="14">
        <v>0.0</v>
      </c>
      <c r="V107" s="15">
        <v>80.0</v>
      </c>
      <c r="W107" s="15">
        <v>1.0</v>
      </c>
      <c r="X107" s="16">
        <v>109.0</v>
      </c>
      <c r="Y107" s="16">
        <v>51.0</v>
      </c>
      <c r="Z107" s="16">
        <v>23.0</v>
      </c>
      <c r="AA107" s="17">
        <v>74.0</v>
      </c>
      <c r="AB107" s="17">
        <v>0.68</v>
      </c>
      <c r="AC107" s="16">
        <v>17.0</v>
      </c>
      <c r="AD107" s="16">
        <v>18.0</v>
      </c>
      <c r="AE107" s="17">
        <v>91.0</v>
      </c>
      <c r="AF107" s="17">
        <v>0.83</v>
      </c>
      <c r="AG107" s="1" t="s">
        <v>146</v>
      </c>
      <c r="AH107" s="14">
        <v>0.1</v>
      </c>
      <c r="AI107" s="14">
        <v>31.0</v>
      </c>
      <c r="AJ107" s="16">
        <v>-0.1</v>
      </c>
      <c r="AK107" s="16">
        <v>35.0</v>
      </c>
      <c r="AL107" s="18">
        <v>0.06</v>
      </c>
      <c r="AM107" s="18">
        <v>33.0</v>
      </c>
      <c r="AN107" s="19">
        <v>-0.11</v>
      </c>
      <c r="AO107" s="19">
        <v>44.0</v>
      </c>
    </row>
    <row r="108">
      <c r="A108" s="11">
        <v>46330.0</v>
      </c>
      <c r="B108" s="11">
        <v>46330.0</v>
      </c>
      <c r="C108" s="1" t="s">
        <v>147</v>
      </c>
      <c r="D108" s="12">
        <v>24.0</v>
      </c>
      <c r="E108" s="12">
        <v>7.0</v>
      </c>
      <c r="F108" s="12">
        <v>14.0</v>
      </c>
      <c r="G108" s="13">
        <v>21.0</v>
      </c>
      <c r="H108" s="13">
        <v>0.88</v>
      </c>
      <c r="I108" s="12">
        <v>3.0</v>
      </c>
      <c r="J108" s="12">
        <v>0.0</v>
      </c>
      <c r="K108" s="13" t="str">
        <f t="shared" si="1"/>
        <v>17.00</v>
      </c>
      <c r="L108" s="13" t="str">
        <f t="shared" si="3"/>
        <v>0.71</v>
      </c>
      <c r="M108" s="13">
        <v>24.0</v>
      </c>
      <c r="N108" s="13">
        <v>1.0</v>
      </c>
      <c r="O108" s="14">
        <v>110.0</v>
      </c>
      <c r="P108" s="14">
        <v>30.0</v>
      </c>
      <c r="Q108" s="14">
        <v>70.0</v>
      </c>
      <c r="R108" s="15">
        <v>100.0</v>
      </c>
      <c r="S108" s="15">
        <v>0.91</v>
      </c>
      <c r="T108" s="14">
        <v>10.0</v>
      </c>
      <c r="U108" s="14">
        <v>0.0</v>
      </c>
      <c r="V108" s="15">
        <v>110.0</v>
      </c>
      <c r="W108" s="15">
        <v>1.0</v>
      </c>
      <c r="X108" s="16">
        <v>109.0</v>
      </c>
      <c r="Y108" s="16">
        <v>21.0</v>
      </c>
      <c r="Z108" s="16">
        <v>68.0</v>
      </c>
      <c r="AA108" s="17">
        <v>89.0</v>
      </c>
      <c r="AB108" s="17">
        <v>0.82</v>
      </c>
      <c r="AC108" s="16">
        <v>20.0</v>
      </c>
      <c r="AD108" s="16">
        <v>0.0</v>
      </c>
      <c r="AE108" s="17">
        <v>109.0</v>
      </c>
      <c r="AF108" s="17">
        <v>1.0</v>
      </c>
      <c r="AG108" s="1" t="s">
        <v>147</v>
      </c>
      <c r="AH108" s="14">
        <v>0.03</v>
      </c>
      <c r="AI108" s="14">
        <v>79.0</v>
      </c>
      <c r="AJ108" s="16">
        <v>-0.06</v>
      </c>
      <c r="AK108" s="16">
        <v>68.0</v>
      </c>
      <c r="AL108" s="18">
        <v>0.0</v>
      </c>
      <c r="AM108" s="18">
        <v>86.0</v>
      </c>
      <c r="AN108" s="19">
        <v>0.0</v>
      </c>
      <c r="AO108" s="19">
        <v>85.0</v>
      </c>
    </row>
    <row r="109">
      <c r="A109" s="11">
        <v>10144.0</v>
      </c>
      <c r="B109" s="11">
        <v>10144.0</v>
      </c>
      <c r="C109" s="1" t="s">
        <v>148</v>
      </c>
      <c r="D109" s="12">
        <v>74.0</v>
      </c>
      <c r="E109" s="12">
        <v>22.0</v>
      </c>
      <c r="F109" s="12">
        <v>37.0</v>
      </c>
      <c r="G109" s="13">
        <v>59.0</v>
      </c>
      <c r="H109" s="13">
        <v>0.8</v>
      </c>
      <c r="I109" s="12">
        <v>15.0</v>
      </c>
      <c r="J109" s="12">
        <v>0.0</v>
      </c>
      <c r="K109" s="13" t="str">
        <f t="shared" si="1"/>
        <v>52.00</v>
      </c>
      <c r="L109" s="13" t="str">
        <f t="shared" si="3"/>
        <v>0.70</v>
      </c>
      <c r="M109" s="13">
        <v>74.0</v>
      </c>
      <c r="N109" s="13">
        <v>1.0</v>
      </c>
      <c r="O109" s="14">
        <v>20.0</v>
      </c>
      <c r="P109" s="14">
        <v>0.0</v>
      </c>
      <c r="Q109" s="14">
        <v>20.0</v>
      </c>
      <c r="R109" s="15">
        <v>20.0</v>
      </c>
      <c r="S109" s="15">
        <v>1.0</v>
      </c>
      <c r="T109" s="14">
        <v>0.0</v>
      </c>
      <c r="U109" s="14">
        <v>0.0</v>
      </c>
      <c r="V109" s="15">
        <v>20.0</v>
      </c>
      <c r="W109" s="15">
        <v>1.0</v>
      </c>
      <c r="X109" s="16">
        <v>102.0</v>
      </c>
      <c r="Y109" s="16">
        <v>9.0</v>
      </c>
      <c r="Z109" s="16">
        <v>93.0</v>
      </c>
      <c r="AA109" s="17">
        <v>102.0</v>
      </c>
      <c r="AB109" s="17">
        <v>1.0</v>
      </c>
      <c r="AC109" s="16">
        <v>0.0</v>
      </c>
      <c r="AD109" s="16">
        <v>0.0</v>
      </c>
      <c r="AE109" s="17">
        <v>102.0</v>
      </c>
      <c r="AF109" s="17">
        <v>1.0</v>
      </c>
      <c r="AG109" s="1" t="s">
        <v>148</v>
      </c>
      <c r="AH109" s="14">
        <v>0.2</v>
      </c>
      <c r="AI109" s="14">
        <v>-39.0</v>
      </c>
      <c r="AJ109" s="16">
        <v>0.2</v>
      </c>
      <c r="AK109" s="16">
        <v>43.0</v>
      </c>
      <c r="AL109" s="18">
        <v>0.0</v>
      </c>
      <c r="AM109" s="18">
        <v>-54.0</v>
      </c>
      <c r="AN109" s="19">
        <v>0.0</v>
      </c>
      <c r="AO109" s="19">
        <v>28.0</v>
      </c>
    </row>
    <row r="110">
      <c r="A110" s="11">
        <v>30842.0</v>
      </c>
      <c r="B110" s="11">
        <v>30842.0</v>
      </c>
      <c r="C110" s="1" t="s">
        <v>149</v>
      </c>
      <c r="D110" s="12">
        <v>50.0</v>
      </c>
      <c r="E110" s="12">
        <v>18.0</v>
      </c>
      <c r="F110" s="12">
        <v>8.0</v>
      </c>
      <c r="G110" s="13">
        <v>26.0</v>
      </c>
      <c r="H110" s="13">
        <v>0.52</v>
      </c>
      <c r="I110" s="12">
        <v>20.0</v>
      </c>
      <c r="J110" s="12">
        <v>4.0</v>
      </c>
      <c r="K110" s="13" t="str">
        <f t="shared" si="1"/>
        <v>32.00</v>
      </c>
      <c r="L110" s="13" t="str">
        <f t="shared" si="3"/>
        <v>0.64</v>
      </c>
      <c r="M110" s="13">
        <v>46.0</v>
      </c>
      <c r="N110" s="13">
        <v>0.92</v>
      </c>
      <c r="O110" s="14">
        <v>100.0</v>
      </c>
      <c r="P110" s="14">
        <v>32.0</v>
      </c>
      <c r="Q110" s="14">
        <v>57.0</v>
      </c>
      <c r="R110" s="15">
        <v>89.0</v>
      </c>
      <c r="S110" s="15">
        <v>0.89</v>
      </c>
      <c r="T110" s="14">
        <v>11.0</v>
      </c>
      <c r="U110" s="14">
        <v>0.0</v>
      </c>
      <c r="V110" s="15">
        <v>100.0</v>
      </c>
      <c r="W110" s="15">
        <v>1.0</v>
      </c>
      <c r="X110" s="16">
        <v>91.0</v>
      </c>
      <c r="Y110" s="16">
        <v>31.0</v>
      </c>
      <c r="Z110" s="16">
        <v>50.0</v>
      </c>
      <c r="AA110" s="17">
        <v>81.0</v>
      </c>
      <c r="AB110" s="17">
        <v>0.89</v>
      </c>
      <c r="AC110" s="16">
        <v>10.0</v>
      </c>
      <c r="AD110" s="16">
        <v>0.0</v>
      </c>
      <c r="AE110" s="17">
        <v>91.0</v>
      </c>
      <c r="AF110" s="17">
        <v>1.0</v>
      </c>
      <c r="AG110" s="1" t="s">
        <v>149</v>
      </c>
      <c r="AH110" s="14">
        <v>0.37</v>
      </c>
      <c r="AI110" s="14">
        <v>63.0</v>
      </c>
      <c r="AJ110" s="16">
        <v>0.37</v>
      </c>
      <c r="AK110" s="16">
        <v>55.0</v>
      </c>
      <c r="AL110" s="18">
        <v>0.08</v>
      </c>
      <c r="AM110" s="18">
        <v>54.0</v>
      </c>
      <c r="AN110" s="19">
        <v>0.08</v>
      </c>
      <c r="AO110" s="19">
        <v>45.0</v>
      </c>
    </row>
    <row r="111">
      <c r="A111" s="11">
        <v>316.0</v>
      </c>
      <c r="B111" s="11">
        <v>316.0</v>
      </c>
      <c r="C111" s="1" t="s">
        <v>150</v>
      </c>
      <c r="D111" s="12">
        <v>35.0</v>
      </c>
      <c r="E111" s="12">
        <v>16.0</v>
      </c>
      <c r="F111" s="12">
        <v>0.0</v>
      </c>
      <c r="G111" s="13">
        <v>16.0</v>
      </c>
      <c r="H111" s="13">
        <v>0.46</v>
      </c>
      <c r="I111" s="12">
        <v>0.0</v>
      </c>
      <c r="J111" s="12">
        <v>19.0</v>
      </c>
      <c r="K111" s="13" t="str">
        <f t="shared" si="1"/>
        <v>19.00</v>
      </c>
      <c r="L111" s="13" t="str">
        <f t="shared" si="3"/>
        <v>0.54</v>
      </c>
      <c r="M111" s="13">
        <v>16.0</v>
      </c>
      <c r="N111" s="13">
        <v>0.46</v>
      </c>
      <c r="O111" s="14">
        <v>85.0</v>
      </c>
      <c r="P111" s="14">
        <v>15.0</v>
      </c>
      <c r="Q111" s="14">
        <v>0.0</v>
      </c>
      <c r="R111" s="15">
        <v>15.0</v>
      </c>
      <c r="S111" s="15">
        <v>0.18</v>
      </c>
      <c r="T111" s="14">
        <v>70.0</v>
      </c>
      <c r="U111" s="14">
        <v>0.0</v>
      </c>
      <c r="V111" s="15">
        <v>85.0</v>
      </c>
      <c r="W111" s="15">
        <v>1.0</v>
      </c>
      <c r="X111" s="16">
        <v>89.0</v>
      </c>
      <c r="Y111" s="16">
        <v>12.0</v>
      </c>
      <c r="Z111" s="16">
        <v>0.0</v>
      </c>
      <c r="AA111" s="17">
        <v>12.0</v>
      </c>
      <c r="AB111" s="17">
        <v>0.13</v>
      </c>
      <c r="AC111" s="16">
        <v>60.0</v>
      </c>
      <c r="AD111" s="16">
        <v>17.0</v>
      </c>
      <c r="AE111" s="17">
        <v>72.0</v>
      </c>
      <c r="AF111" s="17">
        <v>0.81</v>
      </c>
      <c r="AG111" s="1" t="s">
        <v>150</v>
      </c>
      <c r="AH111" s="14">
        <v>-0.28</v>
      </c>
      <c r="AI111" s="14">
        <v>-1.0</v>
      </c>
      <c r="AJ111" s="16">
        <v>-0.32</v>
      </c>
      <c r="AK111" s="16">
        <v>-4.0</v>
      </c>
      <c r="AL111" s="18">
        <v>0.54</v>
      </c>
      <c r="AM111" s="18">
        <v>69.0</v>
      </c>
      <c r="AN111" s="19">
        <v>0.35</v>
      </c>
      <c r="AO111" s="19">
        <v>56.0</v>
      </c>
    </row>
    <row r="112">
      <c r="A112" s="11">
        <v>58324.0</v>
      </c>
      <c r="B112" s="11">
        <v>58324.0</v>
      </c>
      <c r="C112" s="1" t="s">
        <v>151</v>
      </c>
      <c r="D112" s="12">
        <v>55.0</v>
      </c>
      <c r="E112" s="12">
        <v>19.0</v>
      </c>
      <c r="F112" s="12">
        <v>20.0</v>
      </c>
      <c r="G112" s="13">
        <v>39.0</v>
      </c>
      <c r="H112" s="13">
        <v>0.71</v>
      </c>
      <c r="I112" s="12">
        <v>13.0</v>
      </c>
      <c r="J112" s="12">
        <v>3.0</v>
      </c>
      <c r="K112" s="13" t="str">
        <f t="shared" si="1"/>
        <v>36.00</v>
      </c>
      <c r="L112" s="13" t="str">
        <f t="shared" si="3"/>
        <v>0.65</v>
      </c>
      <c r="M112" s="13">
        <v>52.0</v>
      </c>
      <c r="N112" s="13">
        <v>0.95</v>
      </c>
      <c r="O112" s="14">
        <v>75.0</v>
      </c>
      <c r="P112" s="14">
        <v>21.0</v>
      </c>
      <c r="Q112" s="14">
        <v>25.0</v>
      </c>
      <c r="R112" s="15">
        <v>46.0</v>
      </c>
      <c r="S112" s="15">
        <v>0.61</v>
      </c>
      <c r="T112" s="14">
        <v>25.0</v>
      </c>
      <c r="U112" s="14">
        <v>4.0</v>
      </c>
      <c r="V112" s="15">
        <v>71.0</v>
      </c>
      <c r="W112" s="15">
        <v>0.95</v>
      </c>
      <c r="X112" s="16">
        <v>87.0</v>
      </c>
      <c r="Y112" s="16">
        <v>20.0</v>
      </c>
      <c r="Z112" s="16">
        <v>31.0</v>
      </c>
      <c r="AA112" s="17">
        <v>51.0</v>
      </c>
      <c r="AB112" s="17">
        <v>0.59</v>
      </c>
      <c r="AC112" s="16">
        <v>30.0</v>
      </c>
      <c r="AD112" s="16">
        <v>6.0</v>
      </c>
      <c r="AE112" s="17">
        <v>81.0</v>
      </c>
      <c r="AF112" s="17">
        <v>0.93</v>
      </c>
      <c r="AG112" s="1" t="s">
        <v>151</v>
      </c>
      <c r="AH112" s="14">
        <v>-0.1</v>
      </c>
      <c r="AI112" s="14">
        <v>7.0</v>
      </c>
      <c r="AJ112" s="16">
        <v>-0.12</v>
      </c>
      <c r="AK112" s="16">
        <v>12.0</v>
      </c>
      <c r="AL112" s="18">
        <v>0.0</v>
      </c>
      <c r="AM112" s="18">
        <v>19.0</v>
      </c>
      <c r="AN112" s="19">
        <v>-0.01</v>
      </c>
      <c r="AO112" s="19">
        <v>29.0</v>
      </c>
    </row>
    <row r="113">
      <c r="A113" s="11">
        <v>13168.0</v>
      </c>
      <c r="B113" s="11">
        <v>13168.0</v>
      </c>
      <c r="C113" s="1" t="s">
        <v>152</v>
      </c>
      <c r="D113" s="12">
        <v>70.0</v>
      </c>
      <c r="E113" s="12">
        <v>33.0</v>
      </c>
      <c r="F113" s="12">
        <v>24.0</v>
      </c>
      <c r="G113" s="13">
        <v>57.0</v>
      </c>
      <c r="H113" s="13">
        <v>0.81</v>
      </c>
      <c r="I113" s="12">
        <v>13.0</v>
      </c>
      <c r="J113" s="12">
        <v>0.0</v>
      </c>
      <c r="K113" s="13" t="str">
        <f t="shared" si="1"/>
        <v>37.00</v>
      </c>
      <c r="L113" s="13" t="str">
        <f t="shared" si="3"/>
        <v>0.53</v>
      </c>
      <c r="M113" s="13">
        <v>70.0</v>
      </c>
      <c r="N113" s="13">
        <v>1.0</v>
      </c>
      <c r="O113" s="14">
        <v>80.0</v>
      </c>
      <c r="P113" s="14">
        <v>22.0</v>
      </c>
      <c r="Q113" s="14">
        <v>15.0</v>
      </c>
      <c r="R113" s="15">
        <v>37.0</v>
      </c>
      <c r="S113" s="15">
        <v>0.46</v>
      </c>
      <c r="T113" s="14">
        <v>0.0</v>
      </c>
      <c r="U113" s="14">
        <v>43.0</v>
      </c>
      <c r="V113" s="15">
        <v>37.0</v>
      </c>
      <c r="W113" s="15">
        <v>0.46</v>
      </c>
      <c r="X113" s="16">
        <v>85.0</v>
      </c>
      <c r="Y113" s="16">
        <v>21.0</v>
      </c>
      <c r="Z113" s="16">
        <v>17.0</v>
      </c>
      <c r="AA113" s="17">
        <v>38.0</v>
      </c>
      <c r="AB113" s="17">
        <v>0.45</v>
      </c>
      <c r="AC113" s="16">
        <v>0.0</v>
      </c>
      <c r="AD113" s="16">
        <v>47.0</v>
      </c>
      <c r="AE113" s="17">
        <v>38.0</v>
      </c>
      <c r="AF113" s="17">
        <v>0.45</v>
      </c>
      <c r="AG113" s="1" t="s">
        <v>152</v>
      </c>
      <c r="AH113" s="14">
        <v>-0.35</v>
      </c>
      <c r="AI113" s="14">
        <v>-20.0</v>
      </c>
      <c r="AJ113" s="16">
        <v>-0.37</v>
      </c>
      <c r="AK113" s="16">
        <v>-19.0</v>
      </c>
      <c r="AL113" s="18">
        <v>-0.54</v>
      </c>
      <c r="AM113" s="18">
        <v>-33.0</v>
      </c>
      <c r="AN113" s="19">
        <v>-0.55</v>
      </c>
      <c r="AO113" s="19">
        <v>-32.0</v>
      </c>
    </row>
    <row r="114">
      <c r="A114" s="11">
        <v>25622.0</v>
      </c>
      <c r="B114" s="11">
        <v>25622.0</v>
      </c>
      <c r="C114" s="1" t="s">
        <v>153</v>
      </c>
      <c r="D114" s="12">
        <v>95.0</v>
      </c>
      <c r="E114" s="12">
        <v>13.0</v>
      </c>
      <c r="F114" s="12">
        <v>78.0</v>
      </c>
      <c r="G114" s="13">
        <v>91.0</v>
      </c>
      <c r="H114" s="13">
        <v>0.96</v>
      </c>
      <c r="I114" s="12">
        <v>0.0</v>
      </c>
      <c r="J114" s="12">
        <v>4.0</v>
      </c>
      <c r="K114" s="13" t="str">
        <f t="shared" si="1"/>
        <v>82.00</v>
      </c>
      <c r="L114" s="13" t="str">
        <f t="shared" si="3"/>
        <v>0.86</v>
      </c>
      <c r="M114" s="13">
        <v>91.0</v>
      </c>
      <c r="N114" s="13">
        <v>0.96</v>
      </c>
      <c r="O114" s="14">
        <v>90.0</v>
      </c>
      <c r="P114" s="14">
        <v>21.0</v>
      </c>
      <c r="Q114" s="14">
        <v>27.0</v>
      </c>
      <c r="R114" s="15">
        <v>48.0</v>
      </c>
      <c r="S114" s="15">
        <v>0.53</v>
      </c>
      <c r="T114" s="14">
        <v>21.0</v>
      </c>
      <c r="U114" s="14">
        <v>21.0</v>
      </c>
      <c r="V114" s="15">
        <v>69.0</v>
      </c>
      <c r="W114" s="15">
        <v>0.77</v>
      </c>
      <c r="X114" s="16">
        <v>85.0</v>
      </c>
      <c r="Y114" s="16">
        <v>20.0</v>
      </c>
      <c r="Z114" s="16">
        <v>20.0</v>
      </c>
      <c r="AA114" s="17">
        <v>40.0</v>
      </c>
      <c r="AB114" s="17">
        <v>0.47</v>
      </c>
      <c r="AC114" s="16">
        <v>20.0</v>
      </c>
      <c r="AD114" s="16">
        <v>25.0</v>
      </c>
      <c r="AE114" s="17">
        <v>60.0</v>
      </c>
      <c r="AF114" s="17">
        <v>0.71</v>
      </c>
      <c r="AG114" s="1" t="s">
        <v>153</v>
      </c>
      <c r="AH114" s="14">
        <v>-0.42</v>
      </c>
      <c r="AI114" s="14">
        <v>-43.0</v>
      </c>
      <c r="AJ114" s="16">
        <v>-0.49</v>
      </c>
      <c r="AK114" s="16">
        <v>-51.0</v>
      </c>
      <c r="AL114" s="18">
        <v>-0.19</v>
      </c>
      <c r="AM114" s="18">
        <v>-22.0</v>
      </c>
      <c r="AN114" s="19">
        <v>-0.25</v>
      </c>
      <c r="AO114" s="19">
        <v>-31.0</v>
      </c>
    </row>
    <row r="115">
      <c r="A115" s="11">
        <v>55006.0</v>
      </c>
      <c r="B115" s="11">
        <v>55006.0</v>
      </c>
      <c r="C115" s="1" t="s">
        <v>154</v>
      </c>
      <c r="D115" s="12">
        <v>0.0</v>
      </c>
      <c r="E115" s="12">
        <v>0.0</v>
      </c>
      <c r="F115" s="12">
        <v>0.0</v>
      </c>
      <c r="G115" s="13">
        <v>0.0</v>
      </c>
      <c r="H115" s="13">
        <v>0.0</v>
      </c>
      <c r="I115" s="12">
        <v>0.0</v>
      </c>
      <c r="J115" s="12">
        <v>0.0</v>
      </c>
      <c r="K115" s="13" t="str">
        <f t="shared" si="1"/>
        <v>0.00</v>
      </c>
      <c r="L115" s="13" t="str">
        <f>SUM(G115+J115+K115)</f>
        <v>0.00</v>
      </c>
      <c r="M115" s="13">
        <v>0.0</v>
      </c>
      <c r="N115" s="13" t="str">
        <f>SUM(I115+L115+M115)</f>
        <v>0.00</v>
      </c>
      <c r="O115" s="14">
        <v>315.0</v>
      </c>
      <c r="P115" s="14">
        <v>20.0</v>
      </c>
      <c r="Q115" s="14">
        <v>140.0</v>
      </c>
      <c r="R115" s="15">
        <v>160.0</v>
      </c>
      <c r="S115" s="15">
        <v>0.51</v>
      </c>
      <c r="T115" s="14">
        <v>155.0</v>
      </c>
      <c r="U115" s="14">
        <v>0.0</v>
      </c>
      <c r="V115" s="15">
        <v>315.0</v>
      </c>
      <c r="W115" s="15">
        <v>1.0</v>
      </c>
      <c r="X115" s="16">
        <v>80.0</v>
      </c>
      <c r="Y115" s="16">
        <v>0.0</v>
      </c>
      <c r="Z115" s="16">
        <v>46.0</v>
      </c>
      <c r="AA115" s="17">
        <v>46.0</v>
      </c>
      <c r="AB115" s="17">
        <v>0.58</v>
      </c>
      <c r="AC115" s="16">
        <v>26.0</v>
      </c>
      <c r="AD115" s="16">
        <v>8.0</v>
      </c>
      <c r="AE115" s="17">
        <v>72.0</v>
      </c>
      <c r="AF115" s="17">
        <v>0.9</v>
      </c>
      <c r="AG115" s="1" t="s">
        <v>154</v>
      </c>
      <c r="AH115" s="21"/>
      <c r="AI115" s="14">
        <v>160.0</v>
      </c>
      <c r="AJ115" s="23">
        <v>0.0</v>
      </c>
      <c r="AK115" s="16">
        <v>46.0</v>
      </c>
      <c r="AL115" s="24">
        <v>0.0</v>
      </c>
      <c r="AM115" s="18">
        <v>315.0</v>
      </c>
      <c r="AN115" s="25">
        <v>0.0</v>
      </c>
      <c r="AO115" s="19">
        <v>72.0</v>
      </c>
    </row>
    <row r="116">
      <c r="A116" s="11">
        <v>65164.0</v>
      </c>
      <c r="B116" s="11">
        <v>65164.0</v>
      </c>
      <c r="C116" s="1" t="s">
        <v>155</v>
      </c>
      <c r="D116" s="12">
        <v>50.0</v>
      </c>
      <c r="E116" s="12">
        <v>8.0</v>
      </c>
      <c r="F116" s="12">
        <v>15.0</v>
      </c>
      <c r="G116" s="13">
        <v>23.0</v>
      </c>
      <c r="H116" s="13">
        <v>0.46</v>
      </c>
      <c r="I116" s="12">
        <v>19.0</v>
      </c>
      <c r="J116" s="12">
        <v>8.0</v>
      </c>
      <c r="K116" s="13" t="str">
        <f t="shared" si="1"/>
        <v>42.00</v>
      </c>
      <c r="L116" s="13" t="str">
        <f t="shared" ref="L116:L180" si="4">(K116/D116)</f>
        <v>0.84</v>
      </c>
      <c r="M116" s="13">
        <v>42.0</v>
      </c>
      <c r="N116" s="13">
        <v>0.84</v>
      </c>
      <c r="O116" s="14">
        <v>75.0</v>
      </c>
      <c r="P116" s="14">
        <v>15.0</v>
      </c>
      <c r="Q116" s="14">
        <v>4.0</v>
      </c>
      <c r="R116" s="15">
        <v>19.0</v>
      </c>
      <c r="S116" s="15">
        <v>0.25</v>
      </c>
      <c r="T116" s="14">
        <v>41.0</v>
      </c>
      <c r="U116" s="14">
        <v>15.0</v>
      </c>
      <c r="V116" s="15">
        <v>60.0</v>
      </c>
      <c r="W116" s="15">
        <v>0.8</v>
      </c>
      <c r="X116" s="16">
        <v>78.0</v>
      </c>
      <c r="Y116" s="16">
        <v>15.0</v>
      </c>
      <c r="Z116" s="16">
        <v>3.0</v>
      </c>
      <c r="AA116" s="17">
        <v>18.0</v>
      </c>
      <c r="AB116" s="17">
        <v>0.23</v>
      </c>
      <c r="AC116" s="16">
        <v>42.0</v>
      </c>
      <c r="AD116" s="16">
        <v>18.0</v>
      </c>
      <c r="AE116" s="17">
        <v>60.0</v>
      </c>
      <c r="AF116" s="17">
        <v>0.77</v>
      </c>
      <c r="AG116" s="1" t="s">
        <v>155</v>
      </c>
      <c r="AH116" s="14">
        <v>-0.21</v>
      </c>
      <c r="AI116" s="14">
        <v>-4.0</v>
      </c>
      <c r="AJ116" s="16">
        <v>-0.23</v>
      </c>
      <c r="AK116" s="16">
        <v>-5.0</v>
      </c>
      <c r="AL116" s="18">
        <v>-0.04</v>
      </c>
      <c r="AM116" s="18">
        <v>18.0</v>
      </c>
      <c r="AN116" s="19">
        <v>-0.07</v>
      </c>
      <c r="AO116" s="19">
        <v>18.0</v>
      </c>
    </row>
    <row r="117">
      <c r="A117" s="11">
        <v>26864.0</v>
      </c>
      <c r="B117" s="11">
        <v>26864.0</v>
      </c>
      <c r="C117" s="1" t="s">
        <v>156</v>
      </c>
      <c r="D117" s="12">
        <v>25.0</v>
      </c>
      <c r="E117" s="12">
        <v>14.0</v>
      </c>
      <c r="F117" s="12">
        <v>11.0</v>
      </c>
      <c r="G117" s="13">
        <v>25.0</v>
      </c>
      <c r="H117" s="13">
        <v>1.0</v>
      </c>
      <c r="I117" s="12">
        <v>0.0</v>
      </c>
      <c r="J117" s="12">
        <v>0.0</v>
      </c>
      <c r="K117" s="13" t="str">
        <f t="shared" si="1"/>
        <v>11.00</v>
      </c>
      <c r="L117" s="13" t="str">
        <f t="shared" si="4"/>
        <v>0.44</v>
      </c>
      <c r="M117" s="13">
        <v>25.0</v>
      </c>
      <c r="N117" s="13">
        <v>1.0</v>
      </c>
      <c r="O117" s="14">
        <v>75.0</v>
      </c>
      <c r="P117" s="14">
        <v>4.0</v>
      </c>
      <c r="Q117" s="14">
        <v>52.0</v>
      </c>
      <c r="R117" s="15">
        <v>56.0</v>
      </c>
      <c r="S117" s="15">
        <v>0.75</v>
      </c>
      <c r="T117" s="14">
        <v>19.0</v>
      </c>
      <c r="U117" s="14">
        <v>0.0</v>
      </c>
      <c r="V117" s="15">
        <v>75.0</v>
      </c>
      <c r="W117" s="15">
        <v>1.0</v>
      </c>
      <c r="X117" s="16">
        <v>76.0</v>
      </c>
      <c r="Y117" s="16">
        <v>3.0</v>
      </c>
      <c r="Z117" s="16">
        <v>47.0</v>
      </c>
      <c r="AA117" s="17">
        <v>50.0</v>
      </c>
      <c r="AB117" s="17">
        <v>0.66</v>
      </c>
      <c r="AC117" s="16">
        <v>26.0</v>
      </c>
      <c r="AD117" s="16">
        <v>0.0</v>
      </c>
      <c r="AE117" s="17">
        <v>76.0</v>
      </c>
      <c r="AF117" s="17">
        <v>1.0</v>
      </c>
      <c r="AG117" s="1" t="s">
        <v>156</v>
      </c>
      <c r="AH117" s="14">
        <v>-0.25</v>
      </c>
      <c r="AI117" s="14">
        <v>31.0</v>
      </c>
      <c r="AJ117" s="16">
        <v>-0.34</v>
      </c>
      <c r="AK117" s="16">
        <v>25.0</v>
      </c>
      <c r="AL117" s="18">
        <v>0.0</v>
      </c>
      <c r="AM117" s="18">
        <v>50.0</v>
      </c>
      <c r="AN117" s="19">
        <v>0.0</v>
      </c>
      <c r="AO117" s="19">
        <v>51.0</v>
      </c>
    </row>
    <row r="118">
      <c r="A118" s="11">
        <v>15148.0</v>
      </c>
      <c r="B118" s="11">
        <v>15148.0</v>
      </c>
      <c r="C118" s="1" t="s">
        <v>157</v>
      </c>
      <c r="D118" s="12">
        <v>40.0</v>
      </c>
      <c r="E118" s="12">
        <v>21.0</v>
      </c>
      <c r="F118" s="12">
        <v>5.0</v>
      </c>
      <c r="G118" s="13">
        <v>26.0</v>
      </c>
      <c r="H118" s="13">
        <v>0.65</v>
      </c>
      <c r="I118" s="12">
        <v>9.0</v>
      </c>
      <c r="J118" s="12">
        <v>5.0</v>
      </c>
      <c r="K118" s="13" t="str">
        <f t="shared" si="1"/>
        <v>19.00</v>
      </c>
      <c r="L118" s="13" t="str">
        <f t="shared" si="4"/>
        <v>0.48</v>
      </c>
      <c r="M118" s="13">
        <v>35.0</v>
      </c>
      <c r="N118" s="13">
        <v>0.88</v>
      </c>
      <c r="O118" s="14">
        <v>55.0</v>
      </c>
      <c r="P118" s="14">
        <v>0.0</v>
      </c>
      <c r="Q118" s="14">
        <v>28.0</v>
      </c>
      <c r="R118" s="15">
        <v>28.0</v>
      </c>
      <c r="S118" s="15">
        <v>0.51</v>
      </c>
      <c r="T118" s="14">
        <v>9.0</v>
      </c>
      <c r="U118" s="14">
        <v>18.0</v>
      </c>
      <c r="V118" s="15">
        <v>37.0</v>
      </c>
      <c r="W118" s="15">
        <v>0.67</v>
      </c>
      <c r="X118" s="16">
        <v>74.0</v>
      </c>
      <c r="Y118" s="16">
        <v>0.0</v>
      </c>
      <c r="Z118" s="16">
        <v>36.0</v>
      </c>
      <c r="AA118" s="17">
        <v>36.0</v>
      </c>
      <c r="AB118" s="17">
        <v>0.49</v>
      </c>
      <c r="AC118" s="16">
        <v>14.0</v>
      </c>
      <c r="AD118" s="16">
        <v>24.0</v>
      </c>
      <c r="AE118" s="17">
        <v>50.0</v>
      </c>
      <c r="AF118" s="17">
        <v>0.68</v>
      </c>
      <c r="AG118" s="1" t="s">
        <v>157</v>
      </c>
      <c r="AH118" s="14">
        <v>-0.14</v>
      </c>
      <c r="AI118" s="14">
        <v>2.0</v>
      </c>
      <c r="AJ118" s="16">
        <v>-0.16</v>
      </c>
      <c r="AK118" s="16">
        <v>10.0</v>
      </c>
      <c r="AL118" s="18">
        <v>-0.2</v>
      </c>
      <c r="AM118" s="18">
        <v>2.0</v>
      </c>
      <c r="AN118" s="19">
        <v>-0.2</v>
      </c>
      <c r="AO118" s="19">
        <v>15.0</v>
      </c>
    </row>
    <row r="119">
      <c r="A119" s="11">
        <v>12718.0</v>
      </c>
      <c r="B119" s="11">
        <v>12718.0</v>
      </c>
      <c r="C119" s="1" t="s">
        <v>158</v>
      </c>
      <c r="D119" s="12">
        <v>25.0</v>
      </c>
      <c r="E119" s="12">
        <v>0.0</v>
      </c>
      <c r="F119" s="12">
        <v>12.0</v>
      </c>
      <c r="G119" s="13">
        <v>12.0</v>
      </c>
      <c r="H119" s="13">
        <v>0.48</v>
      </c>
      <c r="I119" s="12">
        <v>13.0</v>
      </c>
      <c r="J119" s="12">
        <v>0.0</v>
      </c>
      <c r="K119" s="13" t="str">
        <f t="shared" si="1"/>
        <v>25.00</v>
      </c>
      <c r="L119" s="13" t="str">
        <f t="shared" si="4"/>
        <v>1.00</v>
      </c>
      <c r="M119" s="13">
        <v>25.0</v>
      </c>
      <c r="N119" s="13">
        <v>1.0</v>
      </c>
      <c r="O119" s="14">
        <v>60.0</v>
      </c>
      <c r="P119" s="14">
        <v>0.0</v>
      </c>
      <c r="Q119" s="14">
        <v>35.0</v>
      </c>
      <c r="R119" s="15">
        <v>35.0</v>
      </c>
      <c r="S119" s="15">
        <v>0.58</v>
      </c>
      <c r="T119" s="14">
        <v>25.0</v>
      </c>
      <c r="U119" s="14">
        <v>0.0</v>
      </c>
      <c r="V119" s="15">
        <v>60.0</v>
      </c>
      <c r="W119" s="15">
        <v>1.0</v>
      </c>
      <c r="X119" s="16">
        <v>71.0</v>
      </c>
      <c r="Y119" s="16">
        <v>0.0</v>
      </c>
      <c r="Z119" s="16">
        <v>42.0</v>
      </c>
      <c r="AA119" s="17">
        <v>42.0</v>
      </c>
      <c r="AB119" s="17">
        <v>0.59</v>
      </c>
      <c r="AC119" s="16">
        <v>29.0</v>
      </c>
      <c r="AD119" s="16">
        <v>0.0</v>
      </c>
      <c r="AE119" s="17">
        <v>71.0</v>
      </c>
      <c r="AF119" s="17">
        <v>1.0</v>
      </c>
      <c r="AG119" s="1" t="s">
        <v>158</v>
      </c>
      <c r="AH119" s="14">
        <v>0.1</v>
      </c>
      <c r="AI119" s="14">
        <v>23.0</v>
      </c>
      <c r="AJ119" s="16">
        <v>0.11</v>
      </c>
      <c r="AK119" s="16">
        <v>30.0</v>
      </c>
      <c r="AL119" s="18">
        <v>0.0</v>
      </c>
      <c r="AM119" s="18">
        <v>35.0</v>
      </c>
      <c r="AN119" s="19">
        <v>0.0</v>
      </c>
      <c r="AO119" s="19">
        <v>46.0</v>
      </c>
    </row>
    <row r="120">
      <c r="A120" s="11">
        <v>13726.0</v>
      </c>
      <c r="B120" s="11">
        <v>13726.0</v>
      </c>
      <c r="C120" s="1" t="s">
        <v>159</v>
      </c>
      <c r="D120" s="12">
        <v>50.0</v>
      </c>
      <c r="E120" s="12">
        <v>4.0</v>
      </c>
      <c r="F120" s="12">
        <v>20.0</v>
      </c>
      <c r="G120" s="13">
        <v>24.0</v>
      </c>
      <c r="H120" s="13">
        <v>0.48</v>
      </c>
      <c r="I120" s="12">
        <v>26.0</v>
      </c>
      <c r="J120" s="12">
        <v>0.0</v>
      </c>
      <c r="K120" s="13" t="str">
        <f t="shared" si="1"/>
        <v>46.00</v>
      </c>
      <c r="L120" s="13" t="str">
        <f t="shared" si="4"/>
        <v>0.92</v>
      </c>
      <c r="M120" s="13">
        <v>50.0</v>
      </c>
      <c r="N120" s="13">
        <v>1.0</v>
      </c>
      <c r="O120" s="14">
        <v>30.0</v>
      </c>
      <c r="P120" s="14">
        <v>0.0</v>
      </c>
      <c r="Q120" s="14">
        <v>9.0</v>
      </c>
      <c r="R120" s="15">
        <v>9.0</v>
      </c>
      <c r="S120" s="15">
        <v>0.3</v>
      </c>
      <c r="T120" s="14">
        <v>21.0</v>
      </c>
      <c r="U120" s="14">
        <v>0.0</v>
      </c>
      <c r="V120" s="15">
        <v>30.0</v>
      </c>
      <c r="W120" s="15">
        <v>1.0</v>
      </c>
      <c r="X120" s="16">
        <v>71.0</v>
      </c>
      <c r="Y120" s="16">
        <v>0.0</v>
      </c>
      <c r="Z120" s="16">
        <v>20.0</v>
      </c>
      <c r="AA120" s="17">
        <v>20.0</v>
      </c>
      <c r="AB120" s="17">
        <v>0.28</v>
      </c>
      <c r="AC120" s="16">
        <v>51.0</v>
      </c>
      <c r="AD120" s="16">
        <v>0.0</v>
      </c>
      <c r="AE120" s="17">
        <v>71.0</v>
      </c>
      <c r="AF120" s="17">
        <v>1.0</v>
      </c>
      <c r="AG120" s="1" t="s">
        <v>159</v>
      </c>
      <c r="AH120" s="14">
        <v>-0.18</v>
      </c>
      <c r="AI120" s="14">
        <v>-15.0</v>
      </c>
      <c r="AJ120" s="16">
        <v>-0.2</v>
      </c>
      <c r="AK120" s="16">
        <v>-4.0</v>
      </c>
      <c r="AL120" s="18">
        <v>0.0</v>
      </c>
      <c r="AM120" s="18">
        <v>-20.0</v>
      </c>
      <c r="AN120" s="19">
        <v>0.0</v>
      </c>
      <c r="AO120" s="19">
        <v>21.0</v>
      </c>
    </row>
    <row r="121">
      <c r="A121" s="11">
        <v>15022.0</v>
      </c>
      <c r="B121" s="11">
        <v>15022.0</v>
      </c>
      <c r="C121" s="1" t="s">
        <v>160</v>
      </c>
      <c r="D121" s="12">
        <v>59.0</v>
      </c>
      <c r="E121" s="12">
        <v>29.0</v>
      </c>
      <c r="F121" s="12">
        <v>9.0</v>
      </c>
      <c r="G121" s="13">
        <v>38.0</v>
      </c>
      <c r="H121" s="13">
        <v>0.64</v>
      </c>
      <c r="I121" s="12">
        <v>21.0</v>
      </c>
      <c r="J121" s="12">
        <v>0.0</v>
      </c>
      <c r="K121" s="13" t="str">
        <f t="shared" si="1"/>
        <v>30.00</v>
      </c>
      <c r="L121" s="13" t="str">
        <f t="shared" si="4"/>
        <v>0.51</v>
      </c>
      <c r="M121" s="13">
        <v>59.0</v>
      </c>
      <c r="N121" s="13">
        <v>1.0</v>
      </c>
      <c r="O121" s="14">
        <v>105.0</v>
      </c>
      <c r="P121" s="14">
        <v>21.0</v>
      </c>
      <c r="Q121" s="14">
        <v>57.0</v>
      </c>
      <c r="R121" s="15">
        <v>78.0</v>
      </c>
      <c r="S121" s="15">
        <v>0.74</v>
      </c>
      <c r="T121" s="14">
        <v>16.0</v>
      </c>
      <c r="U121" s="14">
        <v>11.0</v>
      </c>
      <c r="V121" s="15">
        <v>94.0</v>
      </c>
      <c r="W121" s="15">
        <v>0.9</v>
      </c>
      <c r="X121" s="16">
        <v>69.0</v>
      </c>
      <c r="Y121" s="16">
        <v>19.0</v>
      </c>
      <c r="Z121" s="16">
        <v>32.0</v>
      </c>
      <c r="AA121" s="17">
        <v>51.0</v>
      </c>
      <c r="AB121" s="17">
        <v>0.74</v>
      </c>
      <c r="AC121" s="16">
        <v>10.0</v>
      </c>
      <c r="AD121" s="16">
        <v>8.0</v>
      </c>
      <c r="AE121" s="17">
        <v>61.0</v>
      </c>
      <c r="AF121" s="17">
        <v>0.88</v>
      </c>
      <c r="AG121" s="1" t="s">
        <v>160</v>
      </c>
      <c r="AH121" s="14">
        <v>0.1</v>
      </c>
      <c r="AI121" s="14">
        <v>40.0</v>
      </c>
      <c r="AJ121" s="16">
        <v>0.1</v>
      </c>
      <c r="AK121" s="16">
        <v>13.0</v>
      </c>
      <c r="AL121" s="18">
        <v>-0.1</v>
      </c>
      <c r="AM121" s="18">
        <v>35.0</v>
      </c>
      <c r="AN121" s="19">
        <v>-0.12</v>
      </c>
      <c r="AO121" s="19">
        <v>2.0</v>
      </c>
    </row>
    <row r="122">
      <c r="A122" s="11">
        <v>35108.0</v>
      </c>
      <c r="B122" s="11">
        <v>35108.0</v>
      </c>
      <c r="C122" s="1" t="s">
        <v>161</v>
      </c>
      <c r="D122" s="12">
        <v>30.0</v>
      </c>
      <c r="E122" s="12">
        <v>21.0</v>
      </c>
      <c r="F122" s="12">
        <v>3.0</v>
      </c>
      <c r="G122" s="13">
        <v>24.0</v>
      </c>
      <c r="H122" s="13">
        <v>0.8</v>
      </c>
      <c r="I122" s="12">
        <v>3.0</v>
      </c>
      <c r="J122" s="12">
        <v>3.0</v>
      </c>
      <c r="K122" s="13" t="str">
        <f t="shared" si="1"/>
        <v>9.00</v>
      </c>
      <c r="L122" s="13" t="str">
        <f t="shared" si="4"/>
        <v>0.30</v>
      </c>
      <c r="M122" s="13">
        <v>27.0</v>
      </c>
      <c r="N122" s="13">
        <v>0.9</v>
      </c>
      <c r="O122" s="14">
        <v>65.0</v>
      </c>
      <c r="P122" s="14">
        <v>36.0</v>
      </c>
      <c r="Q122" s="14">
        <v>14.0</v>
      </c>
      <c r="R122" s="15">
        <v>50.0</v>
      </c>
      <c r="S122" s="15">
        <v>0.77</v>
      </c>
      <c r="T122" s="14">
        <v>15.0</v>
      </c>
      <c r="U122" s="14">
        <v>0.0</v>
      </c>
      <c r="V122" s="15">
        <v>65.0</v>
      </c>
      <c r="W122" s="15">
        <v>1.0</v>
      </c>
      <c r="X122" s="16">
        <v>67.0</v>
      </c>
      <c r="Y122" s="16">
        <v>35.0</v>
      </c>
      <c r="Z122" s="16">
        <v>13.0</v>
      </c>
      <c r="AA122" s="17">
        <v>48.0</v>
      </c>
      <c r="AB122" s="17">
        <v>0.72</v>
      </c>
      <c r="AC122" s="16">
        <v>19.0</v>
      </c>
      <c r="AD122" s="16">
        <v>0.0</v>
      </c>
      <c r="AE122" s="17">
        <v>67.0</v>
      </c>
      <c r="AF122" s="17">
        <v>1.0</v>
      </c>
      <c r="AG122" s="1" t="s">
        <v>161</v>
      </c>
      <c r="AH122" s="14">
        <v>-0.03</v>
      </c>
      <c r="AI122" s="14">
        <v>26.0</v>
      </c>
      <c r="AJ122" s="16">
        <v>-0.08</v>
      </c>
      <c r="AK122" s="16">
        <v>24.0</v>
      </c>
      <c r="AL122" s="18">
        <v>0.1</v>
      </c>
      <c r="AM122" s="18">
        <v>38.0</v>
      </c>
      <c r="AN122" s="19">
        <v>0.1</v>
      </c>
      <c r="AO122" s="19">
        <v>40.0</v>
      </c>
    </row>
    <row r="123">
      <c r="A123" s="11">
        <v>10306.0</v>
      </c>
      <c r="B123" s="11">
        <v>10306.0</v>
      </c>
      <c r="C123" s="1" t="s">
        <v>162</v>
      </c>
      <c r="D123" s="12">
        <v>50.0</v>
      </c>
      <c r="E123" s="12">
        <v>22.0</v>
      </c>
      <c r="F123" s="12">
        <v>21.0</v>
      </c>
      <c r="G123" s="13">
        <v>43.0</v>
      </c>
      <c r="H123" s="13">
        <v>0.86</v>
      </c>
      <c r="I123" s="12">
        <v>7.0</v>
      </c>
      <c r="J123" s="12">
        <v>0.0</v>
      </c>
      <c r="K123" s="13" t="str">
        <f t="shared" si="1"/>
        <v>28.00</v>
      </c>
      <c r="L123" s="13" t="str">
        <f t="shared" si="4"/>
        <v>0.56</v>
      </c>
      <c r="M123" s="13">
        <v>50.0</v>
      </c>
      <c r="N123" s="13">
        <v>1.0</v>
      </c>
      <c r="O123" s="14">
        <v>35.0</v>
      </c>
      <c r="P123" s="14">
        <v>10.0</v>
      </c>
      <c r="Q123" s="14">
        <v>0.0</v>
      </c>
      <c r="R123" s="15">
        <v>10.0</v>
      </c>
      <c r="S123" s="15">
        <v>0.29</v>
      </c>
      <c r="T123" s="14">
        <v>15.0</v>
      </c>
      <c r="U123" s="14">
        <v>10.0</v>
      </c>
      <c r="V123" s="15">
        <v>25.0</v>
      </c>
      <c r="W123" s="15">
        <v>0.71</v>
      </c>
      <c r="X123" s="16">
        <v>62.0</v>
      </c>
      <c r="Y123" s="16">
        <v>7.0</v>
      </c>
      <c r="Z123" s="16">
        <v>0.0</v>
      </c>
      <c r="AA123" s="17">
        <v>7.0</v>
      </c>
      <c r="AB123" s="17">
        <v>0.11</v>
      </c>
      <c r="AC123" s="16">
        <v>31.0</v>
      </c>
      <c r="AD123" s="16">
        <v>24.0</v>
      </c>
      <c r="AE123" s="17">
        <v>38.0</v>
      </c>
      <c r="AF123" s="17">
        <v>0.61</v>
      </c>
      <c r="AG123" s="1" t="s">
        <v>162</v>
      </c>
      <c r="AH123" s="14">
        <v>-0.57</v>
      </c>
      <c r="AI123" s="14">
        <v>-33.0</v>
      </c>
      <c r="AJ123" s="16">
        <v>-0.75</v>
      </c>
      <c r="AK123" s="16">
        <v>-36.0</v>
      </c>
      <c r="AL123" s="18">
        <v>-0.29</v>
      </c>
      <c r="AM123" s="18">
        <v>-25.0</v>
      </c>
      <c r="AN123" s="19">
        <v>-0.39</v>
      </c>
      <c r="AO123" s="19">
        <v>-12.0</v>
      </c>
    </row>
    <row r="124">
      <c r="A124" s="11">
        <v>29726.0</v>
      </c>
      <c r="B124" s="11">
        <v>29726.0</v>
      </c>
      <c r="C124" s="1" t="s">
        <v>163</v>
      </c>
      <c r="D124" s="12">
        <v>45.0</v>
      </c>
      <c r="E124" s="12">
        <v>17.0</v>
      </c>
      <c r="F124" s="12">
        <v>21.0</v>
      </c>
      <c r="G124" s="13">
        <v>38.0</v>
      </c>
      <c r="H124" s="13">
        <v>0.84</v>
      </c>
      <c r="I124" s="12">
        <v>7.0</v>
      </c>
      <c r="J124" s="12">
        <v>0.0</v>
      </c>
      <c r="K124" s="13" t="str">
        <f t="shared" si="1"/>
        <v>28.00</v>
      </c>
      <c r="L124" s="13" t="str">
        <f t="shared" si="4"/>
        <v>0.62</v>
      </c>
      <c r="M124" s="13">
        <v>45.0</v>
      </c>
      <c r="N124" s="13">
        <v>1.0</v>
      </c>
      <c r="O124" s="14">
        <v>55.0</v>
      </c>
      <c r="P124" s="14">
        <v>19.0</v>
      </c>
      <c r="Q124" s="14">
        <v>28.0</v>
      </c>
      <c r="R124" s="15">
        <v>47.0</v>
      </c>
      <c r="S124" s="15">
        <v>0.85</v>
      </c>
      <c r="T124" s="14">
        <v>4.0</v>
      </c>
      <c r="U124" s="14">
        <v>4.0</v>
      </c>
      <c r="V124" s="15">
        <v>51.0</v>
      </c>
      <c r="W124" s="15">
        <v>0.93</v>
      </c>
      <c r="X124" s="16">
        <v>62.0</v>
      </c>
      <c r="Y124" s="16">
        <v>22.0</v>
      </c>
      <c r="Z124" s="16">
        <v>25.0</v>
      </c>
      <c r="AA124" s="17">
        <v>47.0</v>
      </c>
      <c r="AB124" s="17">
        <v>0.76</v>
      </c>
      <c r="AC124" s="16">
        <v>6.0</v>
      </c>
      <c r="AD124" s="16">
        <v>9.0</v>
      </c>
      <c r="AE124" s="17">
        <v>53.0</v>
      </c>
      <c r="AF124" s="17">
        <v>0.85</v>
      </c>
      <c r="AG124" s="1" t="s">
        <v>163</v>
      </c>
      <c r="AH124" s="14">
        <v>0.01</v>
      </c>
      <c r="AI124" s="14">
        <v>9.0</v>
      </c>
      <c r="AJ124" s="16">
        <v>-0.09</v>
      </c>
      <c r="AK124" s="16">
        <v>9.0</v>
      </c>
      <c r="AL124" s="18">
        <v>-0.07</v>
      </c>
      <c r="AM124" s="18">
        <v>6.0</v>
      </c>
      <c r="AN124" s="19">
        <v>-0.15</v>
      </c>
      <c r="AO124" s="19">
        <v>8.0</v>
      </c>
    </row>
    <row r="125">
      <c r="A125" s="11">
        <v>46924.0</v>
      </c>
      <c r="B125" s="11">
        <v>46924.0</v>
      </c>
      <c r="C125" s="1" t="s">
        <v>164</v>
      </c>
      <c r="D125" s="12">
        <v>4.0</v>
      </c>
      <c r="E125" s="12">
        <v>0.0</v>
      </c>
      <c r="F125" s="12">
        <v>2.0</v>
      </c>
      <c r="G125" s="13">
        <v>2.0</v>
      </c>
      <c r="H125" s="13">
        <v>0.5</v>
      </c>
      <c r="I125" s="12">
        <v>2.0</v>
      </c>
      <c r="J125" s="12">
        <v>0.0</v>
      </c>
      <c r="K125" s="13" t="str">
        <f t="shared" si="1"/>
        <v>4.00</v>
      </c>
      <c r="L125" s="13" t="str">
        <f t="shared" si="4"/>
        <v>1.00</v>
      </c>
      <c r="M125" s="13">
        <v>4.0</v>
      </c>
      <c r="N125" s="13">
        <v>1.0</v>
      </c>
      <c r="O125" s="14">
        <v>2235.0</v>
      </c>
      <c r="P125" s="14">
        <v>405.0</v>
      </c>
      <c r="Q125" s="14">
        <v>955.0</v>
      </c>
      <c r="R125" s="15">
        <v>1360.0</v>
      </c>
      <c r="S125" s="15">
        <v>0.61</v>
      </c>
      <c r="T125" s="14">
        <v>715.0</v>
      </c>
      <c r="U125" s="14">
        <v>160.0</v>
      </c>
      <c r="V125" s="15">
        <v>2075.0</v>
      </c>
      <c r="W125" s="15">
        <v>0.93</v>
      </c>
      <c r="X125" s="16">
        <v>61.0</v>
      </c>
      <c r="Y125" s="16">
        <v>0.0</v>
      </c>
      <c r="Z125" s="16">
        <v>0.0</v>
      </c>
      <c r="AA125" s="17">
        <v>0.0</v>
      </c>
      <c r="AB125" s="17">
        <v>0.0</v>
      </c>
      <c r="AC125" s="16">
        <v>61.0</v>
      </c>
      <c r="AD125" s="16">
        <v>0.0</v>
      </c>
      <c r="AE125" s="17">
        <v>61.0</v>
      </c>
      <c r="AF125" s="17">
        <v>1.0</v>
      </c>
      <c r="AG125" s="1" t="s">
        <v>164</v>
      </c>
      <c r="AH125" s="14">
        <v>0.11</v>
      </c>
      <c r="AI125" s="14">
        <v>1358.0</v>
      </c>
      <c r="AJ125" s="16">
        <v>-0.5</v>
      </c>
      <c r="AK125" s="16">
        <v>-2.0</v>
      </c>
      <c r="AL125" s="18">
        <v>-0.07</v>
      </c>
      <c r="AM125" s="18">
        <v>2071.0</v>
      </c>
      <c r="AN125" s="19">
        <v>0.0</v>
      </c>
      <c r="AO125" s="19">
        <v>57.0</v>
      </c>
    </row>
    <row r="126">
      <c r="A126" s="11">
        <v>45754.0</v>
      </c>
      <c r="B126" s="11">
        <v>45754.0</v>
      </c>
      <c r="C126" s="1" t="s">
        <v>165</v>
      </c>
      <c r="D126" s="12">
        <v>50.0</v>
      </c>
      <c r="E126" s="12">
        <v>32.0</v>
      </c>
      <c r="F126" s="12">
        <v>8.0</v>
      </c>
      <c r="G126" s="13">
        <v>40.0</v>
      </c>
      <c r="H126" s="13">
        <v>0.8</v>
      </c>
      <c r="I126" s="12">
        <v>10.0</v>
      </c>
      <c r="J126" s="12">
        <v>0.0</v>
      </c>
      <c r="K126" s="13" t="str">
        <f t="shared" si="1"/>
        <v>18.00</v>
      </c>
      <c r="L126" s="13" t="str">
        <f t="shared" si="4"/>
        <v>0.36</v>
      </c>
      <c r="M126" s="13">
        <v>50.0</v>
      </c>
      <c r="N126" s="13">
        <v>1.0</v>
      </c>
      <c r="O126" s="14">
        <v>50.0</v>
      </c>
      <c r="P126" s="14">
        <v>4.0</v>
      </c>
      <c r="Q126" s="14">
        <v>0.0</v>
      </c>
      <c r="R126" s="15">
        <v>4.0</v>
      </c>
      <c r="S126" s="15">
        <v>0.08</v>
      </c>
      <c r="T126" s="14">
        <v>31.0</v>
      </c>
      <c r="U126" s="14">
        <v>15.0</v>
      </c>
      <c r="V126" s="15">
        <v>35.0</v>
      </c>
      <c r="W126" s="15">
        <v>0.7</v>
      </c>
      <c r="X126" s="16">
        <v>60.0</v>
      </c>
      <c r="Y126" s="16">
        <v>4.0</v>
      </c>
      <c r="Z126" s="16">
        <v>0.0</v>
      </c>
      <c r="AA126" s="17">
        <v>4.0</v>
      </c>
      <c r="AB126" s="17">
        <v>0.07</v>
      </c>
      <c r="AC126" s="16">
        <v>37.0</v>
      </c>
      <c r="AD126" s="16">
        <v>19.0</v>
      </c>
      <c r="AE126" s="17">
        <v>41.0</v>
      </c>
      <c r="AF126" s="17">
        <v>0.68</v>
      </c>
      <c r="AG126" s="1" t="s">
        <v>165</v>
      </c>
      <c r="AH126" s="14">
        <v>-0.72</v>
      </c>
      <c r="AI126" s="14">
        <v>-36.0</v>
      </c>
      <c r="AJ126" s="16">
        <v>-0.73</v>
      </c>
      <c r="AK126" s="16">
        <v>-36.0</v>
      </c>
      <c r="AL126" s="18">
        <v>-0.3</v>
      </c>
      <c r="AM126" s="18">
        <v>-15.0</v>
      </c>
      <c r="AN126" s="19">
        <v>-0.32</v>
      </c>
      <c r="AO126" s="19">
        <v>-9.0</v>
      </c>
    </row>
    <row r="127">
      <c r="A127" s="11">
        <v>14482.0</v>
      </c>
      <c r="B127" s="11">
        <v>14482.0</v>
      </c>
      <c r="C127" s="1" t="s">
        <v>166</v>
      </c>
      <c r="D127" s="12">
        <v>55.0</v>
      </c>
      <c r="E127" s="12">
        <v>22.0</v>
      </c>
      <c r="F127" s="12">
        <v>17.0</v>
      </c>
      <c r="G127" s="13">
        <v>39.0</v>
      </c>
      <c r="H127" s="13">
        <v>0.71</v>
      </c>
      <c r="I127" s="12">
        <v>16.0</v>
      </c>
      <c r="J127" s="12">
        <v>0.0</v>
      </c>
      <c r="K127" s="13" t="str">
        <f t="shared" si="1"/>
        <v>33.00</v>
      </c>
      <c r="L127" s="13" t="str">
        <f t="shared" si="4"/>
        <v>0.60</v>
      </c>
      <c r="M127" s="13">
        <v>55.0</v>
      </c>
      <c r="N127" s="13">
        <v>1.0</v>
      </c>
      <c r="O127" s="14">
        <v>55.0</v>
      </c>
      <c r="P127" s="14">
        <v>4.0</v>
      </c>
      <c r="Q127" s="14">
        <v>33.0</v>
      </c>
      <c r="R127" s="15">
        <v>37.0</v>
      </c>
      <c r="S127" s="15">
        <v>0.67</v>
      </c>
      <c r="T127" s="14">
        <v>14.0</v>
      </c>
      <c r="U127" s="14">
        <v>4.0</v>
      </c>
      <c r="V127" s="15">
        <v>51.0</v>
      </c>
      <c r="W127" s="15">
        <v>0.93</v>
      </c>
      <c r="X127" s="16">
        <v>59.0</v>
      </c>
      <c r="Y127" s="16">
        <v>4.0</v>
      </c>
      <c r="Z127" s="16">
        <v>34.0</v>
      </c>
      <c r="AA127" s="17">
        <v>38.0</v>
      </c>
      <c r="AB127" s="17">
        <v>0.64</v>
      </c>
      <c r="AC127" s="16">
        <v>20.0</v>
      </c>
      <c r="AD127" s="16">
        <v>1.0</v>
      </c>
      <c r="AE127" s="17">
        <v>58.0</v>
      </c>
      <c r="AF127" s="17">
        <v>0.98</v>
      </c>
      <c r="AG127" s="1" t="s">
        <v>166</v>
      </c>
      <c r="AH127" s="14">
        <v>-0.04</v>
      </c>
      <c r="AI127" s="14">
        <v>-2.0</v>
      </c>
      <c r="AJ127" s="16">
        <v>-0.07</v>
      </c>
      <c r="AK127" s="16">
        <v>-1.0</v>
      </c>
      <c r="AL127" s="18">
        <v>-0.07</v>
      </c>
      <c r="AM127" s="18">
        <v>-4.0</v>
      </c>
      <c r="AN127" s="19">
        <v>-0.02</v>
      </c>
      <c r="AO127" s="19">
        <v>3.0</v>
      </c>
    </row>
    <row r="128">
      <c r="A128" s="11">
        <v>15688.0</v>
      </c>
      <c r="B128" s="11">
        <v>15688.0</v>
      </c>
      <c r="C128" s="1" t="s">
        <v>167</v>
      </c>
      <c r="D128" s="12">
        <v>29.0</v>
      </c>
      <c r="E128" s="12">
        <v>12.0</v>
      </c>
      <c r="F128" s="12">
        <v>11.0</v>
      </c>
      <c r="G128" s="13">
        <v>23.0</v>
      </c>
      <c r="H128" s="13">
        <v>0.79</v>
      </c>
      <c r="I128" s="12">
        <v>3.0</v>
      </c>
      <c r="J128" s="12">
        <v>3.0</v>
      </c>
      <c r="K128" s="13" t="str">
        <f t="shared" si="1"/>
        <v>17.00</v>
      </c>
      <c r="L128" s="13" t="str">
        <f t="shared" si="4"/>
        <v>0.59</v>
      </c>
      <c r="M128" s="13">
        <v>26.0</v>
      </c>
      <c r="N128" s="13">
        <v>0.9</v>
      </c>
      <c r="O128" s="14">
        <v>25.0</v>
      </c>
      <c r="P128" s="14">
        <v>8.0</v>
      </c>
      <c r="Q128" s="14">
        <v>4.0</v>
      </c>
      <c r="R128" s="15">
        <v>12.0</v>
      </c>
      <c r="S128" s="15">
        <v>0.48</v>
      </c>
      <c r="T128" s="14">
        <v>9.0</v>
      </c>
      <c r="U128" s="14">
        <v>4.0</v>
      </c>
      <c r="V128" s="15">
        <v>21.0</v>
      </c>
      <c r="W128" s="15">
        <v>0.84</v>
      </c>
      <c r="X128" s="16">
        <v>56.0</v>
      </c>
      <c r="Y128" s="16">
        <v>20.0</v>
      </c>
      <c r="Z128" s="16">
        <v>8.0</v>
      </c>
      <c r="AA128" s="17">
        <v>28.0</v>
      </c>
      <c r="AB128" s="17">
        <v>0.5</v>
      </c>
      <c r="AC128" s="16">
        <v>26.0</v>
      </c>
      <c r="AD128" s="16">
        <v>2.0</v>
      </c>
      <c r="AE128" s="17">
        <v>54.0</v>
      </c>
      <c r="AF128" s="17">
        <v>0.96</v>
      </c>
      <c r="AG128" s="1" t="s">
        <v>167</v>
      </c>
      <c r="AH128" s="14">
        <v>-0.31</v>
      </c>
      <c r="AI128" s="14">
        <v>-11.0</v>
      </c>
      <c r="AJ128" s="16">
        <v>-0.29</v>
      </c>
      <c r="AK128" s="16">
        <v>5.0</v>
      </c>
      <c r="AL128" s="18">
        <v>-0.06</v>
      </c>
      <c r="AM128" s="18">
        <v>-5.0</v>
      </c>
      <c r="AN128" s="19">
        <v>0.07</v>
      </c>
      <c r="AO128" s="19">
        <v>28.0</v>
      </c>
    </row>
    <row r="129">
      <c r="A129" s="11">
        <v>53260.0</v>
      </c>
      <c r="B129" s="11">
        <v>53260.0</v>
      </c>
      <c r="C129" s="1" t="s">
        <v>168</v>
      </c>
      <c r="D129" s="12">
        <v>10.0</v>
      </c>
      <c r="E129" s="12">
        <v>6.0</v>
      </c>
      <c r="F129" s="12">
        <v>2.0</v>
      </c>
      <c r="G129" s="13">
        <v>8.0</v>
      </c>
      <c r="H129" s="13">
        <v>0.8</v>
      </c>
      <c r="I129" s="12">
        <v>2.0</v>
      </c>
      <c r="J129" s="12">
        <v>0.0</v>
      </c>
      <c r="K129" s="13" t="str">
        <f t="shared" si="1"/>
        <v>4.00</v>
      </c>
      <c r="L129" s="13" t="str">
        <f t="shared" si="4"/>
        <v>0.40</v>
      </c>
      <c r="M129" s="13">
        <v>10.0</v>
      </c>
      <c r="N129" s="13">
        <v>1.0</v>
      </c>
      <c r="O129" s="14">
        <v>45.0</v>
      </c>
      <c r="P129" s="14">
        <v>0.0</v>
      </c>
      <c r="Q129" s="14">
        <v>31.0</v>
      </c>
      <c r="R129" s="15">
        <v>31.0</v>
      </c>
      <c r="S129" s="15">
        <v>0.69</v>
      </c>
      <c r="T129" s="14">
        <v>4.0</v>
      </c>
      <c r="U129" s="14">
        <v>10.0</v>
      </c>
      <c r="V129" s="15">
        <v>35.0</v>
      </c>
      <c r="W129" s="15">
        <v>0.78</v>
      </c>
      <c r="X129" s="16">
        <v>56.0</v>
      </c>
      <c r="Y129" s="16">
        <v>0.0</v>
      </c>
      <c r="Z129" s="16">
        <v>25.0</v>
      </c>
      <c r="AA129" s="17">
        <v>25.0</v>
      </c>
      <c r="AB129" s="17">
        <v>0.45</v>
      </c>
      <c r="AC129" s="16">
        <v>8.0</v>
      </c>
      <c r="AD129" s="16">
        <v>23.0</v>
      </c>
      <c r="AE129" s="17">
        <v>33.0</v>
      </c>
      <c r="AF129" s="17">
        <v>0.59</v>
      </c>
      <c r="AG129" s="1" t="s">
        <v>168</v>
      </c>
      <c r="AH129" s="14">
        <v>-0.11</v>
      </c>
      <c r="AI129" s="14">
        <v>23.0</v>
      </c>
      <c r="AJ129" s="16">
        <v>-0.35</v>
      </c>
      <c r="AK129" s="16">
        <v>17.0</v>
      </c>
      <c r="AL129" s="18">
        <v>-0.22</v>
      </c>
      <c r="AM129" s="18">
        <v>25.0</v>
      </c>
      <c r="AN129" s="19">
        <v>-0.41</v>
      </c>
      <c r="AO129" s="19">
        <v>23.0</v>
      </c>
    </row>
    <row r="130">
      <c r="A130" s="11">
        <v>69520.0</v>
      </c>
      <c r="B130" s="11">
        <v>69520.0</v>
      </c>
      <c r="C130" s="1" t="s">
        <v>169</v>
      </c>
      <c r="D130" s="12">
        <v>10.0</v>
      </c>
      <c r="E130" s="12">
        <v>3.0</v>
      </c>
      <c r="F130" s="12">
        <v>7.0</v>
      </c>
      <c r="G130" s="13">
        <v>10.0</v>
      </c>
      <c r="H130" s="13">
        <v>1.0</v>
      </c>
      <c r="I130" s="12">
        <v>0.0</v>
      </c>
      <c r="J130" s="12">
        <v>0.0</v>
      </c>
      <c r="K130" s="13" t="str">
        <f t="shared" si="1"/>
        <v>7.00</v>
      </c>
      <c r="L130" s="13" t="str">
        <f t="shared" si="4"/>
        <v>0.70</v>
      </c>
      <c r="M130" s="13">
        <v>10.0</v>
      </c>
      <c r="N130" s="13">
        <v>1.0</v>
      </c>
      <c r="O130" s="14">
        <v>80.0</v>
      </c>
      <c r="P130" s="14">
        <v>30.0</v>
      </c>
      <c r="Q130" s="14">
        <v>0.0</v>
      </c>
      <c r="R130" s="15">
        <v>30.0</v>
      </c>
      <c r="S130" s="15">
        <v>0.38</v>
      </c>
      <c r="T130" s="14">
        <v>0.0</v>
      </c>
      <c r="U130" s="14">
        <v>50.0</v>
      </c>
      <c r="V130" s="15">
        <v>30.0</v>
      </c>
      <c r="W130" s="15">
        <v>0.38</v>
      </c>
      <c r="X130" s="16">
        <v>56.0</v>
      </c>
      <c r="Y130" s="16">
        <v>17.0</v>
      </c>
      <c r="Z130" s="16">
        <v>0.0</v>
      </c>
      <c r="AA130" s="17">
        <v>17.0</v>
      </c>
      <c r="AB130" s="17">
        <v>0.3</v>
      </c>
      <c r="AC130" s="16">
        <v>0.0</v>
      </c>
      <c r="AD130" s="16">
        <v>39.0</v>
      </c>
      <c r="AE130" s="17">
        <v>17.0</v>
      </c>
      <c r="AF130" s="17">
        <v>0.3</v>
      </c>
      <c r="AG130" s="1" t="s">
        <v>169</v>
      </c>
      <c r="AH130" s="14">
        <v>-0.63</v>
      </c>
      <c r="AI130" s="14">
        <v>20.0</v>
      </c>
      <c r="AJ130" s="16">
        <v>-0.7</v>
      </c>
      <c r="AK130" s="16">
        <v>7.0</v>
      </c>
      <c r="AL130" s="18">
        <v>-0.63</v>
      </c>
      <c r="AM130" s="18">
        <v>20.0</v>
      </c>
      <c r="AN130" s="19">
        <v>-0.7</v>
      </c>
      <c r="AO130" s="19">
        <v>7.0</v>
      </c>
    </row>
    <row r="131">
      <c r="A131" s="11">
        <v>6058.0</v>
      </c>
      <c r="B131" s="11">
        <v>6058.0</v>
      </c>
      <c r="C131" s="1" t="s">
        <v>170</v>
      </c>
      <c r="D131" s="12">
        <v>29.0</v>
      </c>
      <c r="E131" s="12">
        <v>14.0</v>
      </c>
      <c r="F131" s="12">
        <v>3.0</v>
      </c>
      <c r="G131" s="13">
        <v>17.0</v>
      </c>
      <c r="H131" s="13">
        <v>0.59</v>
      </c>
      <c r="I131" s="12">
        <v>12.0</v>
      </c>
      <c r="J131" s="12">
        <v>0.0</v>
      </c>
      <c r="K131" s="13" t="str">
        <f t="shared" si="1"/>
        <v>15.00</v>
      </c>
      <c r="L131" s="13" t="str">
        <f t="shared" si="4"/>
        <v>0.52</v>
      </c>
      <c r="M131" s="13">
        <v>29.0</v>
      </c>
      <c r="N131" s="13">
        <v>1.0</v>
      </c>
      <c r="O131" s="14">
        <v>65.0</v>
      </c>
      <c r="P131" s="14">
        <v>0.0</v>
      </c>
      <c r="Q131" s="14">
        <v>0.0</v>
      </c>
      <c r="R131" s="15">
        <v>0.0</v>
      </c>
      <c r="S131" s="15">
        <v>0.0</v>
      </c>
      <c r="T131" s="14">
        <v>20.0</v>
      </c>
      <c r="U131" s="14">
        <v>45.0</v>
      </c>
      <c r="V131" s="15">
        <v>20.0</v>
      </c>
      <c r="W131" s="15">
        <v>0.31</v>
      </c>
      <c r="X131" s="16">
        <v>55.0</v>
      </c>
      <c r="Y131" s="16">
        <v>0.0</v>
      </c>
      <c r="Z131" s="16">
        <v>0.0</v>
      </c>
      <c r="AA131" s="17">
        <v>0.0</v>
      </c>
      <c r="AB131" s="17">
        <v>0.0</v>
      </c>
      <c r="AC131" s="16">
        <v>17.0</v>
      </c>
      <c r="AD131" s="16">
        <v>38.0</v>
      </c>
      <c r="AE131" s="17">
        <v>17.0</v>
      </c>
      <c r="AF131" s="17">
        <v>0.31</v>
      </c>
      <c r="AG131" s="1" t="s">
        <v>170</v>
      </c>
      <c r="AH131" s="14">
        <v>-0.59</v>
      </c>
      <c r="AI131" s="14">
        <v>-17.0</v>
      </c>
      <c r="AJ131" s="16">
        <v>-0.59</v>
      </c>
      <c r="AK131" s="16">
        <v>-17.0</v>
      </c>
      <c r="AL131" s="18">
        <v>-0.69</v>
      </c>
      <c r="AM131" s="18">
        <v>-9.0</v>
      </c>
      <c r="AN131" s="19">
        <v>-0.69</v>
      </c>
      <c r="AO131" s="19">
        <v>-12.0</v>
      </c>
    </row>
    <row r="132">
      <c r="A132" s="11">
        <v>41462.0</v>
      </c>
      <c r="B132" s="11">
        <v>41462.0</v>
      </c>
      <c r="C132" s="1" t="s">
        <v>171</v>
      </c>
      <c r="D132" s="12">
        <v>35.0</v>
      </c>
      <c r="E132" s="12">
        <v>3.0</v>
      </c>
      <c r="F132" s="12">
        <v>20.0</v>
      </c>
      <c r="G132" s="13">
        <v>23.0</v>
      </c>
      <c r="H132" s="13">
        <v>0.66</v>
      </c>
      <c r="I132" s="12">
        <v>12.0</v>
      </c>
      <c r="J132" s="12">
        <v>0.0</v>
      </c>
      <c r="K132" s="13" t="str">
        <f t="shared" si="1"/>
        <v>32.00</v>
      </c>
      <c r="L132" s="13" t="str">
        <f t="shared" si="4"/>
        <v>0.91</v>
      </c>
      <c r="M132" s="13">
        <v>35.0</v>
      </c>
      <c r="N132" s="13">
        <v>1.0</v>
      </c>
      <c r="O132" s="14">
        <v>80.0</v>
      </c>
      <c r="P132" s="14">
        <v>0.0</v>
      </c>
      <c r="Q132" s="14">
        <v>40.0</v>
      </c>
      <c r="R132" s="15">
        <v>40.0</v>
      </c>
      <c r="S132" s="15">
        <v>0.5</v>
      </c>
      <c r="T132" s="14">
        <v>36.0</v>
      </c>
      <c r="U132" s="14">
        <v>4.0</v>
      </c>
      <c r="V132" s="15">
        <v>76.0</v>
      </c>
      <c r="W132" s="15">
        <v>0.95</v>
      </c>
      <c r="X132" s="16">
        <v>55.0</v>
      </c>
      <c r="Y132" s="16">
        <v>0.0</v>
      </c>
      <c r="Z132" s="16">
        <v>25.0</v>
      </c>
      <c r="AA132" s="17">
        <v>25.0</v>
      </c>
      <c r="AB132" s="17">
        <v>0.45</v>
      </c>
      <c r="AC132" s="16">
        <v>27.0</v>
      </c>
      <c r="AD132" s="16">
        <v>3.0</v>
      </c>
      <c r="AE132" s="17">
        <v>52.0</v>
      </c>
      <c r="AF132" s="17">
        <v>0.95</v>
      </c>
      <c r="AG132" s="1" t="s">
        <v>171</v>
      </c>
      <c r="AH132" s="14">
        <v>-0.16</v>
      </c>
      <c r="AI132" s="14">
        <v>17.0</v>
      </c>
      <c r="AJ132" s="16">
        <v>-0.2</v>
      </c>
      <c r="AK132" s="16">
        <v>2.0</v>
      </c>
      <c r="AL132" s="18">
        <v>-0.05</v>
      </c>
      <c r="AM132" s="18">
        <v>41.0</v>
      </c>
      <c r="AN132" s="19">
        <v>-0.05</v>
      </c>
      <c r="AO132" s="19">
        <v>17.0</v>
      </c>
    </row>
    <row r="133">
      <c r="A133" s="11">
        <v>25334.0</v>
      </c>
      <c r="B133" s="11">
        <v>25334.0</v>
      </c>
      <c r="C133" s="1" t="s">
        <v>172</v>
      </c>
      <c r="D133" s="12">
        <v>35.0</v>
      </c>
      <c r="E133" s="12">
        <v>25.0</v>
      </c>
      <c r="F133" s="12">
        <v>0.0</v>
      </c>
      <c r="G133" s="13">
        <v>25.0</v>
      </c>
      <c r="H133" s="13">
        <v>0.71</v>
      </c>
      <c r="I133" s="12">
        <v>10.0</v>
      </c>
      <c r="J133" s="12">
        <v>0.0</v>
      </c>
      <c r="K133" s="13" t="str">
        <f t="shared" si="1"/>
        <v>10.00</v>
      </c>
      <c r="L133" s="13" t="str">
        <f t="shared" si="4"/>
        <v>0.29</v>
      </c>
      <c r="M133" s="13">
        <v>35.0</v>
      </c>
      <c r="N133" s="13">
        <v>1.0</v>
      </c>
      <c r="O133" s="14">
        <v>50.0</v>
      </c>
      <c r="P133" s="14">
        <v>10.0</v>
      </c>
      <c r="Q133" s="14">
        <v>5.0</v>
      </c>
      <c r="R133" s="15">
        <v>15.0</v>
      </c>
      <c r="S133" s="15">
        <v>0.3</v>
      </c>
      <c r="T133" s="14">
        <v>35.0</v>
      </c>
      <c r="U133" s="14">
        <v>0.0</v>
      </c>
      <c r="V133" s="15">
        <v>50.0</v>
      </c>
      <c r="W133" s="15">
        <v>1.0</v>
      </c>
      <c r="X133" s="16">
        <v>54.0</v>
      </c>
      <c r="Y133" s="16">
        <v>14.0</v>
      </c>
      <c r="Z133" s="16">
        <v>4.0</v>
      </c>
      <c r="AA133" s="17">
        <v>18.0</v>
      </c>
      <c r="AB133" s="17">
        <v>0.33</v>
      </c>
      <c r="AC133" s="16">
        <v>35.0</v>
      </c>
      <c r="AD133" s="16">
        <v>1.0</v>
      </c>
      <c r="AE133" s="17">
        <v>53.0</v>
      </c>
      <c r="AF133" s="17">
        <v>0.98</v>
      </c>
      <c r="AG133" s="1" t="s">
        <v>172</v>
      </c>
      <c r="AH133" s="14">
        <v>-0.41</v>
      </c>
      <c r="AI133" s="14">
        <v>-10.0</v>
      </c>
      <c r="AJ133" s="16">
        <v>-0.38</v>
      </c>
      <c r="AK133" s="16">
        <v>-7.0</v>
      </c>
      <c r="AL133" s="18">
        <v>0.0</v>
      </c>
      <c r="AM133" s="18">
        <v>15.0</v>
      </c>
      <c r="AN133" s="19">
        <v>-0.02</v>
      </c>
      <c r="AO133" s="19">
        <v>18.0</v>
      </c>
    </row>
    <row r="134">
      <c r="A134" s="11">
        <v>70366.0</v>
      </c>
      <c r="B134" s="11">
        <v>70366.0</v>
      </c>
      <c r="C134" s="1" t="s">
        <v>173</v>
      </c>
      <c r="D134" s="12">
        <v>34.0</v>
      </c>
      <c r="E134" s="12">
        <v>7.0</v>
      </c>
      <c r="F134" s="12">
        <v>20.0</v>
      </c>
      <c r="G134" s="13">
        <v>27.0</v>
      </c>
      <c r="H134" s="13">
        <v>0.79</v>
      </c>
      <c r="I134" s="12">
        <v>7.0</v>
      </c>
      <c r="J134" s="12">
        <v>0.0</v>
      </c>
      <c r="K134" s="13" t="str">
        <f t="shared" si="1"/>
        <v>27.00</v>
      </c>
      <c r="L134" s="13" t="str">
        <f t="shared" si="4"/>
        <v>0.79</v>
      </c>
      <c r="M134" s="13">
        <v>34.0</v>
      </c>
      <c r="N134" s="13">
        <v>1.0</v>
      </c>
      <c r="O134" s="14">
        <v>30.0</v>
      </c>
      <c r="P134" s="14">
        <v>11.0</v>
      </c>
      <c r="Q134" s="14">
        <v>4.0</v>
      </c>
      <c r="R134" s="15">
        <v>15.0</v>
      </c>
      <c r="S134" s="15">
        <v>0.5</v>
      </c>
      <c r="T134" s="14">
        <v>11.0</v>
      </c>
      <c r="U134" s="14">
        <v>4.0</v>
      </c>
      <c r="V134" s="15">
        <v>26.0</v>
      </c>
      <c r="W134" s="15">
        <v>0.87</v>
      </c>
      <c r="X134" s="16">
        <v>52.0</v>
      </c>
      <c r="Y134" s="16">
        <v>14.0</v>
      </c>
      <c r="Z134" s="16">
        <v>6.0</v>
      </c>
      <c r="AA134" s="17">
        <v>20.0</v>
      </c>
      <c r="AB134" s="17">
        <v>0.38</v>
      </c>
      <c r="AC134" s="16">
        <v>20.0</v>
      </c>
      <c r="AD134" s="16">
        <v>12.0</v>
      </c>
      <c r="AE134" s="17">
        <v>40.0</v>
      </c>
      <c r="AF134" s="17">
        <v>0.77</v>
      </c>
      <c r="AG134" s="1" t="s">
        <v>173</v>
      </c>
      <c r="AH134" s="14">
        <v>-0.29</v>
      </c>
      <c r="AI134" s="14">
        <v>-12.0</v>
      </c>
      <c r="AJ134" s="16">
        <v>-0.41</v>
      </c>
      <c r="AK134" s="16">
        <v>-7.0</v>
      </c>
      <c r="AL134" s="18">
        <v>-0.13</v>
      </c>
      <c r="AM134" s="18">
        <v>-8.0</v>
      </c>
      <c r="AN134" s="19">
        <v>-0.23</v>
      </c>
      <c r="AO134" s="19">
        <v>6.0</v>
      </c>
    </row>
    <row r="135">
      <c r="A135" s="11">
        <v>41138.0</v>
      </c>
      <c r="B135" s="11">
        <v>41138.0</v>
      </c>
      <c r="C135" s="1" t="s">
        <v>174</v>
      </c>
      <c r="D135" s="12">
        <v>29.0</v>
      </c>
      <c r="E135" s="12">
        <v>12.0</v>
      </c>
      <c r="F135" s="12">
        <v>17.0</v>
      </c>
      <c r="G135" s="13">
        <v>29.0</v>
      </c>
      <c r="H135" s="13">
        <v>1.0</v>
      </c>
      <c r="I135" s="12">
        <v>0.0</v>
      </c>
      <c r="J135" s="12">
        <v>0.0</v>
      </c>
      <c r="K135" s="13" t="str">
        <f t="shared" si="1"/>
        <v>17.00</v>
      </c>
      <c r="L135" s="13" t="str">
        <f t="shared" si="4"/>
        <v>0.59</v>
      </c>
      <c r="M135" s="13">
        <v>29.0</v>
      </c>
      <c r="N135" s="13">
        <v>1.0</v>
      </c>
      <c r="O135" s="14">
        <v>50.0</v>
      </c>
      <c r="P135" s="14">
        <v>16.0</v>
      </c>
      <c r="Q135" s="14">
        <v>19.0</v>
      </c>
      <c r="R135" s="15">
        <v>35.0</v>
      </c>
      <c r="S135" s="15">
        <v>0.7</v>
      </c>
      <c r="T135" s="14">
        <v>11.0</v>
      </c>
      <c r="U135" s="14">
        <v>4.0</v>
      </c>
      <c r="V135" s="15">
        <v>46.0</v>
      </c>
      <c r="W135" s="15">
        <v>0.92</v>
      </c>
      <c r="X135" s="16">
        <v>49.0</v>
      </c>
      <c r="Y135" s="16">
        <v>14.0</v>
      </c>
      <c r="Z135" s="16">
        <v>17.0</v>
      </c>
      <c r="AA135" s="17">
        <v>31.0</v>
      </c>
      <c r="AB135" s="17">
        <v>0.63</v>
      </c>
      <c r="AC135" s="16">
        <v>11.0</v>
      </c>
      <c r="AD135" s="16">
        <v>7.0</v>
      </c>
      <c r="AE135" s="17">
        <v>42.0</v>
      </c>
      <c r="AF135" s="17">
        <v>0.86</v>
      </c>
      <c r="AG135" s="1" t="s">
        <v>174</v>
      </c>
      <c r="AH135" s="14">
        <v>-0.3</v>
      </c>
      <c r="AI135" s="14">
        <v>6.0</v>
      </c>
      <c r="AJ135" s="16">
        <v>-0.37</v>
      </c>
      <c r="AK135" s="16">
        <v>2.0</v>
      </c>
      <c r="AL135" s="18">
        <v>-0.08</v>
      </c>
      <c r="AM135" s="18">
        <v>17.0</v>
      </c>
      <c r="AN135" s="19">
        <v>-0.14</v>
      </c>
      <c r="AO135" s="19">
        <v>13.0</v>
      </c>
    </row>
    <row r="136">
      <c r="A136" s="11">
        <v>38222.0</v>
      </c>
      <c r="B136" s="11">
        <v>38222.0</v>
      </c>
      <c r="C136" s="1" t="s">
        <v>175</v>
      </c>
      <c r="D136" s="12">
        <v>79.0</v>
      </c>
      <c r="E136" s="12">
        <v>35.0</v>
      </c>
      <c r="F136" s="12">
        <v>38.0</v>
      </c>
      <c r="G136" s="13">
        <v>73.0</v>
      </c>
      <c r="H136" s="13">
        <v>0.92</v>
      </c>
      <c r="I136" s="12">
        <v>6.0</v>
      </c>
      <c r="J136" s="12">
        <v>0.0</v>
      </c>
      <c r="K136" s="13" t="str">
        <f t="shared" si="1"/>
        <v>44.00</v>
      </c>
      <c r="L136" s="13" t="str">
        <f t="shared" si="4"/>
        <v>0.56</v>
      </c>
      <c r="M136" s="13">
        <v>79.0</v>
      </c>
      <c r="N136" s="13">
        <v>1.0</v>
      </c>
      <c r="O136" s="14">
        <v>54.0</v>
      </c>
      <c r="P136" s="14">
        <v>19.0</v>
      </c>
      <c r="Q136" s="14">
        <v>27.0</v>
      </c>
      <c r="R136" s="15">
        <v>46.0</v>
      </c>
      <c r="S136" s="15">
        <v>0.85</v>
      </c>
      <c r="T136" s="14">
        <v>8.0</v>
      </c>
      <c r="U136" s="14">
        <v>0.0</v>
      </c>
      <c r="V136" s="15">
        <v>54.0</v>
      </c>
      <c r="W136" s="15">
        <v>1.0</v>
      </c>
      <c r="X136" s="16">
        <v>48.0</v>
      </c>
      <c r="Y136" s="16">
        <v>14.0</v>
      </c>
      <c r="Z136" s="16">
        <v>16.0</v>
      </c>
      <c r="AA136" s="17">
        <v>30.0</v>
      </c>
      <c r="AB136" s="17">
        <v>0.63</v>
      </c>
      <c r="AC136" s="16">
        <v>12.0</v>
      </c>
      <c r="AD136" s="16">
        <v>6.0</v>
      </c>
      <c r="AE136" s="17">
        <v>42.0</v>
      </c>
      <c r="AF136" s="17">
        <v>0.88</v>
      </c>
      <c r="AG136" s="1" t="s">
        <v>175</v>
      </c>
      <c r="AH136" s="14">
        <v>-0.07</v>
      </c>
      <c r="AI136" s="14">
        <v>-27.0</v>
      </c>
      <c r="AJ136" s="16">
        <v>-0.3</v>
      </c>
      <c r="AK136" s="16">
        <v>-43.0</v>
      </c>
      <c r="AL136" s="18">
        <v>0.0</v>
      </c>
      <c r="AM136" s="18">
        <v>-25.0</v>
      </c>
      <c r="AN136" s="19">
        <v>-0.13</v>
      </c>
      <c r="AO136" s="19">
        <v>-37.0</v>
      </c>
    </row>
    <row r="137">
      <c r="A137" s="11">
        <v>29258.0</v>
      </c>
      <c r="B137" s="11">
        <v>29258.0</v>
      </c>
      <c r="C137" s="1" t="s">
        <v>176</v>
      </c>
      <c r="D137" s="12">
        <v>170.0</v>
      </c>
      <c r="E137" s="12">
        <v>43.0</v>
      </c>
      <c r="F137" s="12">
        <v>111.0</v>
      </c>
      <c r="G137" s="13">
        <v>154.0</v>
      </c>
      <c r="H137" s="13">
        <v>0.91</v>
      </c>
      <c r="I137" s="12">
        <v>16.0</v>
      </c>
      <c r="J137" s="12">
        <v>0.0</v>
      </c>
      <c r="K137" s="13" t="str">
        <f t="shared" si="1"/>
        <v>127.00</v>
      </c>
      <c r="L137" s="13" t="str">
        <f t="shared" si="4"/>
        <v>0.75</v>
      </c>
      <c r="M137" s="13">
        <v>170.0</v>
      </c>
      <c r="N137" s="13">
        <v>1.0</v>
      </c>
      <c r="O137" s="14">
        <v>115.0</v>
      </c>
      <c r="P137" s="14">
        <v>4.0</v>
      </c>
      <c r="Q137" s="14">
        <v>111.0</v>
      </c>
      <c r="R137" s="15">
        <v>115.0</v>
      </c>
      <c r="S137" s="15">
        <v>1.0</v>
      </c>
      <c r="T137" s="14">
        <v>0.0</v>
      </c>
      <c r="U137" s="14">
        <v>0.0</v>
      </c>
      <c r="V137" s="15">
        <v>115.0</v>
      </c>
      <c r="W137" s="15">
        <v>1.0</v>
      </c>
      <c r="X137" s="16">
        <v>47.0</v>
      </c>
      <c r="Y137" s="16">
        <v>1.0</v>
      </c>
      <c r="Z137" s="16">
        <v>44.0</v>
      </c>
      <c r="AA137" s="17">
        <v>45.0</v>
      </c>
      <c r="AB137" s="17">
        <v>0.96</v>
      </c>
      <c r="AC137" s="16">
        <v>0.0</v>
      </c>
      <c r="AD137" s="16">
        <v>2.0</v>
      </c>
      <c r="AE137" s="17">
        <v>45.0</v>
      </c>
      <c r="AF137" s="17">
        <v>0.96</v>
      </c>
      <c r="AG137" s="1" t="s">
        <v>176</v>
      </c>
      <c r="AH137" s="14">
        <v>0.09</v>
      </c>
      <c r="AI137" s="14">
        <v>-39.0</v>
      </c>
      <c r="AJ137" s="16">
        <v>0.05</v>
      </c>
      <c r="AK137" s="16">
        <v>-109.0</v>
      </c>
      <c r="AL137" s="18">
        <v>0.0</v>
      </c>
      <c r="AM137" s="18">
        <v>-55.0</v>
      </c>
      <c r="AN137" s="19">
        <v>-0.04</v>
      </c>
      <c r="AO137" s="19">
        <v>-125.0</v>
      </c>
    </row>
    <row r="138">
      <c r="A138" s="11">
        <v>40562.0</v>
      </c>
      <c r="B138" s="11">
        <v>40562.0</v>
      </c>
      <c r="C138" s="1" t="s">
        <v>177</v>
      </c>
      <c r="D138" s="12">
        <v>29.0</v>
      </c>
      <c r="E138" s="12">
        <v>10.0</v>
      </c>
      <c r="F138" s="12">
        <v>8.0</v>
      </c>
      <c r="G138" s="13">
        <v>18.0</v>
      </c>
      <c r="H138" s="13">
        <v>0.62</v>
      </c>
      <c r="I138" s="12">
        <v>11.0</v>
      </c>
      <c r="J138" s="12">
        <v>0.0</v>
      </c>
      <c r="K138" s="13" t="str">
        <f t="shared" si="1"/>
        <v>19.00</v>
      </c>
      <c r="L138" s="13" t="str">
        <f t="shared" si="4"/>
        <v>0.66</v>
      </c>
      <c r="M138" s="13">
        <v>29.0</v>
      </c>
      <c r="N138" s="13">
        <v>1.0</v>
      </c>
      <c r="O138" s="14">
        <v>30.0</v>
      </c>
      <c r="P138" s="14">
        <v>0.0</v>
      </c>
      <c r="Q138" s="14">
        <v>4.0</v>
      </c>
      <c r="R138" s="15">
        <v>4.0</v>
      </c>
      <c r="S138" s="15">
        <v>0.13</v>
      </c>
      <c r="T138" s="14">
        <v>26.0</v>
      </c>
      <c r="U138" s="14">
        <v>0.0</v>
      </c>
      <c r="V138" s="15">
        <v>30.0</v>
      </c>
      <c r="W138" s="15">
        <v>1.0</v>
      </c>
      <c r="X138" s="16">
        <v>47.0</v>
      </c>
      <c r="Y138" s="16">
        <v>0.0</v>
      </c>
      <c r="Z138" s="16">
        <v>6.0</v>
      </c>
      <c r="AA138" s="17">
        <v>6.0</v>
      </c>
      <c r="AB138" s="17">
        <v>0.13</v>
      </c>
      <c r="AC138" s="16">
        <v>40.0</v>
      </c>
      <c r="AD138" s="16">
        <v>1.0</v>
      </c>
      <c r="AE138" s="17">
        <v>46.0</v>
      </c>
      <c r="AF138" s="17">
        <v>0.98</v>
      </c>
      <c r="AG138" s="1" t="s">
        <v>177</v>
      </c>
      <c r="AH138" s="14">
        <v>-0.49</v>
      </c>
      <c r="AI138" s="14">
        <v>-14.0</v>
      </c>
      <c r="AJ138" s="16">
        <v>-0.49</v>
      </c>
      <c r="AK138" s="16">
        <v>-12.0</v>
      </c>
      <c r="AL138" s="18">
        <v>0.0</v>
      </c>
      <c r="AM138" s="18">
        <v>1.0</v>
      </c>
      <c r="AN138" s="19">
        <v>-0.02</v>
      </c>
      <c r="AO138" s="19">
        <v>17.0</v>
      </c>
    </row>
    <row r="139">
      <c r="A139" s="11">
        <v>40724.0</v>
      </c>
      <c r="B139" s="11">
        <v>40724.0</v>
      </c>
      <c r="C139" s="1" t="s">
        <v>178</v>
      </c>
      <c r="D139" s="12">
        <v>50.0</v>
      </c>
      <c r="E139" s="12">
        <v>9.0</v>
      </c>
      <c r="F139" s="12">
        <v>36.0</v>
      </c>
      <c r="G139" s="13">
        <v>45.0</v>
      </c>
      <c r="H139" s="13">
        <v>0.9</v>
      </c>
      <c r="I139" s="12">
        <v>5.0</v>
      </c>
      <c r="J139" s="12">
        <v>0.0</v>
      </c>
      <c r="K139" s="13" t="str">
        <f t="shared" si="1"/>
        <v>41.00</v>
      </c>
      <c r="L139" s="13" t="str">
        <f t="shared" si="4"/>
        <v>0.82</v>
      </c>
      <c r="M139" s="13">
        <v>50.0</v>
      </c>
      <c r="N139" s="13">
        <v>1.0</v>
      </c>
      <c r="O139" s="14">
        <v>35.0</v>
      </c>
      <c r="P139" s="14">
        <v>4.0</v>
      </c>
      <c r="Q139" s="14">
        <v>23.0</v>
      </c>
      <c r="R139" s="15">
        <v>27.0</v>
      </c>
      <c r="S139" s="15">
        <v>0.77</v>
      </c>
      <c r="T139" s="14">
        <v>4.0</v>
      </c>
      <c r="U139" s="14">
        <v>4.0</v>
      </c>
      <c r="V139" s="15">
        <v>31.0</v>
      </c>
      <c r="W139" s="15">
        <v>0.89</v>
      </c>
      <c r="X139" s="16">
        <v>47.0</v>
      </c>
      <c r="Y139" s="16">
        <v>3.0</v>
      </c>
      <c r="Z139" s="16">
        <v>28.0</v>
      </c>
      <c r="AA139" s="17">
        <v>31.0</v>
      </c>
      <c r="AB139" s="17">
        <v>0.66</v>
      </c>
      <c r="AC139" s="16">
        <v>10.0</v>
      </c>
      <c r="AD139" s="16">
        <v>6.0</v>
      </c>
      <c r="AE139" s="17">
        <v>41.0</v>
      </c>
      <c r="AF139" s="17">
        <v>0.87</v>
      </c>
      <c r="AG139" s="1" t="s">
        <v>178</v>
      </c>
      <c r="AH139" s="14">
        <v>-0.13</v>
      </c>
      <c r="AI139" s="14">
        <v>-18.0</v>
      </c>
      <c r="AJ139" s="16">
        <v>-0.24</v>
      </c>
      <c r="AK139" s="16">
        <v>-14.0</v>
      </c>
      <c r="AL139" s="18">
        <v>-0.11</v>
      </c>
      <c r="AM139" s="18">
        <v>-19.0</v>
      </c>
      <c r="AN139" s="19">
        <v>-0.13</v>
      </c>
      <c r="AO139" s="19">
        <v>-9.0</v>
      </c>
    </row>
    <row r="140">
      <c r="A140" s="11">
        <v>53098.0</v>
      </c>
      <c r="B140" s="11">
        <v>53098.0</v>
      </c>
      <c r="C140" s="1" t="s">
        <v>179</v>
      </c>
      <c r="D140" s="12">
        <v>15.0</v>
      </c>
      <c r="E140" s="12">
        <v>6.0</v>
      </c>
      <c r="F140" s="12">
        <v>9.0</v>
      </c>
      <c r="G140" s="13">
        <v>15.0</v>
      </c>
      <c r="H140" s="13">
        <v>1.0</v>
      </c>
      <c r="I140" s="12">
        <v>0.0</v>
      </c>
      <c r="J140" s="12">
        <v>0.0</v>
      </c>
      <c r="K140" s="13" t="str">
        <f t="shared" si="1"/>
        <v>9.00</v>
      </c>
      <c r="L140" s="13" t="str">
        <f t="shared" si="4"/>
        <v>0.60</v>
      </c>
      <c r="M140" s="13">
        <v>15.0</v>
      </c>
      <c r="N140" s="13">
        <v>1.0</v>
      </c>
      <c r="O140" s="14">
        <v>29.0</v>
      </c>
      <c r="P140" s="14">
        <v>7.0</v>
      </c>
      <c r="Q140" s="14">
        <v>15.0</v>
      </c>
      <c r="R140" s="15">
        <v>22.0</v>
      </c>
      <c r="S140" s="15">
        <v>0.76</v>
      </c>
      <c r="T140" s="14">
        <v>7.0</v>
      </c>
      <c r="U140" s="14">
        <v>0.0</v>
      </c>
      <c r="V140" s="15">
        <v>29.0</v>
      </c>
      <c r="W140" s="15">
        <v>1.0</v>
      </c>
      <c r="X140" s="16">
        <v>44.0</v>
      </c>
      <c r="Y140" s="16">
        <v>4.0</v>
      </c>
      <c r="Z140" s="16">
        <v>16.0</v>
      </c>
      <c r="AA140" s="17">
        <v>20.0</v>
      </c>
      <c r="AB140" s="17">
        <v>0.45</v>
      </c>
      <c r="AC140" s="16">
        <v>19.0</v>
      </c>
      <c r="AD140" s="16">
        <v>5.0</v>
      </c>
      <c r="AE140" s="17">
        <v>39.0</v>
      </c>
      <c r="AF140" s="17">
        <v>0.89</v>
      </c>
      <c r="AG140" s="1" t="s">
        <v>179</v>
      </c>
      <c r="AH140" s="14">
        <v>-0.24</v>
      </c>
      <c r="AI140" s="14">
        <v>7.0</v>
      </c>
      <c r="AJ140" s="16">
        <v>-0.55</v>
      </c>
      <c r="AK140" s="16">
        <v>5.0</v>
      </c>
      <c r="AL140" s="18">
        <v>0.0</v>
      </c>
      <c r="AM140" s="18">
        <v>14.0</v>
      </c>
      <c r="AN140" s="19">
        <v>-0.11</v>
      </c>
      <c r="AO140" s="19">
        <v>24.0</v>
      </c>
    </row>
    <row r="141">
      <c r="A141" s="11">
        <v>41120.0</v>
      </c>
      <c r="B141" s="11">
        <v>41120.0</v>
      </c>
      <c r="C141" s="1" t="s">
        <v>180</v>
      </c>
      <c r="D141" s="12">
        <v>60.0</v>
      </c>
      <c r="E141" s="12">
        <v>33.0</v>
      </c>
      <c r="F141" s="12">
        <v>10.0</v>
      </c>
      <c r="G141" s="13">
        <v>43.0</v>
      </c>
      <c r="H141" s="13">
        <v>0.72</v>
      </c>
      <c r="I141" s="12">
        <v>17.0</v>
      </c>
      <c r="J141" s="12">
        <v>0.0</v>
      </c>
      <c r="K141" s="13" t="str">
        <f t="shared" si="1"/>
        <v>27.00</v>
      </c>
      <c r="L141" s="13" t="str">
        <f t="shared" si="4"/>
        <v>0.45</v>
      </c>
      <c r="M141" s="13">
        <v>60.0</v>
      </c>
      <c r="N141" s="13">
        <v>1.0</v>
      </c>
      <c r="O141" s="14">
        <v>25.0</v>
      </c>
      <c r="P141" s="14">
        <v>4.0</v>
      </c>
      <c r="Q141" s="14">
        <v>0.0</v>
      </c>
      <c r="R141" s="15">
        <v>4.0</v>
      </c>
      <c r="S141" s="15">
        <v>0.16</v>
      </c>
      <c r="T141" s="14">
        <v>21.0</v>
      </c>
      <c r="U141" s="14">
        <v>0.0</v>
      </c>
      <c r="V141" s="15">
        <v>25.0</v>
      </c>
      <c r="W141" s="15">
        <v>1.0</v>
      </c>
      <c r="X141" s="16">
        <v>43.0</v>
      </c>
      <c r="Y141" s="16">
        <v>5.0</v>
      </c>
      <c r="Z141" s="16">
        <v>0.0</v>
      </c>
      <c r="AA141" s="17">
        <v>5.0</v>
      </c>
      <c r="AB141" s="17">
        <v>0.12</v>
      </c>
      <c r="AC141" s="16">
        <v>36.0</v>
      </c>
      <c r="AD141" s="16">
        <v>2.0</v>
      </c>
      <c r="AE141" s="17">
        <v>41.0</v>
      </c>
      <c r="AF141" s="17">
        <v>0.95</v>
      </c>
      <c r="AG141" s="1" t="s">
        <v>180</v>
      </c>
      <c r="AH141" s="14">
        <v>-0.56</v>
      </c>
      <c r="AI141" s="14">
        <v>-39.0</v>
      </c>
      <c r="AJ141" s="16">
        <v>-0.6</v>
      </c>
      <c r="AK141" s="16">
        <v>-38.0</v>
      </c>
      <c r="AL141" s="18">
        <v>0.0</v>
      </c>
      <c r="AM141" s="18">
        <v>-35.0</v>
      </c>
      <c r="AN141" s="19">
        <v>-0.05</v>
      </c>
      <c r="AO141" s="19">
        <v>-19.0</v>
      </c>
    </row>
    <row r="142">
      <c r="A142" s="11">
        <v>26882.0</v>
      </c>
      <c r="B142" s="11">
        <v>26882.0</v>
      </c>
      <c r="C142" s="1" t="s">
        <v>181</v>
      </c>
      <c r="D142" s="12">
        <v>35.0</v>
      </c>
      <c r="E142" s="12">
        <v>11.0</v>
      </c>
      <c r="F142" s="12">
        <v>16.0</v>
      </c>
      <c r="G142" s="13">
        <v>27.0</v>
      </c>
      <c r="H142" s="13">
        <v>0.77</v>
      </c>
      <c r="I142" s="12">
        <v>8.0</v>
      </c>
      <c r="J142" s="12">
        <v>0.0</v>
      </c>
      <c r="K142" s="13" t="str">
        <f t="shared" si="1"/>
        <v>24.00</v>
      </c>
      <c r="L142" s="13" t="str">
        <f t="shared" si="4"/>
        <v>0.69</v>
      </c>
      <c r="M142" s="13">
        <v>35.0</v>
      </c>
      <c r="N142" s="13">
        <v>1.0</v>
      </c>
      <c r="O142" s="14">
        <v>35.0</v>
      </c>
      <c r="P142" s="14">
        <v>8.0</v>
      </c>
      <c r="Q142" s="14">
        <v>20.0</v>
      </c>
      <c r="R142" s="15">
        <v>28.0</v>
      </c>
      <c r="S142" s="15">
        <v>0.8</v>
      </c>
      <c r="T142" s="14">
        <v>7.0</v>
      </c>
      <c r="U142" s="14">
        <v>0.0</v>
      </c>
      <c r="V142" s="15">
        <v>35.0</v>
      </c>
      <c r="W142" s="15">
        <v>1.0</v>
      </c>
      <c r="X142" s="16">
        <v>42.0</v>
      </c>
      <c r="Y142" s="16">
        <v>9.0</v>
      </c>
      <c r="Z142" s="16">
        <v>20.0</v>
      </c>
      <c r="AA142" s="17">
        <v>29.0</v>
      </c>
      <c r="AB142" s="17">
        <v>0.69</v>
      </c>
      <c r="AC142" s="16">
        <v>11.0</v>
      </c>
      <c r="AD142" s="16">
        <v>2.0</v>
      </c>
      <c r="AE142" s="17">
        <v>40.0</v>
      </c>
      <c r="AF142" s="17">
        <v>0.95</v>
      </c>
      <c r="AG142" s="1" t="s">
        <v>181</v>
      </c>
      <c r="AH142" s="14">
        <v>0.03</v>
      </c>
      <c r="AI142" s="14">
        <v>1.0</v>
      </c>
      <c r="AJ142" s="16">
        <v>-0.08</v>
      </c>
      <c r="AK142" s="16">
        <v>2.0</v>
      </c>
      <c r="AL142" s="18">
        <v>0.0</v>
      </c>
      <c r="AM142" s="18">
        <v>0.0</v>
      </c>
      <c r="AN142" s="19">
        <v>-0.05</v>
      </c>
      <c r="AO142" s="19">
        <v>5.0</v>
      </c>
    </row>
    <row r="143">
      <c r="A143" s="11">
        <v>28322.0</v>
      </c>
      <c r="B143" s="11">
        <v>28322.0</v>
      </c>
      <c r="C143" s="1" t="s">
        <v>182</v>
      </c>
      <c r="D143" s="12">
        <v>14.0</v>
      </c>
      <c r="E143" s="12">
        <v>2.0</v>
      </c>
      <c r="F143" s="12">
        <v>10.0</v>
      </c>
      <c r="G143" s="13">
        <v>12.0</v>
      </c>
      <c r="H143" s="13">
        <v>0.86</v>
      </c>
      <c r="I143" s="12">
        <v>2.0</v>
      </c>
      <c r="J143" s="12">
        <v>0.0</v>
      </c>
      <c r="K143" s="13" t="str">
        <f t="shared" si="1"/>
        <v>12.00</v>
      </c>
      <c r="L143" s="13" t="str">
        <f t="shared" si="4"/>
        <v>0.86</v>
      </c>
      <c r="M143" s="13">
        <v>14.0</v>
      </c>
      <c r="N143" s="13">
        <v>1.0</v>
      </c>
      <c r="O143" s="14">
        <v>25.0</v>
      </c>
      <c r="P143" s="14">
        <v>4.0</v>
      </c>
      <c r="Q143" s="14">
        <v>4.0</v>
      </c>
      <c r="R143" s="15">
        <v>8.0</v>
      </c>
      <c r="S143" s="15">
        <v>0.32</v>
      </c>
      <c r="T143" s="14">
        <v>0.0</v>
      </c>
      <c r="U143" s="14">
        <v>17.0</v>
      </c>
      <c r="V143" s="15">
        <v>8.0</v>
      </c>
      <c r="W143" s="15">
        <v>0.32</v>
      </c>
      <c r="X143" s="16">
        <v>42.0</v>
      </c>
      <c r="Y143" s="16">
        <v>6.0</v>
      </c>
      <c r="Z143" s="16">
        <v>7.0</v>
      </c>
      <c r="AA143" s="17">
        <v>13.0</v>
      </c>
      <c r="AB143" s="17">
        <v>0.31</v>
      </c>
      <c r="AC143" s="16">
        <v>0.0</v>
      </c>
      <c r="AD143" s="16">
        <v>29.0</v>
      </c>
      <c r="AE143" s="17">
        <v>13.0</v>
      </c>
      <c r="AF143" s="17">
        <v>0.31</v>
      </c>
      <c r="AG143" s="1" t="s">
        <v>182</v>
      </c>
      <c r="AH143" s="14">
        <v>-0.54</v>
      </c>
      <c r="AI143" s="14">
        <v>-4.0</v>
      </c>
      <c r="AJ143" s="16">
        <v>-0.55</v>
      </c>
      <c r="AK143" s="16">
        <v>1.0</v>
      </c>
      <c r="AL143" s="18">
        <v>-0.68</v>
      </c>
      <c r="AM143" s="18">
        <v>-6.0</v>
      </c>
      <c r="AN143" s="19">
        <v>-0.69</v>
      </c>
      <c r="AO143" s="19">
        <v>-1.0</v>
      </c>
    </row>
    <row r="144">
      <c r="A144" s="11">
        <v>41678.0</v>
      </c>
      <c r="B144" s="11">
        <v>41678.0</v>
      </c>
      <c r="C144" s="1" t="s">
        <v>183</v>
      </c>
      <c r="D144" s="12">
        <v>15.0</v>
      </c>
      <c r="E144" s="12">
        <v>0.0</v>
      </c>
      <c r="F144" s="12">
        <v>15.0</v>
      </c>
      <c r="G144" s="13">
        <v>15.0</v>
      </c>
      <c r="H144" s="13">
        <v>1.0</v>
      </c>
      <c r="I144" s="12">
        <v>0.0</v>
      </c>
      <c r="J144" s="12">
        <v>0.0</v>
      </c>
      <c r="K144" s="13" t="str">
        <f t="shared" si="1"/>
        <v>15.00</v>
      </c>
      <c r="L144" s="13" t="str">
        <f t="shared" si="4"/>
        <v>1.00</v>
      </c>
      <c r="M144" s="13">
        <v>15.0</v>
      </c>
      <c r="N144" s="13">
        <v>1.0</v>
      </c>
      <c r="O144" s="14">
        <v>35.0</v>
      </c>
      <c r="P144" s="14">
        <v>4.0</v>
      </c>
      <c r="Q144" s="14">
        <v>11.0</v>
      </c>
      <c r="R144" s="15">
        <v>15.0</v>
      </c>
      <c r="S144" s="15">
        <v>0.43</v>
      </c>
      <c r="T144" s="14">
        <v>16.0</v>
      </c>
      <c r="U144" s="14">
        <v>4.0</v>
      </c>
      <c r="V144" s="15">
        <v>31.0</v>
      </c>
      <c r="W144" s="15">
        <v>0.89</v>
      </c>
      <c r="X144" s="16">
        <v>42.0</v>
      </c>
      <c r="Y144" s="16">
        <v>2.0</v>
      </c>
      <c r="Z144" s="16">
        <v>7.0</v>
      </c>
      <c r="AA144" s="17">
        <v>9.0</v>
      </c>
      <c r="AB144" s="17">
        <v>0.21</v>
      </c>
      <c r="AC144" s="16">
        <v>23.0</v>
      </c>
      <c r="AD144" s="16">
        <v>10.0</v>
      </c>
      <c r="AE144" s="17">
        <v>32.0</v>
      </c>
      <c r="AF144" s="17">
        <v>0.76</v>
      </c>
      <c r="AG144" s="1" t="s">
        <v>183</v>
      </c>
      <c r="AH144" s="14">
        <v>-0.57</v>
      </c>
      <c r="AI144" s="14">
        <v>0.0</v>
      </c>
      <c r="AJ144" s="16">
        <v>-0.79</v>
      </c>
      <c r="AK144" s="16">
        <v>-6.0</v>
      </c>
      <c r="AL144" s="18">
        <v>-0.11</v>
      </c>
      <c r="AM144" s="18">
        <v>16.0</v>
      </c>
      <c r="AN144" s="19">
        <v>-0.24</v>
      </c>
      <c r="AO144" s="19">
        <v>17.0</v>
      </c>
    </row>
    <row r="145">
      <c r="A145" s="11">
        <v>45556.0</v>
      </c>
      <c r="B145" s="11">
        <v>45556.0</v>
      </c>
      <c r="C145" s="1" t="s">
        <v>184</v>
      </c>
      <c r="D145" s="12">
        <v>40.0</v>
      </c>
      <c r="E145" s="12">
        <v>24.0</v>
      </c>
      <c r="F145" s="12">
        <v>16.0</v>
      </c>
      <c r="G145" s="13">
        <v>40.0</v>
      </c>
      <c r="H145" s="13">
        <v>1.0</v>
      </c>
      <c r="I145" s="12">
        <v>0.0</v>
      </c>
      <c r="J145" s="12">
        <v>0.0</v>
      </c>
      <c r="K145" s="13" t="str">
        <f t="shared" si="1"/>
        <v>16.00</v>
      </c>
      <c r="L145" s="13" t="str">
        <f t="shared" si="4"/>
        <v>0.40</v>
      </c>
      <c r="M145" s="13">
        <v>40.0</v>
      </c>
      <c r="N145" s="13">
        <v>1.0</v>
      </c>
      <c r="O145" s="14">
        <v>25.0</v>
      </c>
      <c r="P145" s="14">
        <v>11.0</v>
      </c>
      <c r="Q145" s="14">
        <v>7.0</v>
      </c>
      <c r="R145" s="15">
        <v>18.0</v>
      </c>
      <c r="S145" s="15">
        <v>0.72</v>
      </c>
      <c r="T145" s="14">
        <v>7.0</v>
      </c>
      <c r="U145" s="14">
        <v>0.0</v>
      </c>
      <c r="V145" s="15">
        <v>25.0</v>
      </c>
      <c r="W145" s="15">
        <v>1.0</v>
      </c>
      <c r="X145" s="16">
        <v>38.0</v>
      </c>
      <c r="Y145" s="16">
        <v>22.0</v>
      </c>
      <c r="Z145" s="16">
        <v>5.0</v>
      </c>
      <c r="AA145" s="17">
        <v>27.0</v>
      </c>
      <c r="AB145" s="17">
        <v>0.71</v>
      </c>
      <c r="AC145" s="16">
        <v>7.0</v>
      </c>
      <c r="AD145" s="16">
        <v>4.0</v>
      </c>
      <c r="AE145" s="17">
        <v>34.0</v>
      </c>
      <c r="AF145" s="17">
        <v>0.89</v>
      </c>
      <c r="AG145" s="1" t="s">
        <v>184</v>
      </c>
      <c r="AH145" s="14">
        <v>-0.28</v>
      </c>
      <c r="AI145" s="14">
        <v>-22.0</v>
      </c>
      <c r="AJ145" s="16">
        <v>-0.29</v>
      </c>
      <c r="AK145" s="16">
        <v>-13.0</v>
      </c>
      <c r="AL145" s="18">
        <v>0.0</v>
      </c>
      <c r="AM145" s="18">
        <v>-15.0</v>
      </c>
      <c r="AN145" s="19">
        <v>-0.11</v>
      </c>
      <c r="AO145" s="19">
        <v>-6.0</v>
      </c>
    </row>
    <row r="146">
      <c r="A146" s="11">
        <v>10450.0</v>
      </c>
      <c r="B146" s="11">
        <v>10450.0</v>
      </c>
      <c r="C146" s="1" t="s">
        <v>185</v>
      </c>
      <c r="D146" s="12">
        <v>19.0</v>
      </c>
      <c r="E146" s="12">
        <v>8.0</v>
      </c>
      <c r="F146" s="12">
        <v>3.0</v>
      </c>
      <c r="G146" s="13">
        <v>11.0</v>
      </c>
      <c r="H146" s="13">
        <v>0.58</v>
      </c>
      <c r="I146" s="12">
        <v>3.0</v>
      </c>
      <c r="J146" s="12">
        <v>5.0</v>
      </c>
      <c r="K146" s="13" t="str">
        <f t="shared" si="1"/>
        <v>11.00</v>
      </c>
      <c r="L146" s="13" t="str">
        <f t="shared" si="4"/>
        <v>0.58</v>
      </c>
      <c r="M146" s="13">
        <v>14.0</v>
      </c>
      <c r="N146" s="13">
        <v>0.74</v>
      </c>
      <c r="O146" s="14">
        <v>20.0</v>
      </c>
      <c r="P146" s="14">
        <v>10.0</v>
      </c>
      <c r="Q146" s="14">
        <v>0.0</v>
      </c>
      <c r="R146" s="15">
        <v>10.0</v>
      </c>
      <c r="S146" s="15">
        <v>0.5</v>
      </c>
      <c r="T146" s="14">
        <v>10.0</v>
      </c>
      <c r="U146" s="14">
        <v>0.0</v>
      </c>
      <c r="V146" s="15">
        <v>20.0</v>
      </c>
      <c r="W146" s="15">
        <v>1.0</v>
      </c>
      <c r="X146" s="16">
        <v>35.0</v>
      </c>
      <c r="Y146" s="16">
        <v>16.0</v>
      </c>
      <c r="Z146" s="16">
        <v>0.0</v>
      </c>
      <c r="AA146" s="17">
        <v>16.0</v>
      </c>
      <c r="AB146" s="17">
        <v>0.46</v>
      </c>
      <c r="AC146" s="16">
        <v>19.0</v>
      </c>
      <c r="AD146" s="16">
        <v>0.0</v>
      </c>
      <c r="AE146" s="17">
        <v>35.0</v>
      </c>
      <c r="AF146" s="17">
        <v>1.0</v>
      </c>
      <c r="AG146" s="1" t="s">
        <v>185</v>
      </c>
      <c r="AH146" s="14">
        <v>-0.08</v>
      </c>
      <c r="AI146" s="14">
        <v>-1.0</v>
      </c>
      <c r="AJ146" s="16">
        <v>-0.12</v>
      </c>
      <c r="AK146" s="16">
        <v>5.0</v>
      </c>
      <c r="AL146" s="18">
        <v>0.26</v>
      </c>
      <c r="AM146" s="18">
        <v>6.0</v>
      </c>
      <c r="AN146" s="19">
        <v>0.26</v>
      </c>
      <c r="AO146" s="19">
        <v>21.0</v>
      </c>
    </row>
    <row r="147">
      <c r="A147" s="11">
        <v>26666.0</v>
      </c>
      <c r="B147" s="11">
        <v>26666.0</v>
      </c>
      <c r="C147" s="1" t="s">
        <v>186</v>
      </c>
      <c r="D147" s="12">
        <v>50.0</v>
      </c>
      <c r="E147" s="12">
        <v>38.0</v>
      </c>
      <c r="F147" s="12">
        <v>12.0</v>
      </c>
      <c r="G147" s="13">
        <v>50.0</v>
      </c>
      <c r="H147" s="13">
        <v>1.0</v>
      </c>
      <c r="I147" s="12">
        <v>0.0</v>
      </c>
      <c r="J147" s="12">
        <v>0.0</v>
      </c>
      <c r="K147" s="13" t="str">
        <f t="shared" si="1"/>
        <v>12.00</v>
      </c>
      <c r="L147" s="13" t="str">
        <f t="shared" si="4"/>
        <v>0.24</v>
      </c>
      <c r="M147" s="13">
        <v>50.0</v>
      </c>
      <c r="N147" s="13">
        <v>1.0</v>
      </c>
      <c r="O147" s="14">
        <v>75.0</v>
      </c>
      <c r="P147" s="14">
        <v>37.0</v>
      </c>
      <c r="Q147" s="14">
        <v>38.0</v>
      </c>
      <c r="R147" s="15">
        <v>75.0</v>
      </c>
      <c r="S147" s="15">
        <v>1.0</v>
      </c>
      <c r="T147" s="14">
        <v>0.0</v>
      </c>
      <c r="U147" s="14">
        <v>0.0</v>
      </c>
      <c r="V147" s="15">
        <v>75.0</v>
      </c>
      <c r="W147" s="15">
        <v>1.0</v>
      </c>
      <c r="X147" s="16">
        <v>35.0</v>
      </c>
      <c r="Y147" s="16">
        <v>17.0</v>
      </c>
      <c r="Z147" s="16">
        <v>18.0</v>
      </c>
      <c r="AA147" s="17">
        <v>35.0</v>
      </c>
      <c r="AB147" s="17">
        <v>1.0</v>
      </c>
      <c r="AC147" s="16">
        <v>0.0</v>
      </c>
      <c r="AD147" s="16">
        <v>0.0</v>
      </c>
      <c r="AE147" s="17">
        <v>35.0</v>
      </c>
      <c r="AF147" s="17">
        <v>1.0</v>
      </c>
      <c r="AG147" s="1" t="s">
        <v>186</v>
      </c>
      <c r="AH147" s="14">
        <v>0.0</v>
      </c>
      <c r="AI147" s="14">
        <v>25.0</v>
      </c>
      <c r="AJ147" s="16">
        <v>0.0</v>
      </c>
      <c r="AK147" s="16">
        <v>-15.0</v>
      </c>
      <c r="AL147" s="18">
        <v>0.0</v>
      </c>
      <c r="AM147" s="18">
        <v>25.0</v>
      </c>
      <c r="AN147" s="19">
        <v>0.0</v>
      </c>
      <c r="AO147" s="19">
        <v>-15.0</v>
      </c>
    </row>
    <row r="148">
      <c r="A148" s="11">
        <v>62842.0</v>
      </c>
      <c r="B148" s="11">
        <v>62842.0</v>
      </c>
      <c r="C148" s="1" t="s">
        <v>187</v>
      </c>
      <c r="D148" s="12">
        <v>25.0</v>
      </c>
      <c r="E148" s="12">
        <v>13.0</v>
      </c>
      <c r="F148" s="12">
        <v>4.0</v>
      </c>
      <c r="G148" s="13">
        <v>17.0</v>
      </c>
      <c r="H148" s="13">
        <v>0.68</v>
      </c>
      <c r="I148" s="12">
        <v>4.0</v>
      </c>
      <c r="J148" s="12">
        <v>4.0</v>
      </c>
      <c r="K148" s="13" t="str">
        <f t="shared" si="1"/>
        <v>12.00</v>
      </c>
      <c r="L148" s="13" t="str">
        <f t="shared" si="4"/>
        <v>0.48</v>
      </c>
      <c r="M148" s="13">
        <v>21.0</v>
      </c>
      <c r="N148" s="13">
        <v>0.84</v>
      </c>
      <c r="O148" s="14">
        <v>25.0</v>
      </c>
      <c r="P148" s="14">
        <v>15.0</v>
      </c>
      <c r="Q148" s="14">
        <v>10.0</v>
      </c>
      <c r="R148" s="15">
        <v>25.0</v>
      </c>
      <c r="S148" s="15">
        <v>1.0</v>
      </c>
      <c r="T148" s="14">
        <v>0.0</v>
      </c>
      <c r="U148" s="14">
        <v>0.0</v>
      </c>
      <c r="V148" s="15">
        <v>25.0</v>
      </c>
      <c r="W148" s="15">
        <v>1.0</v>
      </c>
      <c r="X148" s="16">
        <v>35.0</v>
      </c>
      <c r="Y148" s="16">
        <v>21.0</v>
      </c>
      <c r="Z148" s="16">
        <v>14.0</v>
      </c>
      <c r="AA148" s="17">
        <v>35.0</v>
      </c>
      <c r="AB148" s="17">
        <v>1.0</v>
      </c>
      <c r="AC148" s="16">
        <v>0.0</v>
      </c>
      <c r="AD148" s="16">
        <v>0.0</v>
      </c>
      <c r="AE148" s="17">
        <v>35.0</v>
      </c>
      <c r="AF148" s="17">
        <v>1.0</v>
      </c>
      <c r="AG148" s="1" t="s">
        <v>187</v>
      </c>
      <c r="AH148" s="14">
        <v>0.32</v>
      </c>
      <c r="AI148" s="14">
        <v>8.0</v>
      </c>
      <c r="AJ148" s="16">
        <v>0.32</v>
      </c>
      <c r="AK148" s="16">
        <v>18.0</v>
      </c>
      <c r="AL148" s="18">
        <v>0.16</v>
      </c>
      <c r="AM148" s="18">
        <v>4.0</v>
      </c>
      <c r="AN148" s="19">
        <v>0.16</v>
      </c>
      <c r="AO148" s="19">
        <v>14.0</v>
      </c>
    </row>
    <row r="149">
      <c r="A149" s="11">
        <v>4132.0</v>
      </c>
      <c r="B149" s="11">
        <v>4132.0</v>
      </c>
      <c r="C149" s="1" t="s">
        <v>188</v>
      </c>
      <c r="D149" s="12">
        <v>15.0</v>
      </c>
      <c r="E149" s="12">
        <v>5.0</v>
      </c>
      <c r="F149" s="12">
        <v>5.0</v>
      </c>
      <c r="G149" s="13">
        <v>10.0</v>
      </c>
      <c r="H149" s="13">
        <v>0.67</v>
      </c>
      <c r="I149" s="12">
        <v>2.0</v>
      </c>
      <c r="J149" s="12">
        <v>3.0</v>
      </c>
      <c r="K149" s="13" t="str">
        <f t="shared" si="1"/>
        <v>10.00</v>
      </c>
      <c r="L149" s="13" t="str">
        <f t="shared" si="4"/>
        <v>0.67</v>
      </c>
      <c r="M149" s="13">
        <v>12.0</v>
      </c>
      <c r="N149" s="13">
        <v>0.8</v>
      </c>
      <c r="O149" s="14">
        <v>110.0</v>
      </c>
      <c r="P149" s="14">
        <v>19.0</v>
      </c>
      <c r="Q149" s="14">
        <v>4.0</v>
      </c>
      <c r="R149" s="15">
        <v>23.0</v>
      </c>
      <c r="S149" s="15">
        <v>0.21</v>
      </c>
      <c r="T149" s="14">
        <v>8.0</v>
      </c>
      <c r="U149" s="14">
        <v>79.0</v>
      </c>
      <c r="V149" s="15">
        <v>31.0</v>
      </c>
      <c r="W149" s="15">
        <v>0.28</v>
      </c>
      <c r="X149" s="16">
        <v>34.0</v>
      </c>
      <c r="Y149" s="16">
        <v>5.0</v>
      </c>
      <c r="Z149" s="16">
        <v>1.0</v>
      </c>
      <c r="AA149" s="17">
        <v>6.0</v>
      </c>
      <c r="AB149" s="17">
        <v>0.18</v>
      </c>
      <c r="AC149" s="16">
        <v>1.0</v>
      </c>
      <c r="AD149" s="16">
        <v>27.0</v>
      </c>
      <c r="AE149" s="17">
        <v>7.0</v>
      </c>
      <c r="AF149" s="17">
        <v>0.21</v>
      </c>
      <c r="AG149" s="1" t="s">
        <v>188</v>
      </c>
      <c r="AH149" s="14">
        <v>-0.46</v>
      </c>
      <c r="AI149" s="14">
        <v>13.0</v>
      </c>
      <c r="AJ149" s="16">
        <v>-0.49</v>
      </c>
      <c r="AK149" s="16">
        <v>-4.0</v>
      </c>
      <c r="AL149" s="18">
        <v>-0.52</v>
      </c>
      <c r="AM149" s="18">
        <v>19.0</v>
      </c>
      <c r="AN149" s="19">
        <v>-0.59</v>
      </c>
      <c r="AO149" s="19">
        <v>-5.0</v>
      </c>
    </row>
    <row r="150">
      <c r="A150" s="11">
        <v>68566.0</v>
      </c>
      <c r="B150" s="11">
        <v>68566.0</v>
      </c>
      <c r="C150" s="1" t="s">
        <v>189</v>
      </c>
      <c r="D150" s="12">
        <v>50.0</v>
      </c>
      <c r="E150" s="12">
        <v>25.0</v>
      </c>
      <c r="F150" s="12">
        <v>20.0</v>
      </c>
      <c r="G150" s="13">
        <v>45.0</v>
      </c>
      <c r="H150" s="13">
        <v>0.9</v>
      </c>
      <c r="I150" s="12">
        <v>5.0</v>
      </c>
      <c r="J150" s="12">
        <v>0.0</v>
      </c>
      <c r="K150" s="13" t="str">
        <f t="shared" si="1"/>
        <v>25.00</v>
      </c>
      <c r="L150" s="13" t="str">
        <f t="shared" si="4"/>
        <v>0.50</v>
      </c>
      <c r="M150" s="13">
        <v>50.0</v>
      </c>
      <c r="N150" s="13">
        <v>1.0</v>
      </c>
      <c r="O150" s="14">
        <v>30.0</v>
      </c>
      <c r="P150" s="14">
        <v>14.0</v>
      </c>
      <c r="Q150" s="14">
        <v>7.0</v>
      </c>
      <c r="R150" s="15">
        <v>21.0</v>
      </c>
      <c r="S150" s="15">
        <v>0.7</v>
      </c>
      <c r="T150" s="14">
        <v>0.0</v>
      </c>
      <c r="U150" s="14">
        <v>9.0</v>
      </c>
      <c r="V150" s="15">
        <v>21.0</v>
      </c>
      <c r="W150" s="15">
        <v>0.7</v>
      </c>
      <c r="X150" s="16">
        <v>33.0</v>
      </c>
      <c r="Y150" s="16">
        <v>16.0</v>
      </c>
      <c r="Z150" s="16">
        <v>9.0</v>
      </c>
      <c r="AA150" s="17">
        <v>25.0</v>
      </c>
      <c r="AB150" s="17">
        <v>0.76</v>
      </c>
      <c r="AC150" s="16">
        <v>0.0</v>
      </c>
      <c r="AD150" s="16">
        <v>8.0</v>
      </c>
      <c r="AE150" s="17">
        <v>25.0</v>
      </c>
      <c r="AF150" s="17">
        <v>0.76</v>
      </c>
      <c r="AG150" s="1" t="s">
        <v>189</v>
      </c>
      <c r="AH150" s="14">
        <v>-0.2</v>
      </c>
      <c r="AI150" s="14">
        <v>-24.0</v>
      </c>
      <c r="AJ150" s="16">
        <v>-0.14</v>
      </c>
      <c r="AK150" s="16">
        <v>-20.0</v>
      </c>
      <c r="AL150" s="18">
        <v>-0.3</v>
      </c>
      <c r="AM150" s="18">
        <v>-29.0</v>
      </c>
      <c r="AN150" s="19">
        <v>-0.24</v>
      </c>
      <c r="AO150" s="19">
        <v>-25.0</v>
      </c>
    </row>
    <row r="151">
      <c r="A151" s="11">
        <v>31580.0</v>
      </c>
      <c r="B151" s="11">
        <v>31580.0</v>
      </c>
      <c r="C151" s="1" t="s">
        <v>190</v>
      </c>
      <c r="D151" s="12">
        <v>50.0</v>
      </c>
      <c r="E151" s="12">
        <v>11.0</v>
      </c>
      <c r="F151" s="12">
        <v>20.0</v>
      </c>
      <c r="G151" s="13">
        <v>31.0</v>
      </c>
      <c r="H151" s="13">
        <v>0.62</v>
      </c>
      <c r="I151" s="12">
        <v>19.0</v>
      </c>
      <c r="J151" s="12">
        <v>0.0</v>
      </c>
      <c r="K151" s="13" t="str">
        <f t="shared" si="1"/>
        <v>39.00</v>
      </c>
      <c r="L151" s="13" t="str">
        <f t="shared" si="4"/>
        <v>0.78</v>
      </c>
      <c r="M151" s="13">
        <v>50.0</v>
      </c>
      <c r="N151" s="13">
        <v>1.0</v>
      </c>
      <c r="O151" s="14">
        <v>49.0</v>
      </c>
      <c r="P151" s="14">
        <v>33.0</v>
      </c>
      <c r="Q151" s="14">
        <v>8.0</v>
      </c>
      <c r="R151" s="15">
        <v>41.0</v>
      </c>
      <c r="S151" s="15">
        <v>0.84</v>
      </c>
      <c r="T151" s="14">
        <v>8.0</v>
      </c>
      <c r="U151" s="14">
        <v>0.0</v>
      </c>
      <c r="V151" s="15">
        <v>49.0</v>
      </c>
      <c r="W151" s="15">
        <v>1.0</v>
      </c>
      <c r="X151" s="16">
        <v>32.0</v>
      </c>
      <c r="Y151" s="16">
        <v>19.0</v>
      </c>
      <c r="Z151" s="16">
        <v>2.0</v>
      </c>
      <c r="AA151" s="17">
        <v>21.0</v>
      </c>
      <c r="AB151" s="17">
        <v>0.66</v>
      </c>
      <c r="AC151" s="16">
        <v>7.0</v>
      </c>
      <c r="AD151" s="16">
        <v>4.0</v>
      </c>
      <c r="AE151" s="17">
        <v>28.0</v>
      </c>
      <c r="AF151" s="17">
        <v>0.88</v>
      </c>
      <c r="AG151" s="1" t="s">
        <v>190</v>
      </c>
      <c r="AH151" s="14">
        <v>0.22</v>
      </c>
      <c r="AI151" s="14">
        <v>10.0</v>
      </c>
      <c r="AJ151" s="16">
        <v>0.04</v>
      </c>
      <c r="AK151" s="16">
        <v>-10.0</v>
      </c>
      <c r="AL151" s="18">
        <v>0.0</v>
      </c>
      <c r="AM151" s="18">
        <v>-1.0</v>
      </c>
      <c r="AN151" s="19">
        <v>-0.13</v>
      </c>
      <c r="AO151" s="19">
        <v>-22.0</v>
      </c>
    </row>
    <row r="152">
      <c r="A152" s="11">
        <v>34622.0</v>
      </c>
      <c r="B152" s="11">
        <v>34622.0</v>
      </c>
      <c r="C152" s="1" t="s">
        <v>191</v>
      </c>
      <c r="D152" s="12">
        <v>39.0</v>
      </c>
      <c r="E152" s="12">
        <v>6.0</v>
      </c>
      <c r="F152" s="12">
        <v>12.0</v>
      </c>
      <c r="G152" s="13">
        <v>18.0</v>
      </c>
      <c r="H152" s="13">
        <v>0.46</v>
      </c>
      <c r="I152" s="12">
        <v>21.0</v>
      </c>
      <c r="J152" s="12">
        <v>0.0</v>
      </c>
      <c r="K152" s="13" t="str">
        <f t="shared" si="1"/>
        <v>33.00</v>
      </c>
      <c r="L152" s="13" t="str">
        <f t="shared" si="4"/>
        <v>0.85</v>
      </c>
      <c r="M152" s="13">
        <v>39.0</v>
      </c>
      <c r="N152" s="13">
        <v>1.0</v>
      </c>
      <c r="O152" s="14">
        <v>25.0</v>
      </c>
      <c r="P152" s="14">
        <v>0.0</v>
      </c>
      <c r="Q152" s="14">
        <v>15.0</v>
      </c>
      <c r="R152" s="15">
        <v>15.0</v>
      </c>
      <c r="S152" s="15">
        <v>0.6</v>
      </c>
      <c r="T152" s="14">
        <v>5.0</v>
      </c>
      <c r="U152" s="14">
        <v>5.0</v>
      </c>
      <c r="V152" s="15">
        <v>20.0</v>
      </c>
      <c r="W152" s="15">
        <v>0.8</v>
      </c>
      <c r="X152" s="16">
        <v>32.0</v>
      </c>
      <c r="Y152" s="16">
        <v>0.0</v>
      </c>
      <c r="Z152" s="16">
        <v>16.0</v>
      </c>
      <c r="AA152" s="17">
        <v>16.0</v>
      </c>
      <c r="AB152" s="17">
        <v>0.5</v>
      </c>
      <c r="AC152" s="16">
        <v>6.0</v>
      </c>
      <c r="AD152" s="16">
        <v>10.0</v>
      </c>
      <c r="AE152" s="17">
        <v>22.0</v>
      </c>
      <c r="AF152" s="17">
        <v>0.69</v>
      </c>
      <c r="AG152" s="1" t="s">
        <v>191</v>
      </c>
      <c r="AH152" s="14">
        <v>0.14</v>
      </c>
      <c r="AI152" s="14">
        <v>-3.0</v>
      </c>
      <c r="AJ152" s="16">
        <v>0.04</v>
      </c>
      <c r="AK152" s="16">
        <v>-2.0</v>
      </c>
      <c r="AL152" s="18">
        <v>-0.2</v>
      </c>
      <c r="AM152" s="18">
        <v>-19.0</v>
      </c>
      <c r="AN152" s="19">
        <v>-0.31</v>
      </c>
      <c r="AO152" s="19">
        <v>-17.0</v>
      </c>
    </row>
    <row r="153">
      <c r="A153" s="11">
        <v>6418.0</v>
      </c>
      <c r="B153" s="11">
        <v>6418.0</v>
      </c>
      <c r="C153" s="1" t="s">
        <v>192</v>
      </c>
      <c r="D153" s="12">
        <v>24.0</v>
      </c>
      <c r="E153" s="12">
        <v>8.0</v>
      </c>
      <c r="F153" s="12">
        <v>13.0</v>
      </c>
      <c r="G153" s="13">
        <v>21.0</v>
      </c>
      <c r="H153" s="13">
        <v>0.88</v>
      </c>
      <c r="I153" s="12">
        <v>3.0</v>
      </c>
      <c r="J153" s="12">
        <v>0.0</v>
      </c>
      <c r="K153" s="13" t="str">
        <f t="shared" si="1"/>
        <v>16.00</v>
      </c>
      <c r="L153" s="13" t="str">
        <f t="shared" si="4"/>
        <v>0.67</v>
      </c>
      <c r="M153" s="13">
        <v>24.0</v>
      </c>
      <c r="N153" s="13">
        <v>1.0</v>
      </c>
      <c r="O153" s="14">
        <v>25.0</v>
      </c>
      <c r="P153" s="14">
        <v>6.0</v>
      </c>
      <c r="Q153" s="14">
        <v>13.0</v>
      </c>
      <c r="R153" s="15">
        <v>19.0</v>
      </c>
      <c r="S153" s="15">
        <v>0.76</v>
      </c>
      <c r="T153" s="14">
        <v>3.0</v>
      </c>
      <c r="U153" s="14">
        <v>3.0</v>
      </c>
      <c r="V153" s="15">
        <v>22.0</v>
      </c>
      <c r="W153" s="15">
        <v>0.88</v>
      </c>
      <c r="X153" s="16">
        <v>31.0</v>
      </c>
      <c r="Y153" s="16">
        <v>5.0</v>
      </c>
      <c r="Z153" s="16">
        <v>18.0</v>
      </c>
      <c r="AA153" s="17">
        <v>23.0</v>
      </c>
      <c r="AB153" s="17">
        <v>0.74</v>
      </c>
      <c r="AC153" s="16">
        <v>6.0</v>
      </c>
      <c r="AD153" s="16">
        <v>2.0</v>
      </c>
      <c r="AE153" s="17">
        <v>29.0</v>
      </c>
      <c r="AF153" s="17">
        <v>0.94</v>
      </c>
      <c r="AG153" s="1" t="s">
        <v>192</v>
      </c>
      <c r="AH153" s="14">
        <v>-0.12</v>
      </c>
      <c r="AI153" s="14">
        <v>-2.0</v>
      </c>
      <c r="AJ153" s="16">
        <v>-0.13</v>
      </c>
      <c r="AK153" s="16">
        <v>2.0</v>
      </c>
      <c r="AL153" s="18">
        <v>-0.12</v>
      </c>
      <c r="AM153" s="18">
        <v>-2.0</v>
      </c>
      <c r="AN153" s="19">
        <v>-0.06</v>
      </c>
      <c r="AO153" s="19">
        <v>5.0</v>
      </c>
    </row>
    <row r="154">
      <c r="A154" s="11">
        <v>25918.0</v>
      </c>
      <c r="B154" s="11">
        <v>25918.0</v>
      </c>
      <c r="C154" s="1" t="s">
        <v>193</v>
      </c>
      <c r="D154" s="12">
        <v>34.0</v>
      </c>
      <c r="E154" s="12">
        <v>6.0</v>
      </c>
      <c r="F154" s="12">
        <v>3.0</v>
      </c>
      <c r="G154" s="13">
        <v>9.0</v>
      </c>
      <c r="H154" s="13">
        <v>0.26</v>
      </c>
      <c r="I154" s="12">
        <v>16.0</v>
      </c>
      <c r="J154" s="12">
        <v>9.0</v>
      </c>
      <c r="K154" s="13" t="str">
        <f t="shared" si="1"/>
        <v>28.00</v>
      </c>
      <c r="L154" s="13" t="str">
        <f t="shared" si="4"/>
        <v>0.82</v>
      </c>
      <c r="M154" s="13">
        <v>25.0</v>
      </c>
      <c r="N154" s="13">
        <v>0.74</v>
      </c>
      <c r="O154" s="14">
        <v>45.0</v>
      </c>
      <c r="P154" s="14">
        <v>4.0</v>
      </c>
      <c r="Q154" s="14">
        <v>0.0</v>
      </c>
      <c r="R154" s="15">
        <v>4.0</v>
      </c>
      <c r="S154" s="15">
        <v>0.09</v>
      </c>
      <c r="T154" s="14">
        <v>25.0</v>
      </c>
      <c r="U154" s="14">
        <v>16.0</v>
      </c>
      <c r="V154" s="15">
        <v>29.0</v>
      </c>
      <c r="W154" s="15">
        <v>0.64</v>
      </c>
      <c r="X154" s="16">
        <v>31.0</v>
      </c>
      <c r="Y154" s="16">
        <v>3.0</v>
      </c>
      <c r="Z154" s="16">
        <v>0.0</v>
      </c>
      <c r="AA154" s="17">
        <v>3.0</v>
      </c>
      <c r="AB154" s="17">
        <v>0.1</v>
      </c>
      <c r="AC154" s="16">
        <v>16.0</v>
      </c>
      <c r="AD154" s="16">
        <v>12.0</v>
      </c>
      <c r="AE154" s="17">
        <v>19.0</v>
      </c>
      <c r="AF154" s="17">
        <v>0.61</v>
      </c>
      <c r="AG154" s="1" t="s">
        <v>193</v>
      </c>
      <c r="AH154" s="14">
        <v>-0.18</v>
      </c>
      <c r="AI154" s="14">
        <v>-5.0</v>
      </c>
      <c r="AJ154" s="16">
        <v>-0.17</v>
      </c>
      <c r="AK154" s="16">
        <v>-6.0</v>
      </c>
      <c r="AL154" s="18">
        <v>-0.09</v>
      </c>
      <c r="AM154" s="18">
        <v>4.0</v>
      </c>
      <c r="AN154" s="19">
        <v>-0.12</v>
      </c>
      <c r="AO154" s="19">
        <v>-6.0</v>
      </c>
    </row>
    <row r="155">
      <c r="A155" s="11">
        <v>67450.0</v>
      </c>
      <c r="B155" s="11">
        <v>67450.0</v>
      </c>
      <c r="C155" s="1" t="s">
        <v>194</v>
      </c>
      <c r="D155" s="12">
        <v>30.0</v>
      </c>
      <c r="E155" s="12">
        <v>13.0</v>
      </c>
      <c r="F155" s="12">
        <v>17.0</v>
      </c>
      <c r="G155" s="13">
        <v>30.0</v>
      </c>
      <c r="H155" s="13">
        <v>1.0</v>
      </c>
      <c r="I155" s="12">
        <v>0.0</v>
      </c>
      <c r="J155" s="12">
        <v>0.0</v>
      </c>
      <c r="K155" s="13" t="str">
        <f t="shared" si="1"/>
        <v>17.00</v>
      </c>
      <c r="L155" s="13" t="str">
        <f t="shared" si="4"/>
        <v>0.57</v>
      </c>
      <c r="M155" s="13">
        <v>30.0</v>
      </c>
      <c r="N155" s="13">
        <v>1.0</v>
      </c>
      <c r="O155" s="14">
        <v>25.0</v>
      </c>
      <c r="P155" s="14">
        <v>0.0</v>
      </c>
      <c r="Q155" s="14">
        <v>8.0</v>
      </c>
      <c r="R155" s="15">
        <v>8.0</v>
      </c>
      <c r="S155" s="15">
        <v>0.32</v>
      </c>
      <c r="T155" s="14">
        <v>13.0</v>
      </c>
      <c r="U155" s="14">
        <v>4.0</v>
      </c>
      <c r="V155" s="15">
        <v>21.0</v>
      </c>
      <c r="W155" s="15">
        <v>0.84</v>
      </c>
      <c r="X155" s="16">
        <v>31.0</v>
      </c>
      <c r="Y155" s="16">
        <v>0.0</v>
      </c>
      <c r="Z155" s="16">
        <v>4.0</v>
      </c>
      <c r="AA155" s="17">
        <v>4.0</v>
      </c>
      <c r="AB155" s="17">
        <v>0.13</v>
      </c>
      <c r="AC155" s="16">
        <v>19.0</v>
      </c>
      <c r="AD155" s="16">
        <v>8.0</v>
      </c>
      <c r="AE155" s="17">
        <v>23.0</v>
      </c>
      <c r="AF155" s="17">
        <v>0.74</v>
      </c>
      <c r="AG155" s="1" t="s">
        <v>194</v>
      </c>
      <c r="AH155" s="14">
        <v>-0.68</v>
      </c>
      <c r="AI155" s="14">
        <v>-22.0</v>
      </c>
      <c r="AJ155" s="16">
        <v>-0.87</v>
      </c>
      <c r="AK155" s="16">
        <v>-26.0</v>
      </c>
      <c r="AL155" s="18">
        <v>-0.16</v>
      </c>
      <c r="AM155" s="18">
        <v>-9.0</v>
      </c>
      <c r="AN155" s="19">
        <v>-0.26</v>
      </c>
      <c r="AO155" s="19">
        <v>-7.0</v>
      </c>
    </row>
    <row r="156">
      <c r="A156" s="11">
        <v>19871.0</v>
      </c>
      <c r="B156" s="11">
        <v>19871.0</v>
      </c>
      <c r="C156" s="1" t="s">
        <v>195</v>
      </c>
      <c r="D156" s="12">
        <v>39.0</v>
      </c>
      <c r="E156" s="12">
        <v>15.0</v>
      </c>
      <c r="F156" s="12">
        <v>8.0</v>
      </c>
      <c r="G156" s="13">
        <v>23.0</v>
      </c>
      <c r="H156" s="13">
        <v>0.59</v>
      </c>
      <c r="I156" s="12">
        <v>8.0</v>
      </c>
      <c r="J156" s="12">
        <v>8.0</v>
      </c>
      <c r="K156" s="13" t="str">
        <f t="shared" si="1"/>
        <v>24.00</v>
      </c>
      <c r="L156" s="13" t="str">
        <f t="shared" si="4"/>
        <v>0.62</v>
      </c>
      <c r="M156" s="13">
        <v>31.0</v>
      </c>
      <c r="N156" s="13">
        <v>0.79</v>
      </c>
      <c r="O156" s="14">
        <v>30.0</v>
      </c>
      <c r="P156" s="14">
        <v>4.0</v>
      </c>
      <c r="Q156" s="14">
        <v>0.0</v>
      </c>
      <c r="R156" s="15">
        <v>4.0</v>
      </c>
      <c r="S156" s="15">
        <v>0.13</v>
      </c>
      <c r="T156" s="14">
        <v>10.0</v>
      </c>
      <c r="U156" s="14">
        <v>16.0</v>
      </c>
      <c r="V156" s="15">
        <v>14.0</v>
      </c>
      <c r="W156" s="15">
        <v>0.47</v>
      </c>
      <c r="X156" s="16">
        <v>30.0</v>
      </c>
      <c r="Y156" s="16">
        <v>2.0</v>
      </c>
      <c r="Z156" s="16">
        <v>0.0</v>
      </c>
      <c r="AA156" s="17">
        <v>2.0</v>
      </c>
      <c r="AB156" s="17">
        <v>0.07</v>
      </c>
      <c r="AC156" s="16">
        <v>10.0</v>
      </c>
      <c r="AD156" s="16">
        <v>18.0</v>
      </c>
      <c r="AE156" s="17">
        <v>12.0</v>
      </c>
      <c r="AF156" s="17">
        <v>0.4</v>
      </c>
      <c r="AG156" s="1" t="s">
        <v>195</v>
      </c>
      <c r="AH156" s="14">
        <v>-0.46</v>
      </c>
      <c r="AI156" s="14">
        <v>-19.0</v>
      </c>
      <c r="AJ156" s="16">
        <v>-0.52</v>
      </c>
      <c r="AK156" s="16">
        <v>-21.0</v>
      </c>
      <c r="AL156" s="18">
        <v>-0.33</v>
      </c>
      <c r="AM156" s="18">
        <v>-17.0</v>
      </c>
      <c r="AN156" s="19">
        <v>-0.39</v>
      </c>
      <c r="AO156" s="19">
        <v>-19.0</v>
      </c>
    </row>
    <row r="157">
      <c r="A157" s="11">
        <v>38294.0</v>
      </c>
      <c r="B157" s="11">
        <v>38294.0</v>
      </c>
      <c r="C157" s="1" t="s">
        <v>196</v>
      </c>
      <c r="D157" s="12">
        <v>35.0</v>
      </c>
      <c r="E157" s="12">
        <v>10.0</v>
      </c>
      <c r="F157" s="12">
        <v>15.0</v>
      </c>
      <c r="G157" s="13">
        <v>25.0</v>
      </c>
      <c r="H157" s="13">
        <v>0.71</v>
      </c>
      <c r="I157" s="12">
        <v>10.0</v>
      </c>
      <c r="J157" s="12">
        <v>0.0</v>
      </c>
      <c r="K157" s="13" t="str">
        <f t="shared" si="1"/>
        <v>25.00</v>
      </c>
      <c r="L157" s="13" t="str">
        <f t="shared" si="4"/>
        <v>0.71</v>
      </c>
      <c r="M157" s="13">
        <v>35.0</v>
      </c>
      <c r="N157" s="13">
        <v>1.0</v>
      </c>
      <c r="O157" s="14">
        <v>10.0</v>
      </c>
      <c r="P157" s="14">
        <v>4.0</v>
      </c>
      <c r="Q157" s="14">
        <v>2.0</v>
      </c>
      <c r="R157" s="15">
        <v>6.0</v>
      </c>
      <c r="S157" s="15">
        <v>0.6</v>
      </c>
      <c r="T157" s="14">
        <v>2.0</v>
      </c>
      <c r="U157" s="14">
        <v>2.0</v>
      </c>
      <c r="V157" s="15">
        <v>8.0</v>
      </c>
      <c r="W157" s="15">
        <v>0.8</v>
      </c>
      <c r="X157" s="16">
        <v>29.0</v>
      </c>
      <c r="Y157" s="16">
        <v>8.0</v>
      </c>
      <c r="Z157" s="16">
        <v>11.0</v>
      </c>
      <c r="AA157" s="17">
        <v>19.0</v>
      </c>
      <c r="AB157" s="17">
        <v>0.66</v>
      </c>
      <c r="AC157" s="16">
        <v>10.0</v>
      </c>
      <c r="AD157" s="16">
        <v>0.0</v>
      </c>
      <c r="AE157" s="17">
        <v>29.0</v>
      </c>
      <c r="AF157" s="17">
        <v>1.0</v>
      </c>
      <c r="AG157" s="1" t="s">
        <v>196</v>
      </c>
      <c r="AH157" s="14">
        <v>-0.11</v>
      </c>
      <c r="AI157" s="14">
        <v>-19.0</v>
      </c>
      <c r="AJ157" s="16">
        <v>-0.06</v>
      </c>
      <c r="AK157" s="16">
        <v>-6.0</v>
      </c>
      <c r="AL157" s="18">
        <v>-0.2</v>
      </c>
      <c r="AM157" s="18">
        <v>-27.0</v>
      </c>
      <c r="AN157" s="19">
        <v>0.0</v>
      </c>
      <c r="AO157" s="19">
        <v>-6.0</v>
      </c>
    </row>
    <row r="158">
      <c r="A158" s="11">
        <v>5554.0</v>
      </c>
      <c r="B158" s="11">
        <v>5554.0</v>
      </c>
      <c r="C158" s="1" t="s">
        <v>197</v>
      </c>
      <c r="D158" s="12">
        <v>25.0</v>
      </c>
      <c r="E158" s="12">
        <v>9.0</v>
      </c>
      <c r="F158" s="12">
        <v>14.0</v>
      </c>
      <c r="G158" s="13">
        <v>23.0</v>
      </c>
      <c r="H158" s="13">
        <v>0.92</v>
      </c>
      <c r="I158" s="12">
        <v>2.0</v>
      </c>
      <c r="J158" s="12">
        <v>0.0</v>
      </c>
      <c r="K158" s="13" t="str">
        <f t="shared" si="1"/>
        <v>16.00</v>
      </c>
      <c r="L158" s="13" t="str">
        <f t="shared" si="4"/>
        <v>0.64</v>
      </c>
      <c r="M158" s="13">
        <v>25.0</v>
      </c>
      <c r="N158" s="13">
        <v>1.0</v>
      </c>
      <c r="O158" s="14">
        <v>25.0</v>
      </c>
      <c r="P158" s="14">
        <v>0.0</v>
      </c>
      <c r="Q158" s="14">
        <v>7.0</v>
      </c>
      <c r="R158" s="15">
        <v>7.0</v>
      </c>
      <c r="S158" s="15">
        <v>0.28</v>
      </c>
      <c r="T158" s="14">
        <v>18.0</v>
      </c>
      <c r="U158" s="14">
        <v>0.0</v>
      </c>
      <c r="V158" s="15">
        <v>25.0</v>
      </c>
      <c r="W158" s="15">
        <v>1.0</v>
      </c>
      <c r="X158" s="16">
        <v>28.0</v>
      </c>
      <c r="Y158" s="16">
        <v>0.0</v>
      </c>
      <c r="Z158" s="16">
        <v>5.0</v>
      </c>
      <c r="AA158" s="17">
        <v>5.0</v>
      </c>
      <c r="AB158" s="17">
        <v>0.18</v>
      </c>
      <c r="AC158" s="16">
        <v>22.0</v>
      </c>
      <c r="AD158" s="16">
        <v>1.0</v>
      </c>
      <c r="AE158" s="17">
        <v>27.0</v>
      </c>
      <c r="AF158" s="17">
        <v>0.96</v>
      </c>
      <c r="AG158" s="1" t="s">
        <v>197</v>
      </c>
      <c r="AH158" s="14">
        <v>-0.64</v>
      </c>
      <c r="AI158" s="14">
        <v>-16.0</v>
      </c>
      <c r="AJ158" s="16">
        <v>-0.74</v>
      </c>
      <c r="AK158" s="16">
        <v>-18.0</v>
      </c>
      <c r="AL158" s="18">
        <v>0.0</v>
      </c>
      <c r="AM158" s="18">
        <v>0.0</v>
      </c>
      <c r="AN158" s="19">
        <v>-0.04</v>
      </c>
      <c r="AO158" s="19">
        <v>2.0</v>
      </c>
    </row>
    <row r="159">
      <c r="A159" s="11">
        <v>12376.0</v>
      </c>
      <c r="B159" s="11">
        <v>12376.0</v>
      </c>
      <c r="C159" s="1" t="s">
        <v>198</v>
      </c>
      <c r="D159" s="12">
        <v>25.0</v>
      </c>
      <c r="E159" s="12">
        <v>11.0</v>
      </c>
      <c r="F159" s="12">
        <v>11.0</v>
      </c>
      <c r="G159" s="13">
        <v>22.0</v>
      </c>
      <c r="H159" s="13">
        <v>0.88</v>
      </c>
      <c r="I159" s="12">
        <v>3.0</v>
      </c>
      <c r="J159" s="12">
        <v>0.0</v>
      </c>
      <c r="K159" s="13" t="str">
        <f t="shared" si="1"/>
        <v>14.00</v>
      </c>
      <c r="L159" s="13" t="str">
        <f t="shared" si="4"/>
        <v>0.56</v>
      </c>
      <c r="M159" s="13">
        <v>25.0</v>
      </c>
      <c r="N159" s="13">
        <v>1.0</v>
      </c>
      <c r="O159" s="14">
        <v>20.0</v>
      </c>
      <c r="P159" s="14">
        <v>4.0</v>
      </c>
      <c r="Q159" s="14">
        <v>7.0</v>
      </c>
      <c r="R159" s="15">
        <v>11.0</v>
      </c>
      <c r="S159" s="15">
        <v>0.55</v>
      </c>
      <c r="T159" s="14">
        <v>9.0</v>
      </c>
      <c r="U159" s="14">
        <v>0.0</v>
      </c>
      <c r="V159" s="15">
        <v>20.0</v>
      </c>
      <c r="W159" s="15">
        <v>1.0</v>
      </c>
      <c r="X159" s="16">
        <v>28.0</v>
      </c>
      <c r="Y159" s="16">
        <v>2.0</v>
      </c>
      <c r="Z159" s="16">
        <v>8.0</v>
      </c>
      <c r="AA159" s="17">
        <v>10.0</v>
      </c>
      <c r="AB159" s="17">
        <v>0.36</v>
      </c>
      <c r="AC159" s="16">
        <v>18.0</v>
      </c>
      <c r="AD159" s="16">
        <v>0.0</v>
      </c>
      <c r="AE159" s="17">
        <v>28.0</v>
      </c>
      <c r="AF159" s="17">
        <v>1.0</v>
      </c>
      <c r="AG159" s="1" t="s">
        <v>198</v>
      </c>
      <c r="AH159" s="14">
        <v>-0.33</v>
      </c>
      <c r="AI159" s="14">
        <v>-11.0</v>
      </c>
      <c r="AJ159" s="16">
        <v>-0.52</v>
      </c>
      <c r="AK159" s="16">
        <v>-12.0</v>
      </c>
      <c r="AL159" s="18">
        <v>0.0</v>
      </c>
      <c r="AM159" s="18">
        <v>-5.0</v>
      </c>
      <c r="AN159" s="19">
        <v>0.0</v>
      </c>
      <c r="AO159" s="19">
        <v>3.0</v>
      </c>
    </row>
    <row r="160">
      <c r="A160" s="11">
        <v>9406.0</v>
      </c>
      <c r="B160" s="11">
        <v>9406.0</v>
      </c>
      <c r="C160" s="1" t="s">
        <v>199</v>
      </c>
      <c r="D160" s="12">
        <v>20.0</v>
      </c>
      <c r="E160" s="12">
        <v>10.0</v>
      </c>
      <c r="F160" s="12">
        <v>4.0</v>
      </c>
      <c r="G160" s="13">
        <v>14.0</v>
      </c>
      <c r="H160" s="13">
        <v>0.7</v>
      </c>
      <c r="I160" s="12">
        <v>2.0</v>
      </c>
      <c r="J160" s="12">
        <v>4.0</v>
      </c>
      <c r="K160" s="13" t="str">
        <f t="shared" si="1"/>
        <v>10.00</v>
      </c>
      <c r="L160" s="13" t="str">
        <f t="shared" si="4"/>
        <v>0.50</v>
      </c>
      <c r="M160" s="13">
        <v>16.0</v>
      </c>
      <c r="N160" s="13">
        <v>0.8</v>
      </c>
      <c r="O160" s="14">
        <v>35.0</v>
      </c>
      <c r="P160" s="14">
        <v>0.0</v>
      </c>
      <c r="Q160" s="14">
        <v>16.0</v>
      </c>
      <c r="R160" s="15">
        <v>16.0</v>
      </c>
      <c r="S160" s="15">
        <v>0.46</v>
      </c>
      <c r="T160" s="14">
        <v>15.0</v>
      </c>
      <c r="U160" s="14">
        <v>4.0</v>
      </c>
      <c r="V160" s="15">
        <v>31.0</v>
      </c>
      <c r="W160" s="15">
        <v>0.89</v>
      </c>
      <c r="X160" s="16">
        <v>27.0</v>
      </c>
      <c r="Y160" s="16">
        <v>0.0</v>
      </c>
      <c r="Z160" s="16">
        <v>9.0</v>
      </c>
      <c r="AA160" s="17">
        <v>9.0</v>
      </c>
      <c r="AB160" s="17">
        <v>0.33</v>
      </c>
      <c r="AC160" s="16">
        <v>13.0</v>
      </c>
      <c r="AD160" s="16">
        <v>5.0</v>
      </c>
      <c r="AE160" s="17">
        <v>22.0</v>
      </c>
      <c r="AF160" s="17">
        <v>0.81</v>
      </c>
      <c r="AG160" s="1" t="s">
        <v>199</v>
      </c>
      <c r="AH160" s="14">
        <v>-0.24</v>
      </c>
      <c r="AI160" s="14">
        <v>2.0</v>
      </c>
      <c r="AJ160" s="16">
        <v>-0.37</v>
      </c>
      <c r="AK160" s="16">
        <v>-5.0</v>
      </c>
      <c r="AL160" s="18">
        <v>0.09</v>
      </c>
      <c r="AM160" s="18">
        <v>15.0</v>
      </c>
      <c r="AN160" s="19">
        <v>0.01</v>
      </c>
      <c r="AO160" s="19">
        <v>6.0</v>
      </c>
    </row>
    <row r="161">
      <c r="A161" s="11">
        <v>57292.0</v>
      </c>
      <c r="B161" s="11">
        <v>57292.0</v>
      </c>
      <c r="C161" s="1" t="s">
        <v>200</v>
      </c>
      <c r="D161" s="12">
        <v>10.0</v>
      </c>
      <c r="E161" s="12">
        <v>6.0</v>
      </c>
      <c r="F161" s="12">
        <v>4.0</v>
      </c>
      <c r="G161" s="13">
        <v>10.0</v>
      </c>
      <c r="H161" s="13">
        <v>1.0</v>
      </c>
      <c r="I161" s="12">
        <v>0.0</v>
      </c>
      <c r="J161" s="12">
        <v>0.0</v>
      </c>
      <c r="K161" s="13" t="str">
        <f t="shared" si="1"/>
        <v>4.00</v>
      </c>
      <c r="L161" s="13" t="str">
        <f t="shared" si="4"/>
        <v>0.40</v>
      </c>
      <c r="M161" s="13">
        <v>10.0</v>
      </c>
      <c r="N161" s="13">
        <v>1.0</v>
      </c>
      <c r="O161" s="14">
        <v>20.0</v>
      </c>
      <c r="P161" s="14">
        <v>5.0</v>
      </c>
      <c r="Q161" s="14">
        <v>5.0</v>
      </c>
      <c r="R161" s="15">
        <v>10.0</v>
      </c>
      <c r="S161" s="15">
        <v>0.5</v>
      </c>
      <c r="T161" s="14">
        <v>5.0</v>
      </c>
      <c r="U161" s="14">
        <v>5.0</v>
      </c>
      <c r="V161" s="15">
        <v>15.0</v>
      </c>
      <c r="W161" s="15">
        <v>0.75</v>
      </c>
      <c r="X161" s="16">
        <v>27.0</v>
      </c>
      <c r="Y161" s="16">
        <v>4.0</v>
      </c>
      <c r="Z161" s="16">
        <v>5.0</v>
      </c>
      <c r="AA161" s="17">
        <v>9.0</v>
      </c>
      <c r="AB161" s="17">
        <v>0.33</v>
      </c>
      <c r="AC161" s="16">
        <v>6.0</v>
      </c>
      <c r="AD161" s="16">
        <v>12.0</v>
      </c>
      <c r="AE161" s="17">
        <v>15.0</v>
      </c>
      <c r="AF161" s="17">
        <v>0.56</v>
      </c>
      <c r="AG161" s="1" t="s">
        <v>200</v>
      </c>
      <c r="AH161" s="14">
        <v>-0.5</v>
      </c>
      <c r="AI161" s="14">
        <v>0.0</v>
      </c>
      <c r="AJ161" s="16">
        <v>-0.67</v>
      </c>
      <c r="AK161" s="16">
        <v>-1.0</v>
      </c>
      <c r="AL161" s="18">
        <v>-0.25</v>
      </c>
      <c r="AM161" s="18">
        <v>5.0</v>
      </c>
      <c r="AN161" s="19">
        <v>-0.44</v>
      </c>
      <c r="AO161" s="19">
        <v>5.0</v>
      </c>
    </row>
    <row r="162">
      <c r="A162" s="11">
        <v>66820.0</v>
      </c>
      <c r="B162" s="11">
        <v>66820.0</v>
      </c>
      <c r="C162" s="1" t="s">
        <v>201</v>
      </c>
      <c r="D162" s="12">
        <v>40.0</v>
      </c>
      <c r="E162" s="12">
        <v>9.0</v>
      </c>
      <c r="F162" s="12">
        <v>28.0</v>
      </c>
      <c r="G162" s="13">
        <v>37.0</v>
      </c>
      <c r="H162" s="13">
        <v>0.93</v>
      </c>
      <c r="I162" s="12">
        <v>3.0</v>
      </c>
      <c r="J162" s="12">
        <v>0.0</v>
      </c>
      <c r="K162" s="13" t="str">
        <f t="shared" si="1"/>
        <v>31.00</v>
      </c>
      <c r="L162" s="13" t="str">
        <f t="shared" si="4"/>
        <v>0.78</v>
      </c>
      <c r="M162" s="13">
        <v>40.0</v>
      </c>
      <c r="N162" s="13">
        <v>1.0</v>
      </c>
      <c r="O162" s="14">
        <v>50.0</v>
      </c>
      <c r="P162" s="14">
        <v>4.0</v>
      </c>
      <c r="Q162" s="14">
        <v>26.0</v>
      </c>
      <c r="R162" s="15">
        <v>30.0</v>
      </c>
      <c r="S162" s="15">
        <v>0.6</v>
      </c>
      <c r="T162" s="14">
        <v>20.0</v>
      </c>
      <c r="U162" s="14">
        <v>0.0</v>
      </c>
      <c r="V162" s="15">
        <v>50.0</v>
      </c>
      <c r="W162" s="15">
        <v>1.0</v>
      </c>
      <c r="X162" s="16">
        <v>27.0</v>
      </c>
      <c r="Y162" s="16">
        <v>1.0</v>
      </c>
      <c r="Z162" s="16">
        <v>9.0</v>
      </c>
      <c r="AA162" s="17">
        <v>10.0</v>
      </c>
      <c r="AB162" s="17">
        <v>0.37</v>
      </c>
      <c r="AC162" s="16">
        <v>16.0</v>
      </c>
      <c r="AD162" s="16">
        <v>1.0</v>
      </c>
      <c r="AE162" s="17">
        <v>26.0</v>
      </c>
      <c r="AF162" s="17">
        <v>0.96</v>
      </c>
      <c r="AG162" s="1" t="s">
        <v>201</v>
      </c>
      <c r="AH162" s="14">
        <v>-0.33</v>
      </c>
      <c r="AI162" s="14">
        <v>-7.0</v>
      </c>
      <c r="AJ162" s="16">
        <v>-0.55</v>
      </c>
      <c r="AK162" s="16">
        <v>-27.0</v>
      </c>
      <c r="AL162" s="18">
        <v>0.0</v>
      </c>
      <c r="AM162" s="18">
        <v>10.0</v>
      </c>
      <c r="AN162" s="19">
        <v>-0.04</v>
      </c>
      <c r="AO162" s="19">
        <v>-14.0</v>
      </c>
    </row>
    <row r="163">
      <c r="A163" s="11">
        <v>16228.0</v>
      </c>
      <c r="B163" s="11">
        <v>16228.0</v>
      </c>
      <c r="C163" s="1" t="s">
        <v>202</v>
      </c>
      <c r="D163" s="12">
        <v>20.0</v>
      </c>
      <c r="E163" s="12">
        <v>17.0</v>
      </c>
      <c r="F163" s="12">
        <v>3.0</v>
      </c>
      <c r="G163" s="13">
        <v>20.0</v>
      </c>
      <c r="H163" s="13">
        <v>1.0</v>
      </c>
      <c r="I163" s="12">
        <v>0.0</v>
      </c>
      <c r="J163" s="12">
        <v>0.0</v>
      </c>
      <c r="K163" s="13" t="str">
        <f t="shared" si="1"/>
        <v>3.00</v>
      </c>
      <c r="L163" s="13" t="str">
        <f t="shared" si="4"/>
        <v>0.15</v>
      </c>
      <c r="M163" s="13">
        <v>20.0</v>
      </c>
      <c r="N163" s="13">
        <v>1.0</v>
      </c>
      <c r="O163" s="14">
        <v>29.0</v>
      </c>
      <c r="P163" s="14">
        <v>14.0</v>
      </c>
      <c r="Q163" s="14">
        <v>4.0</v>
      </c>
      <c r="R163" s="15">
        <v>18.0</v>
      </c>
      <c r="S163" s="15">
        <v>0.62</v>
      </c>
      <c r="T163" s="14">
        <v>11.0</v>
      </c>
      <c r="U163" s="14">
        <v>0.0</v>
      </c>
      <c r="V163" s="15">
        <v>29.0</v>
      </c>
      <c r="W163" s="15">
        <v>1.0</v>
      </c>
      <c r="X163" s="16">
        <v>25.0</v>
      </c>
      <c r="Y163" s="16">
        <v>7.0</v>
      </c>
      <c r="Z163" s="16">
        <v>2.0</v>
      </c>
      <c r="AA163" s="17">
        <v>9.0</v>
      </c>
      <c r="AB163" s="17">
        <v>0.36</v>
      </c>
      <c r="AC163" s="16">
        <v>15.0</v>
      </c>
      <c r="AD163" s="16">
        <v>1.0</v>
      </c>
      <c r="AE163" s="17">
        <v>24.0</v>
      </c>
      <c r="AF163" s="17">
        <v>0.96</v>
      </c>
      <c r="AG163" s="1" t="s">
        <v>202</v>
      </c>
      <c r="AH163" s="14">
        <v>-0.38</v>
      </c>
      <c r="AI163" s="14">
        <v>-2.0</v>
      </c>
      <c r="AJ163" s="16">
        <v>-0.64</v>
      </c>
      <c r="AK163" s="16">
        <v>-11.0</v>
      </c>
      <c r="AL163" s="18">
        <v>0.0</v>
      </c>
      <c r="AM163" s="18">
        <v>9.0</v>
      </c>
      <c r="AN163" s="19">
        <v>-0.04</v>
      </c>
      <c r="AO163" s="19">
        <v>4.0</v>
      </c>
    </row>
    <row r="164">
      <c r="A164" s="11">
        <v>68530.0</v>
      </c>
      <c r="B164" s="11">
        <v>68530.0</v>
      </c>
      <c r="C164" s="1" t="s">
        <v>203</v>
      </c>
      <c r="D164" s="12">
        <v>29.0</v>
      </c>
      <c r="E164" s="12">
        <v>12.0</v>
      </c>
      <c r="F164" s="12">
        <v>12.0</v>
      </c>
      <c r="G164" s="13">
        <v>24.0</v>
      </c>
      <c r="H164" s="13">
        <v>0.83</v>
      </c>
      <c r="I164" s="12">
        <v>5.0</v>
      </c>
      <c r="J164" s="12">
        <v>0.0</v>
      </c>
      <c r="K164" s="13" t="str">
        <f t="shared" si="1"/>
        <v>17.00</v>
      </c>
      <c r="L164" s="13" t="str">
        <f t="shared" si="4"/>
        <v>0.59</v>
      </c>
      <c r="M164" s="13">
        <v>29.0</v>
      </c>
      <c r="N164" s="13">
        <v>1.0</v>
      </c>
      <c r="O164" s="14">
        <v>25.0</v>
      </c>
      <c r="P164" s="14">
        <v>15.0</v>
      </c>
      <c r="Q164" s="14">
        <v>10.0</v>
      </c>
      <c r="R164" s="15">
        <v>25.0</v>
      </c>
      <c r="S164" s="15">
        <v>1.0</v>
      </c>
      <c r="T164" s="14">
        <v>0.0</v>
      </c>
      <c r="U164" s="14">
        <v>0.0</v>
      </c>
      <c r="V164" s="15">
        <v>25.0</v>
      </c>
      <c r="W164" s="15">
        <v>1.0</v>
      </c>
      <c r="X164" s="16">
        <v>25.0</v>
      </c>
      <c r="Y164" s="16">
        <v>13.0</v>
      </c>
      <c r="Z164" s="16">
        <v>12.0</v>
      </c>
      <c r="AA164" s="17">
        <v>25.0</v>
      </c>
      <c r="AB164" s="17">
        <v>1.0</v>
      </c>
      <c r="AC164" s="16">
        <v>0.0</v>
      </c>
      <c r="AD164" s="16">
        <v>0.0</v>
      </c>
      <c r="AE164" s="17">
        <v>25.0</v>
      </c>
      <c r="AF164" s="17">
        <v>1.0</v>
      </c>
      <c r="AG164" s="1" t="s">
        <v>203</v>
      </c>
      <c r="AH164" s="14">
        <v>0.17</v>
      </c>
      <c r="AI164" s="14">
        <v>1.0</v>
      </c>
      <c r="AJ164" s="16">
        <v>0.17</v>
      </c>
      <c r="AK164" s="16">
        <v>1.0</v>
      </c>
      <c r="AL164" s="18">
        <v>0.0</v>
      </c>
      <c r="AM164" s="18">
        <v>-4.0</v>
      </c>
      <c r="AN164" s="19">
        <v>0.0</v>
      </c>
      <c r="AO164" s="19">
        <v>-4.0</v>
      </c>
    </row>
    <row r="165">
      <c r="A165" s="11">
        <v>53116.0</v>
      </c>
      <c r="B165" s="11">
        <v>53116.0</v>
      </c>
      <c r="C165" s="1" t="s">
        <v>204</v>
      </c>
      <c r="D165" s="12">
        <v>15.0</v>
      </c>
      <c r="E165" s="12">
        <v>4.0</v>
      </c>
      <c r="F165" s="12">
        <v>4.0</v>
      </c>
      <c r="G165" s="13">
        <v>8.0</v>
      </c>
      <c r="H165" s="13">
        <v>0.53</v>
      </c>
      <c r="I165" s="12">
        <v>7.0</v>
      </c>
      <c r="J165" s="12">
        <v>0.0</v>
      </c>
      <c r="K165" s="13" t="str">
        <f t="shared" si="1"/>
        <v>11.00</v>
      </c>
      <c r="L165" s="13" t="str">
        <f t="shared" si="4"/>
        <v>0.73</v>
      </c>
      <c r="M165" s="13">
        <v>15.0</v>
      </c>
      <c r="N165" s="13">
        <v>1.0</v>
      </c>
      <c r="O165" s="14">
        <v>10.0</v>
      </c>
      <c r="P165" s="14">
        <v>7.0</v>
      </c>
      <c r="Q165" s="14">
        <v>3.0</v>
      </c>
      <c r="R165" s="15">
        <v>10.0</v>
      </c>
      <c r="S165" s="15">
        <v>1.0</v>
      </c>
      <c r="T165" s="14">
        <v>0.0</v>
      </c>
      <c r="U165" s="14">
        <v>0.0</v>
      </c>
      <c r="V165" s="15">
        <v>10.0</v>
      </c>
      <c r="W165" s="15">
        <v>1.0</v>
      </c>
      <c r="X165" s="16">
        <v>24.0</v>
      </c>
      <c r="Y165" s="16">
        <v>16.0</v>
      </c>
      <c r="Z165" s="16">
        <v>8.0</v>
      </c>
      <c r="AA165" s="17">
        <v>24.0</v>
      </c>
      <c r="AB165" s="17">
        <v>1.0</v>
      </c>
      <c r="AC165" s="16">
        <v>0.0</v>
      </c>
      <c r="AD165" s="16">
        <v>0.0</v>
      </c>
      <c r="AE165" s="17">
        <v>24.0</v>
      </c>
      <c r="AF165" s="17">
        <v>1.0</v>
      </c>
      <c r="AG165" s="1" t="s">
        <v>204</v>
      </c>
      <c r="AH165" s="14">
        <v>0.47</v>
      </c>
      <c r="AI165" s="14">
        <v>2.0</v>
      </c>
      <c r="AJ165" s="16">
        <v>0.47</v>
      </c>
      <c r="AK165" s="16">
        <v>16.0</v>
      </c>
      <c r="AL165" s="18">
        <v>0.0</v>
      </c>
      <c r="AM165" s="18">
        <v>-5.0</v>
      </c>
      <c r="AN165" s="19">
        <v>0.0</v>
      </c>
      <c r="AO165" s="19">
        <v>9.0</v>
      </c>
    </row>
    <row r="166">
      <c r="A166" s="11">
        <v>23318.0</v>
      </c>
      <c r="B166" s="11">
        <v>23318.0</v>
      </c>
      <c r="C166" s="1" t="s">
        <v>205</v>
      </c>
      <c r="D166" s="12">
        <v>10.0</v>
      </c>
      <c r="E166" s="12">
        <v>4.0</v>
      </c>
      <c r="F166" s="12">
        <v>6.0</v>
      </c>
      <c r="G166" s="13">
        <v>10.0</v>
      </c>
      <c r="H166" s="13">
        <v>1.0</v>
      </c>
      <c r="I166" s="12">
        <v>0.0</v>
      </c>
      <c r="J166" s="12">
        <v>0.0</v>
      </c>
      <c r="K166" s="13" t="str">
        <f t="shared" si="1"/>
        <v>6.00</v>
      </c>
      <c r="L166" s="13" t="str">
        <f t="shared" si="4"/>
        <v>0.60</v>
      </c>
      <c r="M166" s="13">
        <v>10.0</v>
      </c>
      <c r="N166" s="13">
        <v>1.0</v>
      </c>
      <c r="O166" s="14">
        <v>25.0</v>
      </c>
      <c r="P166" s="14">
        <v>0.0</v>
      </c>
      <c r="Q166" s="14">
        <v>10.0</v>
      </c>
      <c r="R166" s="15">
        <v>10.0</v>
      </c>
      <c r="S166" s="15">
        <v>0.4</v>
      </c>
      <c r="T166" s="14">
        <v>10.0</v>
      </c>
      <c r="U166" s="14">
        <v>5.0</v>
      </c>
      <c r="V166" s="15">
        <v>20.0</v>
      </c>
      <c r="W166" s="15">
        <v>0.8</v>
      </c>
      <c r="X166" s="16">
        <v>23.0</v>
      </c>
      <c r="Y166" s="16">
        <v>0.0</v>
      </c>
      <c r="Z166" s="16">
        <v>6.0</v>
      </c>
      <c r="AA166" s="17">
        <v>6.0</v>
      </c>
      <c r="AB166" s="17">
        <v>0.26</v>
      </c>
      <c r="AC166" s="16">
        <v>9.0</v>
      </c>
      <c r="AD166" s="16">
        <v>8.0</v>
      </c>
      <c r="AE166" s="17">
        <v>15.0</v>
      </c>
      <c r="AF166" s="17">
        <v>0.65</v>
      </c>
      <c r="AG166" s="1" t="s">
        <v>205</v>
      </c>
      <c r="AH166" s="14">
        <v>-0.6</v>
      </c>
      <c r="AI166" s="14">
        <v>0.0</v>
      </c>
      <c r="AJ166" s="16">
        <v>-0.74</v>
      </c>
      <c r="AK166" s="16">
        <v>-4.0</v>
      </c>
      <c r="AL166" s="18">
        <v>-0.2</v>
      </c>
      <c r="AM166" s="18">
        <v>10.0</v>
      </c>
      <c r="AN166" s="19">
        <v>-0.35</v>
      </c>
      <c r="AO166" s="19">
        <v>5.0</v>
      </c>
    </row>
    <row r="167">
      <c r="A167" s="11">
        <v>5266.0</v>
      </c>
      <c r="B167" s="11">
        <v>5266.0</v>
      </c>
      <c r="C167" s="1" t="s">
        <v>206</v>
      </c>
      <c r="D167" s="12">
        <v>50.0</v>
      </c>
      <c r="E167" s="12">
        <v>34.0</v>
      </c>
      <c r="F167" s="12">
        <v>3.0</v>
      </c>
      <c r="G167" s="13">
        <v>37.0</v>
      </c>
      <c r="H167" s="13">
        <v>0.74</v>
      </c>
      <c r="I167" s="12">
        <v>10.0</v>
      </c>
      <c r="J167" s="12">
        <v>3.0</v>
      </c>
      <c r="K167" s="13" t="str">
        <f t="shared" si="1"/>
        <v>16.00</v>
      </c>
      <c r="L167" s="13" t="str">
        <f t="shared" si="4"/>
        <v>0.32</v>
      </c>
      <c r="M167" s="13">
        <v>47.0</v>
      </c>
      <c r="N167" s="13">
        <v>0.94</v>
      </c>
      <c r="O167" s="14">
        <v>50.0</v>
      </c>
      <c r="P167" s="14">
        <v>32.0</v>
      </c>
      <c r="Q167" s="14">
        <v>14.0</v>
      </c>
      <c r="R167" s="15">
        <v>46.0</v>
      </c>
      <c r="S167" s="15">
        <v>0.92</v>
      </c>
      <c r="T167" s="14">
        <v>4.0</v>
      </c>
      <c r="U167" s="14">
        <v>0.0</v>
      </c>
      <c r="V167" s="15">
        <v>50.0</v>
      </c>
      <c r="W167" s="15">
        <v>1.0</v>
      </c>
      <c r="X167" s="16">
        <v>21.0</v>
      </c>
      <c r="Y167" s="16">
        <v>13.0</v>
      </c>
      <c r="Z167" s="16">
        <v>6.0</v>
      </c>
      <c r="AA167" s="17">
        <v>19.0</v>
      </c>
      <c r="AB167" s="17">
        <v>0.9</v>
      </c>
      <c r="AC167" s="16">
        <v>2.0</v>
      </c>
      <c r="AD167" s="16">
        <v>0.0</v>
      </c>
      <c r="AE167" s="17">
        <v>21.0</v>
      </c>
      <c r="AF167" s="17">
        <v>1.0</v>
      </c>
      <c r="AG167" s="1" t="s">
        <v>206</v>
      </c>
      <c r="AH167" s="14">
        <v>0.18</v>
      </c>
      <c r="AI167" s="14">
        <v>9.0</v>
      </c>
      <c r="AJ167" s="16">
        <v>0.16</v>
      </c>
      <c r="AK167" s="16">
        <v>-18.0</v>
      </c>
      <c r="AL167" s="18">
        <v>0.06</v>
      </c>
      <c r="AM167" s="18">
        <v>3.0</v>
      </c>
      <c r="AN167" s="19">
        <v>0.06</v>
      </c>
      <c r="AO167" s="19">
        <v>-26.0</v>
      </c>
    </row>
    <row r="168">
      <c r="A168" s="11">
        <v>15616.0</v>
      </c>
      <c r="B168" s="11">
        <v>15616.0</v>
      </c>
      <c r="C168" s="1" t="s">
        <v>207</v>
      </c>
      <c r="D168" s="12">
        <v>15.0</v>
      </c>
      <c r="E168" s="12">
        <v>7.0</v>
      </c>
      <c r="F168" s="12">
        <v>4.0</v>
      </c>
      <c r="G168" s="13">
        <v>11.0</v>
      </c>
      <c r="H168" s="13">
        <v>0.73</v>
      </c>
      <c r="I168" s="12">
        <v>2.0</v>
      </c>
      <c r="J168" s="12">
        <v>2.0</v>
      </c>
      <c r="K168" s="13" t="str">
        <f t="shared" si="1"/>
        <v>8.00</v>
      </c>
      <c r="L168" s="13" t="str">
        <f t="shared" si="4"/>
        <v>0.53</v>
      </c>
      <c r="M168" s="13">
        <v>13.0</v>
      </c>
      <c r="N168" s="13">
        <v>0.87</v>
      </c>
      <c r="O168" s="14">
        <v>20.0</v>
      </c>
      <c r="P168" s="14">
        <v>12.0</v>
      </c>
      <c r="Q168" s="14">
        <v>4.0</v>
      </c>
      <c r="R168" s="15">
        <v>16.0</v>
      </c>
      <c r="S168" s="15">
        <v>0.8</v>
      </c>
      <c r="T168" s="14">
        <v>0.0</v>
      </c>
      <c r="U168" s="14">
        <v>4.0</v>
      </c>
      <c r="V168" s="15">
        <v>16.0</v>
      </c>
      <c r="W168" s="15">
        <v>0.8</v>
      </c>
      <c r="X168" s="16">
        <v>21.0</v>
      </c>
      <c r="Y168" s="16">
        <v>10.0</v>
      </c>
      <c r="Z168" s="16">
        <v>4.0</v>
      </c>
      <c r="AA168" s="17">
        <v>14.0</v>
      </c>
      <c r="AB168" s="17">
        <v>0.67</v>
      </c>
      <c r="AC168" s="16">
        <v>0.0</v>
      </c>
      <c r="AD168" s="16">
        <v>7.0</v>
      </c>
      <c r="AE168" s="17">
        <v>14.0</v>
      </c>
      <c r="AF168" s="17">
        <v>0.67</v>
      </c>
      <c r="AG168" s="1" t="s">
        <v>207</v>
      </c>
      <c r="AH168" s="14">
        <v>0.07</v>
      </c>
      <c r="AI168" s="14">
        <v>5.0</v>
      </c>
      <c r="AJ168" s="16">
        <v>-0.07</v>
      </c>
      <c r="AK168" s="16">
        <v>3.0</v>
      </c>
      <c r="AL168" s="18">
        <v>-0.07</v>
      </c>
      <c r="AM168" s="18">
        <v>3.0</v>
      </c>
      <c r="AN168" s="19">
        <v>-0.2</v>
      </c>
      <c r="AO168" s="19">
        <v>1.0</v>
      </c>
    </row>
    <row r="169">
      <c r="A169" s="11">
        <v>43270.0</v>
      </c>
      <c r="B169" s="11">
        <v>43270.0</v>
      </c>
      <c r="C169" s="1" t="s">
        <v>208</v>
      </c>
      <c r="D169" s="12">
        <v>20.0</v>
      </c>
      <c r="E169" s="12">
        <v>12.0</v>
      </c>
      <c r="F169" s="12">
        <v>0.0</v>
      </c>
      <c r="G169" s="13">
        <v>12.0</v>
      </c>
      <c r="H169" s="13">
        <v>0.6</v>
      </c>
      <c r="I169" s="12">
        <v>3.0</v>
      </c>
      <c r="J169" s="12">
        <v>5.0</v>
      </c>
      <c r="K169" s="13" t="str">
        <f t="shared" si="1"/>
        <v>8.00</v>
      </c>
      <c r="L169" s="13" t="str">
        <f t="shared" si="4"/>
        <v>0.40</v>
      </c>
      <c r="M169" s="13">
        <v>15.0</v>
      </c>
      <c r="N169" s="13">
        <v>0.75</v>
      </c>
      <c r="O169" s="14">
        <v>30.0</v>
      </c>
      <c r="P169" s="14">
        <v>4.0</v>
      </c>
      <c r="Q169" s="14">
        <v>0.0</v>
      </c>
      <c r="R169" s="15">
        <v>4.0</v>
      </c>
      <c r="S169" s="15">
        <v>0.13</v>
      </c>
      <c r="T169" s="14">
        <v>10.0</v>
      </c>
      <c r="U169" s="14">
        <v>16.0</v>
      </c>
      <c r="V169" s="15">
        <v>14.0</v>
      </c>
      <c r="W169" s="15">
        <v>0.47</v>
      </c>
      <c r="X169" s="16">
        <v>21.0</v>
      </c>
      <c r="Y169" s="16">
        <v>3.0</v>
      </c>
      <c r="Z169" s="16">
        <v>0.0</v>
      </c>
      <c r="AA169" s="17">
        <v>3.0</v>
      </c>
      <c r="AB169" s="17">
        <v>0.14</v>
      </c>
      <c r="AC169" s="16">
        <v>6.0</v>
      </c>
      <c r="AD169" s="16">
        <v>12.0</v>
      </c>
      <c r="AE169" s="17">
        <v>9.0</v>
      </c>
      <c r="AF169" s="17">
        <v>0.43</v>
      </c>
      <c r="AG169" s="1" t="s">
        <v>208</v>
      </c>
      <c r="AH169" s="14">
        <v>-0.47</v>
      </c>
      <c r="AI169" s="14">
        <v>-8.0</v>
      </c>
      <c r="AJ169" s="16">
        <v>-0.46</v>
      </c>
      <c r="AK169" s="16">
        <v>-9.0</v>
      </c>
      <c r="AL169" s="18">
        <v>-0.28</v>
      </c>
      <c r="AM169" s="18">
        <v>-1.0</v>
      </c>
      <c r="AN169" s="19">
        <v>-0.32</v>
      </c>
      <c r="AO169" s="19">
        <v>-6.0</v>
      </c>
    </row>
    <row r="170">
      <c r="A170" s="11">
        <v>26918.0</v>
      </c>
      <c r="B170" s="11">
        <v>26918.0</v>
      </c>
      <c r="C170" s="1" t="s">
        <v>209</v>
      </c>
      <c r="D170" s="12">
        <v>10.0</v>
      </c>
      <c r="E170" s="12">
        <v>6.0</v>
      </c>
      <c r="F170" s="12">
        <v>2.0</v>
      </c>
      <c r="G170" s="13">
        <v>8.0</v>
      </c>
      <c r="H170" s="13">
        <v>0.8</v>
      </c>
      <c r="I170" s="12">
        <v>2.0</v>
      </c>
      <c r="J170" s="12">
        <v>0.0</v>
      </c>
      <c r="K170" s="13" t="str">
        <f t="shared" si="1"/>
        <v>4.00</v>
      </c>
      <c r="L170" s="13" t="str">
        <f t="shared" si="4"/>
        <v>0.40</v>
      </c>
      <c r="M170" s="13">
        <v>10.0</v>
      </c>
      <c r="N170" s="13">
        <v>1.0</v>
      </c>
      <c r="O170" s="14">
        <v>10.0</v>
      </c>
      <c r="P170" s="14">
        <v>3.0</v>
      </c>
      <c r="Q170" s="14">
        <v>7.0</v>
      </c>
      <c r="R170" s="15">
        <v>10.0</v>
      </c>
      <c r="S170" s="15">
        <v>1.0</v>
      </c>
      <c r="T170" s="14">
        <v>0.0</v>
      </c>
      <c r="U170" s="14">
        <v>0.0</v>
      </c>
      <c r="V170" s="15">
        <v>10.0</v>
      </c>
      <c r="W170" s="15">
        <v>1.0</v>
      </c>
      <c r="X170" s="16">
        <v>20.0</v>
      </c>
      <c r="Y170" s="16">
        <v>8.0</v>
      </c>
      <c r="Z170" s="16">
        <v>7.0</v>
      </c>
      <c r="AA170" s="17">
        <v>15.0</v>
      </c>
      <c r="AB170" s="17">
        <v>0.75</v>
      </c>
      <c r="AC170" s="16">
        <v>0.0</v>
      </c>
      <c r="AD170" s="16">
        <v>5.0</v>
      </c>
      <c r="AE170" s="17">
        <v>15.0</v>
      </c>
      <c r="AF170" s="17">
        <v>0.75</v>
      </c>
      <c r="AG170" s="1" t="s">
        <v>209</v>
      </c>
      <c r="AH170" s="14">
        <v>0.2</v>
      </c>
      <c r="AI170" s="14">
        <v>2.0</v>
      </c>
      <c r="AJ170" s="16">
        <v>-0.05</v>
      </c>
      <c r="AK170" s="16">
        <v>7.0</v>
      </c>
      <c r="AL170" s="18">
        <v>0.0</v>
      </c>
      <c r="AM170" s="18">
        <v>0.0</v>
      </c>
      <c r="AN170" s="19">
        <v>-0.25</v>
      </c>
      <c r="AO170" s="19">
        <v>5.0</v>
      </c>
    </row>
    <row r="171">
      <c r="A171" s="11">
        <v>66802.0</v>
      </c>
      <c r="B171" s="11">
        <v>66802.0</v>
      </c>
      <c r="C171" s="1" t="s">
        <v>210</v>
      </c>
      <c r="D171" s="12">
        <v>15.0</v>
      </c>
      <c r="E171" s="12">
        <v>0.0</v>
      </c>
      <c r="F171" s="12">
        <v>7.0</v>
      </c>
      <c r="G171" s="13">
        <v>7.0</v>
      </c>
      <c r="H171" s="13">
        <v>0.47</v>
      </c>
      <c r="I171" s="12">
        <v>8.0</v>
      </c>
      <c r="J171" s="12">
        <v>0.0</v>
      </c>
      <c r="K171" s="13" t="str">
        <f t="shared" si="1"/>
        <v>15.00</v>
      </c>
      <c r="L171" s="13" t="str">
        <f t="shared" si="4"/>
        <v>1.00</v>
      </c>
      <c r="M171" s="13">
        <v>15.0</v>
      </c>
      <c r="N171" s="13">
        <v>1.0</v>
      </c>
      <c r="O171" s="14">
        <v>30.0</v>
      </c>
      <c r="P171" s="14">
        <v>0.0</v>
      </c>
      <c r="Q171" s="14">
        <v>22.0</v>
      </c>
      <c r="R171" s="15">
        <v>22.0</v>
      </c>
      <c r="S171" s="15">
        <v>0.73</v>
      </c>
      <c r="T171" s="14">
        <v>8.0</v>
      </c>
      <c r="U171" s="14">
        <v>0.0</v>
      </c>
      <c r="V171" s="15">
        <v>30.0</v>
      </c>
      <c r="W171" s="15">
        <v>1.0</v>
      </c>
      <c r="X171" s="16">
        <v>20.0</v>
      </c>
      <c r="Y171" s="16">
        <v>0.0</v>
      </c>
      <c r="Z171" s="16">
        <v>11.0</v>
      </c>
      <c r="AA171" s="17">
        <v>11.0</v>
      </c>
      <c r="AB171" s="17">
        <v>0.55</v>
      </c>
      <c r="AC171" s="16">
        <v>9.0</v>
      </c>
      <c r="AD171" s="16">
        <v>0.0</v>
      </c>
      <c r="AE171" s="17">
        <v>20.0</v>
      </c>
      <c r="AF171" s="17">
        <v>1.0</v>
      </c>
      <c r="AG171" s="1" t="s">
        <v>210</v>
      </c>
      <c r="AH171" s="14">
        <v>0.27</v>
      </c>
      <c r="AI171" s="14">
        <v>15.0</v>
      </c>
      <c r="AJ171" s="16">
        <v>0.08</v>
      </c>
      <c r="AK171" s="16">
        <v>4.0</v>
      </c>
      <c r="AL171" s="18">
        <v>0.0</v>
      </c>
      <c r="AM171" s="18">
        <v>15.0</v>
      </c>
      <c r="AN171" s="19">
        <v>0.0</v>
      </c>
      <c r="AO171" s="19">
        <v>5.0</v>
      </c>
    </row>
    <row r="172">
      <c r="A172" s="11">
        <v>4852.0</v>
      </c>
      <c r="B172" s="11">
        <v>4852.0</v>
      </c>
      <c r="C172" s="1" t="s">
        <v>211</v>
      </c>
      <c r="D172" s="12">
        <v>25.0</v>
      </c>
      <c r="E172" s="12">
        <v>8.0</v>
      </c>
      <c r="F172" s="12">
        <v>17.0</v>
      </c>
      <c r="G172" s="13">
        <v>25.0</v>
      </c>
      <c r="H172" s="13">
        <v>1.0</v>
      </c>
      <c r="I172" s="12">
        <v>0.0</v>
      </c>
      <c r="J172" s="12">
        <v>0.0</v>
      </c>
      <c r="K172" s="13" t="str">
        <f t="shared" si="1"/>
        <v>17.00</v>
      </c>
      <c r="L172" s="13" t="str">
        <f t="shared" si="4"/>
        <v>0.68</v>
      </c>
      <c r="M172" s="13">
        <v>25.0</v>
      </c>
      <c r="N172" s="13">
        <v>1.0</v>
      </c>
      <c r="O172" s="14">
        <v>20.0</v>
      </c>
      <c r="P172" s="14">
        <v>4.0</v>
      </c>
      <c r="Q172" s="14">
        <v>16.0</v>
      </c>
      <c r="R172" s="15">
        <v>20.0</v>
      </c>
      <c r="S172" s="15">
        <v>1.0</v>
      </c>
      <c r="T172" s="14">
        <v>0.0</v>
      </c>
      <c r="U172" s="14">
        <v>0.0</v>
      </c>
      <c r="V172" s="15">
        <v>20.0</v>
      </c>
      <c r="W172" s="15">
        <v>1.0</v>
      </c>
      <c r="X172" s="16">
        <v>19.0</v>
      </c>
      <c r="Y172" s="16">
        <v>3.0</v>
      </c>
      <c r="Z172" s="16">
        <v>15.0</v>
      </c>
      <c r="AA172" s="17">
        <v>18.0</v>
      </c>
      <c r="AB172" s="17">
        <v>0.95</v>
      </c>
      <c r="AC172" s="16">
        <v>0.0</v>
      </c>
      <c r="AD172" s="16">
        <v>1.0</v>
      </c>
      <c r="AE172" s="17">
        <v>18.0</v>
      </c>
      <c r="AF172" s="17">
        <v>0.95</v>
      </c>
      <c r="AG172" s="1" t="s">
        <v>211</v>
      </c>
      <c r="AH172" s="14">
        <v>0.0</v>
      </c>
      <c r="AI172" s="14">
        <v>-5.0</v>
      </c>
      <c r="AJ172" s="16">
        <v>-0.05</v>
      </c>
      <c r="AK172" s="16">
        <v>-7.0</v>
      </c>
      <c r="AL172" s="18">
        <v>0.0</v>
      </c>
      <c r="AM172" s="18">
        <v>-5.0</v>
      </c>
      <c r="AN172" s="19">
        <v>-0.05</v>
      </c>
      <c r="AO172" s="19">
        <v>-7.0</v>
      </c>
    </row>
    <row r="173">
      <c r="A173" s="11">
        <v>25802.0</v>
      </c>
      <c r="B173" s="11">
        <v>25802.0</v>
      </c>
      <c r="C173" s="1" t="s">
        <v>212</v>
      </c>
      <c r="D173" s="12">
        <v>15.0</v>
      </c>
      <c r="E173" s="12">
        <v>7.0</v>
      </c>
      <c r="F173" s="12">
        <v>8.0</v>
      </c>
      <c r="G173" s="13">
        <v>15.0</v>
      </c>
      <c r="H173" s="13">
        <v>1.0</v>
      </c>
      <c r="I173" s="12">
        <v>0.0</v>
      </c>
      <c r="J173" s="12">
        <v>0.0</v>
      </c>
      <c r="K173" s="13" t="str">
        <f t="shared" si="1"/>
        <v>8.00</v>
      </c>
      <c r="L173" s="13" t="str">
        <f t="shared" si="4"/>
        <v>0.53</v>
      </c>
      <c r="M173" s="13">
        <v>15.0</v>
      </c>
      <c r="N173" s="13">
        <v>1.0</v>
      </c>
      <c r="O173" s="14">
        <v>25.0</v>
      </c>
      <c r="P173" s="14">
        <v>17.0</v>
      </c>
      <c r="Q173" s="14">
        <v>4.0</v>
      </c>
      <c r="R173" s="15">
        <v>21.0</v>
      </c>
      <c r="S173" s="15">
        <v>0.84</v>
      </c>
      <c r="T173" s="14">
        <v>4.0</v>
      </c>
      <c r="U173" s="14">
        <v>0.0</v>
      </c>
      <c r="V173" s="15">
        <v>25.0</v>
      </c>
      <c r="W173" s="15">
        <v>1.0</v>
      </c>
      <c r="X173" s="16">
        <v>17.0</v>
      </c>
      <c r="Y173" s="16">
        <v>10.0</v>
      </c>
      <c r="Z173" s="16">
        <v>2.0</v>
      </c>
      <c r="AA173" s="17">
        <v>12.0</v>
      </c>
      <c r="AB173" s="17">
        <v>0.71</v>
      </c>
      <c r="AC173" s="16">
        <v>5.0</v>
      </c>
      <c r="AD173" s="16">
        <v>0.0</v>
      </c>
      <c r="AE173" s="17">
        <v>17.0</v>
      </c>
      <c r="AF173" s="17">
        <v>1.0</v>
      </c>
      <c r="AG173" s="1" t="s">
        <v>212</v>
      </c>
      <c r="AH173" s="14">
        <v>-0.16</v>
      </c>
      <c r="AI173" s="14">
        <v>6.0</v>
      </c>
      <c r="AJ173" s="16">
        <v>-0.29</v>
      </c>
      <c r="AK173" s="16">
        <v>-3.0</v>
      </c>
      <c r="AL173" s="18">
        <v>0.0</v>
      </c>
      <c r="AM173" s="18">
        <v>10.0</v>
      </c>
      <c r="AN173" s="19">
        <v>0.0</v>
      </c>
      <c r="AO173" s="19">
        <v>2.0</v>
      </c>
    </row>
    <row r="174">
      <c r="A174" s="11">
        <v>42092.0</v>
      </c>
      <c r="B174" s="11">
        <v>42092.0</v>
      </c>
      <c r="C174" s="1" t="s">
        <v>213</v>
      </c>
      <c r="D174" s="12">
        <v>14.0</v>
      </c>
      <c r="E174" s="12">
        <v>14.0</v>
      </c>
      <c r="F174" s="12">
        <v>0.0</v>
      </c>
      <c r="G174" s="13">
        <v>14.0</v>
      </c>
      <c r="H174" s="13">
        <v>1.0</v>
      </c>
      <c r="I174" s="12">
        <v>0.0</v>
      </c>
      <c r="J174" s="12">
        <v>0.0</v>
      </c>
      <c r="K174" s="13" t="str">
        <f t="shared" si="1"/>
        <v>0.00</v>
      </c>
      <c r="L174" s="13" t="str">
        <f t="shared" si="4"/>
        <v>0.00</v>
      </c>
      <c r="M174" s="13">
        <v>14.0</v>
      </c>
      <c r="N174" s="13">
        <v>1.0</v>
      </c>
      <c r="O174" s="14">
        <v>10.0</v>
      </c>
      <c r="P174" s="14">
        <v>7.0</v>
      </c>
      <c r="Q174" s="14">
        <v>3.0</v>
      </c>
      <c r="R174" s="15">
        <v>10.0</v>
      </c>
      <c r="S174" s="15">
        <v>1.0</v>
      </c>
      <c r="T174" s="14">
        <v>0.0</v>
      </c>
      <c r="U174" s="14">
        <v>0.0</v>
      </c>
      <c r="V174" s="15">
        <v>10.0</v>
      </c>
      <c r="W174" s="15">
        <v>1.0</v>
      </c>
      <c r="X174" s="16">
        <v>17.0</v>
      </c>
      <c r="Y174" s="16">
        <v>11.0</v>
      </c>
      <c r="Z174" s="16">
        <v>6.0</v>
      </c>
      <c r="AA174" s="17">
        <v>17.0</v>
      </c>
      <c r="AB174" s="17">
        <v>1.0</v>
      </c>
      <c r="AC174" s="16">
        <v>0.0</v>
      </c>
      <c r="AD174" s="16">
        <v>0.0</v>
      </c>
      <c r="AE174" s="17">
        <v>17.0</v>
      </c>
      <c r="AF174" s="17">
        <v>1.0</v>
      </c>
      <c r="AG174" s="1" t="s">
        <v>213</v>
      </c>
      <c r="AH174" s="14">
        <v>0.0</v>
      </c>
      <c r="AI174" s="14">
        <v>-4.0</v>
      </c>
      <c r="AJ174" s="16">
        <v>0.0</v>
      </c>
      <c r="AK174" s="16">
        <v>3.0</v>
      </c>
      <c r="AL174" s="18">
        <v>0.0</v>
      </c>
      <c r="AM174" s="18">
        <v>-4.0</v>
      </c>
      <c r="AN174" s="19">
        <v>0.0</v>
      </c>
      <c r="AO174" s="19">
        <v>3.0</v>
      </c>
    </row>
    <row r="175">
      <c r="A175" s="11">
        <v>25982.0</v>
      </c>
      <c r="B175" s="11">
        <v>25982.0</v>
      </c>
      <c r="C175" s="1" t="s">
        <v>214</v>
      </c>
      <c r="D175" s="12">
        <v>15.0</v>
      </c>
      <c r="E175" s="12">
        <v>3.0</v>
      </c>
      <c r="F175" s="12">
        <v>6.0</v>
      </c>
      <c r="G175" s="13">
        <v>9.0</v>
      </c>
      <c r="H175" s="13">
        <v>0.6</v>
      </c>
      <c r="I175" s="12">
        <v>6.0</v>
      </c>
      <c r="J175" s="12">
        <v>0.0</v>
      </c>
      <c r="K175" s="13" t="str">
        <f t="shared" si="1"/>
        <v>12.00</v>
      </c>
      <c r="L175" s="13" t="str">
        <f t="shared" si="4"/>
        <v>0.80</v>
      </c>
      <c r="M175" s="13">
        <v>15.0</v>
      </c>
      <c r="N175" s="13">
        <v>1.0</v>
      </c>
      <c r="O175" s="14">
        <v>10.0</v>
      </c>
      <c r="P175" s="14">
        <v>7.0</v>
      </c>
      <c r="Q175" s="14">
        <v>0.0</v>
      </c>
      <c r="R175" s="15">
        <v>7.0</v>
      </c>
      <c r="S175" s="15">
        <v>0.7</v>
      </c>
      <c r="T175" s="14">
        <v>3.0</v>
      </c>
      <c r="U175" s="14">
        <v>0.0</v>
      </c>
      <c r="V175" s="15">
        <v>10.0</v>
      </c>
      <c r="W175" s="15">
        <v>1.0</v>
      </c>
      <c r="X175" s="16">
        <v>16.0</v>
      </c>
      <c r="Y175" s="16">
        <v>5.0</v>
      </c>
      <c r="Z175" s="16">
        <v>0.0</v>
      </c>
      <c r="AA175" s="17">
        <v>5.0</v>
      </c>
      <c r="AB175" s="17">
        <v>0.31</v>
      </c>
      <c r="AC175" s="16">
        <v>7.0</v>
      </c>
      <c r="AD175" s="16">
        <v>4.0</v>
      </c>
      <c r="AE175" s="17">
        <v>12.0</v>
      </c>
      <c r="AF175" s="17">
        <v>0.75</v>
      </c>
      <c r="AG175" s="1" t="s">
        <v>214</v>
      </c>
      <c r="AH175" s="14">
        <v>0.1</v>
      </c>
      <c r="AI175" s="14">
        <v>-2.0</v>
      </c>
      <c r="AJ175" s="16">
        <v>-0.29</v>
      </c>
      <c r="AK175" s="16">
        <v>-4.0</v>
      </c>
      <c r="AL175" s="18">
        <v>0.0</v>
      </c>
      <c r="AM175" s="18">
        <v>-5.0</v>
      </c>
      <c r="AN175" s="19">
        <v>-0.25</v>
      </c>
      <c r="AO175" s="19">
        <v>-3.0</v>
      </c>
    </row>
    <row r="176">
      <c r="A176" s="11">
        <v>58486.0</v>
      </c>
      <c r="B176" s="11">
        <v>58486.0</v>
      </c>
      <c r="C176" s="1" t="s">
        <v>215</v>
      </c>
      <c r="D176" s="12">
        <v>15.0</v>
      </c>
      <c r="E176" s="12">
        <v>9.0</v>
      </c>
      <c r="F176" s="12">
        <v>3.0</v>
      </c>
      <c r="G176" s="13">
        <v>12.0</v>
      </c>
      <c r="H176" s="13">
        <v>0.8</v>
      </c>
      <c r="I176" s="12">
        <v>3.0</v>
      </c>
      <c r="J176" s="12">
        <v>0.0</v>
      </c>
      <c r="K176" s="13" t="str">
        <f t="shared" si="1"/>
        <v>6.00</v>
      </c>
      <c r="L176" s="13" t="str">
        <f t="shared" si="4"/>
        <v>0.40</v>
      </c>
      <c r="M176" s="13">
        <v>15.0</v>
      </c>
      <c r="N176" s="13">
        <v>1.0</v>
      </c>
      <c r="O176" s="14">
        <v>14.0</v>
      </c>
      <c r="P176" s="14">
        <v>0.0</v>
      </c>
      <c r="Q176" s="14">
        <v>0.0</v>
      </c>
      <c r="R176" s="15">
        <v>0.0</v>
      </c>
      <c r="S176" s="15">
        <v>0.0</v>
      </c>
      <c r="T176" s="14">
        <v>0.0</v>
      </c>
      <c r="U176" s="14">
        <v>14.0</v>
      </c>
      <c r="V176" s="15">
        <v>0.0</v>
      </c>
      <c r="W176" s="15">
        <v>0.0</v>
      </c>
      <c r="X176" s="16">
        <v>14.0</v>
      </c>
      <c r="Y176" s="16">
        <v>0.0</v>
      </c>
      <c r="Z176" s="16">
        <v>0.0</v>
      </c>
      <c r="AA176" s="17">
        <v>0.0</v>
      </c>
      <c r="AB176" s="17">
        <v>0.0</v>
      </c>
      <c r="AC176" s="16">
        <v>0.0</v>
      </c>
      <c r="AD176" s="16">
        <v>14.0</v>
      </c>
      <c r="AE176" s="17">
        <v>0.0</v>
      </c>
      <c r="AF176" s="17">
        <v>0.0</v>
      </c>
      <c r="AG176" s="1" t="s">
        <v>215</v>
      </c>
      <c r="AH176" s="14">
        <v>-0.8</v>
      </c>
      <c r="AI176" s="14">
        <v>-12.0</v>
      </c>
      <c r="AJ176" s="16">
        <v>-0.8</v>
      </c>
      <c r="AK176" s="16">
        <v>-12.0</v>
      </c>
      <c r="AL176" s="18">
        <v>-1.0</v>
      </c>
      <c r="AM176" s="18">
        <v>-15.0</v>
      </c>
      <c r="AN176" s="19">
        <v>-1.0</v>
      </c>
      <c r="AO176" s="19">
        <v>-15.0</v>
      </c>
    </row>
    <row r="177">
      <c r="A177" s="11">
        <v>71500.0</v>
      </c>
      <c r="B177" s="11">
        <v>71500.0</v>
      </c>
      <c r="C177" s="1" t="s">
        <v>216</v>
      </c>
      <c r="D177" s="12">
        <v>4.0</v>
      </c>
      <c r="E177" s="12">
        <v>2.0</v>
      </c>
      <c r="F177" s="12">
        <v>0.0</v>
      </c>
      <c r="G177" s="13">
        <v>2.0</v>
      </c>
      <c r="H177" s="13">
        <v>0.5</v>
      </c>
      <c r="I177" s="12">
        <v>2.0</v>
      </c>
      <c r="J177" s="12">
        <v>0.0</v>
      </c>
      <c r="K177" s="13" t="str">
        <f t="shared" si="1"/>
        <v>2.00</v>
      </c>
      <c r="L177" s="13" t="str">
        <f t="shared" si="4"/>
        <v>0.50</v>
      </c>
      <c r="M177" s="13">
        <v>4.0</v>
      </c>
      <c r="N177" s="13">
        <v>1.0</v>
      </c>
      <c r="O177" s="14">
        <v>10.0</v>
      </c>
      <c r="P177" s="14">
        <v>0.0</v>
      </c>
      <c r="Q177" s="14">
        <v>0.0</v>
      </c>
      <c r="R177" s="15">
        <v>0.0</v>
      </c>
      <c r="S177" s="15">
        <v>0.0</v>
      </c>
      <c r="T177" s="14">
        <v>3.0</v>
      </c>
      <c r="U177" s="14">
        <v>7.0</v>
      </c>
      <c r="V177" s="15">
        <v>3.0</v>
      </c>
      <c r="W177" s="15">
        <v>0.3</v>
      </c>
      <c r="X177" s="16">
        <v>14.0</v>
      </c>
      <c r="Y177" s="16">
        <v>0.0</v>
      </c>
      <c r="Z177" s="16">
        <v>0.0</v>
      </c>
      <c r="AA177" s="17">
        <v>0.0</v>
      </c>
      <c r="AB177" s="17">
        <v>0.0</v>
      </c>
      <c r="AC177" s="16">
        <v>5.0</v>
      </c>
      <c r="AD177" s="16">
        <v>9.0</v>
      </c>
      <c r="AE177" s="17">
        <v>5.0</v>
      </c>
      <c r="AF177" s="17">
        <v>0.36</v>
      </c>
      <c r="AG177" s="1" t="s">
        <v>216</v>
      </c>
      <c r="AH177" s="14">
        <v>-0.5</v>
      </c>
      <c r="AI177" s="14">
        <v>-2.0</v>
      </c>
      <c r="AJ177" s="16">
        <v>-0.5</v>
      </c>
      <c r="AK177" s="16">
        <v>-2.0</v>
      </c>
      <c r="AL177" s="18">
        <v>-0.7</v>
      </c>
      <c r="AM177" s="18">
        <v>-1.0</v>
      </c>
      <c r="AN177" s="19">
        <v>-0.64</v>
      </c>
      <c r="AO177" s="19">
        <v>1.0</v>
      </c>
    </row>
    <row r="178">
      <c r="A178" s="11">
        <v>61978.0</v>
      </c>
      <c r="B178" s="11">
        <v>61978.0</v>
      </c>
      <c r="C178" s="1" t="s">
        <v>217</v>
      </c>
      <c r="D178" s="12">
        <v>20.0</v>
      </c>
      <c r="E178" s="12">
        <v>0.0</v>
      </c>
      <c r="F178" s="12">
        <v>16.0</v>
      </c>
      <c r="G178" s="13">
        <v>16.0</v>
      </c>
      <c r="H178" s="13">
        <v>0.8</v>
      </c>
      <c r="I178" s="12">
        <v>4.0</v>
      </c>
      <c r="J178" s="12">
        <v>0.0</v>
      </c>
      <c r="K178" s="13" t="str">
        <f t="shared" si="1"/>
        <v>20.00</v>
      </c>
      <c r="L178" s="13" t="str">
        <f t="shared" si="4"/>
        <v>1.00</v>
      </c>
      <c r="M178" s="13">
        <v>20.0</v>
      </c>
      <c r="N178" s="13">
        <v>1.0</v>
      </c>
      <c r="O178" s="14">
        <v>0.0</v>
      </c>
      <c r="P178" s="14">
        <v>0.0</v>
      </c>
      <c r="Q178" s="14">
        <v>0.0</v>
      </c>
      <c r="R178" s="15">
        <v>0.0</v>
      </c>
      <c r="S178" s="26"/>
      <c r="T178" s="14">
        <v>0.0</v>
      </c>
      <c r="U178" s="14">
        <v>0.0</v>
      </c>
      <c r="V178" s="15">
        <v>0.0</v>
      </c>
      <c r="W178" s="27" t="e">
        <v>#DIV/0!</v>
      </c>
      <c r="X178" s="16">
        <v>13.0</v>
      </c>
      <c r="Y178" s="16">
        <v>0.0</v>
      </c>
      <c r="Z178" s="16">
        <v>0.0</v>
      </c>
      <c r="AA178" s="17">
        <v>0.0</v>
      </c>
      <c r="AB178" s="17">
        <v>0.0</v>
      </c>
      <c r="AC178" s="16">
        <v>0.0</v>
      </c>
      <c r="AD178" s="16">
        <v>13.0</v>
      </c>
      <c r="AE178" s="17">
        <v>0.0</v>
      </c>
      <c r="AF178" s="17">
        <v>0.0</v>
      </c>
      <c r="AG178" s="1" t="s">
        <v>217</v>
      </c>
      <c r="AH178" s="21"/>
      <c r="AI178" s="14">
        <v>-16.0</v>
      </c>
      <c r="AJ178" s="16">
        <v>-0.8</v>
      </c>
      <c r="AK178" s="16">
        <v>-16.0</v>
      </c>
      <c r="AL178" s="28"/>
      <c r="AM178" s="18">
        <v>-20.0</v>
      </c>
      <c r="AN178" s="19">
        <v>-1.0</v>
      </c>
      <c r="AO178" s="19">
        <v>-20.0</v>
      </c>
    </row>
    <row r="179">
      <c r="A179" s="11">
        <v>34658.0</v>
      </c>
      <c r="B179" s="11">
        <v>34658.0</v>
      </c>
      <c r="C179" s="1" t="s">
        <v>218</v>
      </c>
      <c r="D179" s="12">
        <v>4.0</v>
      </c>
      <c r="E179" s="12">
        <v>4.0</v>
      </c>
      <c r="F179" s="12">
        <v>0.0</v>
      </c>
      <c r="G179" s="13">
        <v>4.0</v>
      </c>
      <c r="H179" s="13">
        <v>1.0</v>
      </c>
      <c r="I179" s="12">
        <v>0.0</v>
      </c>
      <c r="J179" s="12">
        <v>0.0</v>
      </c>
      <c r="K179" s="13" t="str">
        <f t="shared" si="1"/>
        <v>0.00</v>
      </c>
      <c r="L179" s="13" t="str">
        <f t="shared" si="4"/>
        <v>0.00</v>
      </c>
      <c r="M179" s="13">
        <v>4.0</v>
      </c>
      <c r="N179" s="13">
        <v>1.0</v>
      </c>
      <c r="O179" s="14">
        <v>4.0</v>
      </c>
      <c r="P179" s="14">
        <v>4.0</v>
      </c>
      <c r="Q179" s="14">
        <v>0.0</v>
      </c>
      <c r="R179" s="15">
        <v>4.0</v>
      </c>
      <c r="S179" s="15">
        <v>1.0</v>
      </c>
      <c r="T179" s="14">
        <v>0.0</v>
      </c>
      <c r="U179" s="14">
        <v>0.0</v>
      </c>
      <c r="V179" s="15">
        <v>4.0</v>
      </c>
      <c r="W179" s="15">
        <v>1.0</v>
      </c>
      <c r="X179" s="16">
        <v>10.0</v>
      </c>
      <c r="Y179" s="16">
        <v>10.0</v>
      </c>
      <c r="Z179" s="16">
        <v>0.0</v>
      </c>
      <c r="AA179" s="17">
        <v>10.0</v>
      </c>
      <c r="AB179" s="17">
        <v>1.0</v>
      </c>
      <c r="AC179" s="16">
        <v>0.0</v>
      </c>
      <c r="AD179" s="16">
        <v>0.0</v>
      </c>
      <c r="AE179" s="17">
        <v>10.0</v>
      </c>
      <c r="AF179" s="17">
        <v>1.0</v>
      </c>
      <c r="AG179" s="1" t="s">
        <v>218</v>
      </c>
      <c r="AH179" s="14">
        <v>0.0</v>
      </c>
      <c r="AI179" s="14">
        <v>0.0</v>
      </c>
      <c r="AJ179" s="16">
        <v>0.0</v>
      </c>
      <c r="AK179" s="16">
        <v>6.0</v>
      </c>
      <c r="AL179" s="18">
        <v>0.0</v>
      </c>
      <c r="AM179" s="18">
        <v>0.0</v>
      </c>
      <c r="AN179" s="19">
        <v>0.0</v>
      </c>
      <c r="AO179" s="19">
        <v>6.0</v>
      </c>
    </row>
    <row r="180">
      <c r="A180" s="11">
        <v>63544.0</v>
      </c>
      <c r="B180" s="11">
        <v>63544.0</v>
      </c>
      <c r="C180" s="1" t="s">
        <v>219</v>
      </c>
      <c r="D180" s="12">
        <v>10.0</v>
      </c>
      <c r="E180" s="12">
        <v>7.0</v>
      </c>
      <c r="F180" s="12">
        <v>0.0</v>
      </c>
      <c r="G180" s="13">
        <v>7.0</v>
      </c>
      <c r="H180" s="13">
        <v>0.7</v>
      </c>
      <c r="I180" s="12">
        <v>3.0</v>
      </c>
      <c r="J180" s="12">
        <v>0.0</v>
      </c>
      <c r="K180" s="13" t="str">
        <f t="shared" si="1"/>
        <v>3.00</v>
      </c>
      <c r="L180" s="13" t="str">
        <f t="shared" si="4"/>
        <v>0.30</v>
      </c>
      <c r="M180" s="13">
        <v>10.0</v>
      </c>
      <c r="N180" s="13">
        <v>1.0</v>
      </c>
      <c r="O180" s="14">
        <v>10.0</v>
      </c>
      <c r="P180" s="14">
        <v>4.0</v>
      </c>
      <c r="Q180" s="14">
        <v>0.0</v>
      </c>
      <c r="R180" s="15">
        <v>4.0</v>
      </c>
      <c r="S180" s="15">
        <v>0.4</v>
      </c>
      <c r="T180" s="14">
        <v>3.0</v>
      </c>
      <c r="U180" s="14">
        <v>3.0</v>
      </c>
      <c r="V180" s="15">
        <v>7.0</v>
      </c>
      <c r="W180" s="15">
        <v>0.7</v>
      </c>
      <c r="X180" s="16">
        <v>9.0</v>
      </c>
      <c r="Y180" s="16">
        <v>2.0</v>
      </c>
      <c r="Z180" s="16">
        <v>0.0</v>
      </c>
      <c r="AA180" s="17">
        <v>2.0</v>
      </c>
      <c r="AB180" s="17">
        <v>0.22</v>
      </c>
      <c r="AC180" s="16">
        <v>4.0</v>
      </c>
      <c r="AD180" s="16">
        <v>3.0</v>
      </c>
      <c r="AE180" s="17">
        <v>6.0</v>
      </c>
      <c r="AF180" s="17">
        <v>0.67</v>
      </c>
      <c r="AG180" s="1" t="s">
        <v>219</v>
      </c>
      <c r="AH180" s="14">
        <v>-0.3</v>
      </c>
      <c r="AI180" s="14">
        <v>-3.0</v>
      </c>
      <c r="AJ180" s="16">
        <v>-0.48</v>
      </c>
      <c r="AK180" s="16">
        <v>-5.0</v>
      </c>
      <c r="AL180" s="18">
        <v>-0.3</v>
      </c>
      <c r="AM180" s="18">
        <v>-3.0</v>
      </c>
      <c r="AN180" s="19">
        <v>-0.33</v>
      </c>
      <c r="AO180" s="19">
        <v>-4.0</v>
      </c>
    </row>
    <row r="181">
      <c r="A181" s="11">
        <v>51316.0</v>
      </c>
      <c r="B181" s="11">
        <v>51316.0</v>
      </c>
      <c r="C181" s="1" t="s">
        <v>220</v>
      </c>
      <c r="D181" s="20">
        <v>0.0</v>
      </c>
      <c r="E181" s="20">
        <v>0.0</v>
      </c>
      <c r="F181" s="20">
        <v>0.0</v>
      </c>
      <c r="G181" s="13">
        <v>0.0</v>
      </c>
      <c r="H181" s="13">
        <v>0.0</v>
      </c>
      <c r="I181" s="20">
        <v>0.0</v>
      </c>
      <c r="J181" s="20">
        <v>0.0</v>
      </c>
      <c r="K181" s="13" t="str">
        <f t="shared" si="1"/>
        <v>0.00</v>
      </c>
      <c r="L181" s="13" t="str">
        <f>SUM(G181+J181+K181)</f>
        <v>0.00</v>
      </c>
      <c r="M181" s="13">
        <v>0.0</v>
      </c>
      <c r="N181" s="13">
        <v>0.0</v>
      </c>
      <c r="O181" s="14">
        <v>4.0</v>
      </c>
      <c r="P181" s="14">
        <v>2.0</v>
      </c>
      <c r="Q181" s="14">
        <v>0.0</v>
      </c>
      <c r="R181" s="15">
        <v>2.0</v>
      </c>
      <c r="S181" s="15">
        <v>0.5</v>
      </c>
      <c r="T181" s="14">
        <v>2.0</v>
      </c>
      <c r="U181" s="14">
        <v>0.0</v>
      </c>
      <c r="V181" s="15">
        <v>4.0</v>
      </c>
      <c r="W181" s="15">
        <v>1.0</v>
      </c>
      <c r="X181" s="16">
        <v>8.0</v>
      </c>
      <c r="Y181" s="16">
        <v>4.0</v>
      </c>
      <c r="Z181" s="16">
        <v>0.0</v>
      </c>
      <c r="AA181" s="17">
        <v>4.0</v>
      </c>
      <c r="AB181" s="17">
        <v>0.5</v>
      </c>
      <c r="AC181" s="16">
        <v>4.0</v>
      </c>
      <c r="AD181" s="16">
        <v>0.0</v>
      </c>
      <c r="AE181" s="17">
        <v>8.0</v>
      </c>
      <c r="AF181" s="17">
        <v>1.0</v>
      </c>
      <c r="AG181" s="1" t="s">
        <v>220</v>
      </c>
      <c r="AH181" s="21"/>
      <c r="AI181" s="14">
        <v>2.0</v>
      </c>
      <c r="AJ181" s="23">
        <v>0.0</v>
      </c>
      <c r="AK181" s="16">
        <v>4.0</v>
      </c>
      <c r="AL181" s="24">
        <v>0.0</v>
      </c>
      <c r="AM181" s="18">
        <v>4.0</v>
      </c>
      <c r="AN181" s="29">
        <v>0.0</v>
      </c>
      <c r="AO181" s="19">
        <v>8.0</v>
      </c>
    </row>
    <row r="182">
      <c r="A182" s="11">
        <v>57184.0</v>
      </c>
      <c r="B182" s="11">
        <v>57184.0</v>
      </c>
      <c r="C182" s="1" t="s">
        <v>221</v>
      </c>
      <c r="D182" s="12">
        <v>15.0</v>
      </c>
      <c r="E182" s="12">
        <v>11.0</v>
      </c>
      <c r="F182" s="12">
        <v>4.0</v>
      </c>
      <c r="G182" s="13">
        <v>15.0</v>
      </c>
      <c r="H182" s="13">
        <v>1.0</v>
      </c>
      <c r="I182" s="12">
        <v>0.0</v>
      </c>
      <c r="J182" s="12">
        <v>0.0</v>
      </c>
      <c r="K182" s="13" t="str">
        <f t="shared" si="1"/>
        <v>4.00</v>
      </c>
      <c r="L182" s="13" t="str">
        <f t="shared" ref="L182:L187" si="5">(K182/D182)</f>
        <v>0.27</v>
      </c>
      <c r="M182" s="13">
        <v>15.0</v>
      </c>
      <c r="N182" s="13">
        <v>1.0</v>
      </c>
      <c r="O182" s="14">
        <v>4.0</v>
      </c>
      <c r="P182" s="14">
        <v>2.0</v>
      </c>
      <c r="Q182" s="14">
        <v>0.0</v>
      </c>
      <c r="R182" s="15">
        <v>2.0</v>
      </c>
      <c r="S182" s="15">
        <v>0.5</v>
      </c>
      <c r="T182" s="14">
        <v>0.0</v>
      </c>
      <c r="U182" s="14">
        <v>2.0</v>
      </c>
      <c r="V182" s="15">
        <v>2.0</v>
      </c>
      <c r="W182" s="15">
        <v>0.5</v>
      </c>
      <c r="X182" s="16">
        <v>8.0</v>
      </c>
      <c r="Y182" s="16">
        <v>8.0</v>
      </c>
      <c r="Z182" s="16">
        <v>0.0</v>
      </c>
      <c r="AA182" s="17">
        <v>8.0</v>
      </c>
      <c r="AB182" s="17">
        <v>1.0</v>
      </c>
      <c r="AC182" s="16">
        <v>0.0</v>
      </c>
      <c r="AD182" s="16">
        <v>0.0</v>
      </c>
      <c r="AE182" s="17">
        <v>8.0</v>
      </c>
      <c r="AF182" s="17">
        <v>1.0</v>
      </c>
      <c r="AG182" s="1" t="s">
        <v>221</v>
      </c>
      <c r="AH182" s="14">
        <v>-0.5</v>
      </c>
      <c r="AI182" s="14">
        <v>-13.0</v>
      </c>
      <c r="AJ182" s="16">
        <v>0.0</v>
      </c>
      <c r="AK182" s="16">
        <v>-7.0</v>
      </c>
      <c r="AL182" s="18">
        <v>-0.5</v>
      </c>
      <c r="AM182" s="18">
        <v>-13.0</v>
      </c>
      <c r="AN182" s="19">
        <v>0.0</v>
      </c>
      <c r="AO182" s="19">
        <v>-7.0</v>
      </c>
    </row>
    <row r="183">
      <c r="A183" s="11">
        <v>26990.0</v>
      </c>
      <c r="B183" s="11">
        <v>26990.0</v>
      </c>
      <c r="C183" s="1" t="s">
        <v>222</v>
      </c>
      <c r="D183" s="12">
        <v>4.0</v>
      </c>
      <c r="E183" s="12">
        <v>4.0</v>
      </c>
      <c r="F183" s="12">
        <v>0.0</v>
      </c>
      <c r="G183" s="13">
        <v>4.0</v>
      </c>
      <c r="H183" s="13">
        <v>1.0</v>
      </c>
      <c r="I183" s="12">
        <v>0.0</v>
      </c>
      <c r="J183" s="12">
        <v>0.0</v>
      </c>
      <c r="K183" s="13" t="str">
        <f t="shared" si="1"/>
        <v>0.00</v>
      </c>
      <c r="L183" s="13" t="str">
        <f t="shared" si="5"/>
        <v>0.00</v>
      </c>
      <c r="M183" s="13">
        <v>4.0</v>
      </c>
      <c r="N183" s="13">
        <v>1.0</v>
      </c>
      <c r="O183" s="14">
        <v>40.0</v>
      </c>
      <c r="P183" s="14">
        <v>14.0</v>
      </c>
      <c r="Q183" s="14">
        <v>18.0</v>
      </c>
      <c r="R183" s="15">
        <v>32.0</v>
      </c>
      <c r="S183" s="15">
        <v>0.8</v>
      </c>
      <c r="T183" s="14">
        <v>4.0</v>
      </c>
      <c r="U183" s="14">
        <v>4.0</v>
      </c>
      <c r="V183" s="15">
        <v>36.0</v>
      </c>
      <c r="W183" s="15">
        <v>0.9</v>
      </c>
      <c r="X183" s="16">
        <v>6.0</v>
      </c>
      <c r="Y183" s="16">
        <v>6.0</v>
      </c>
      <c r="Z183" s="16">
        <v>0.0</v>
      </c>
      <c r="AA183" s="17">
        <v>6.0</v>
      </c>
      <c r="AB183" s="17">
        <v>1.0</v>
      </c>
      <c r="AC183" s="16">
        <v>0.0</v>
      </c>
      <c r="AD183" s="16">
        <v>0.0</v>
      </c>
      <c r="AE183" s="17">
        <v>6.0</v>
      </c>
      <c r="AF183" s="17">
        <v>1.0</v>
      </c>
      <c r="AG183" s="1" t="s">
        <v>222</v>
      </c>
      <c r="AH183" s="14">
        <v>-0.2</v>
      </c>
      <c r="AI183" s="14">
        <v>28.0</v>
      </c>
      <c r="AJ183" s="16">
        <v>0.0</v>
      </c>
      <c r="AK183" s="16">
        <v>2.0</v>
      </c>
      <c r="AL183" s="18">
        <v>-0.1</v>
      </c>
      <c r="AM183" s="18">
        <v>32.0</v>
      </c>
      <c r="AN183" s="19">
        <v>0.0</v>
      </c>
      <c r="AO183" s="19">
        <v>2.0</v>
      </c>
    </row>
    <row r="184">
      <c r="A184" s="11">
        <v>46024.0</v>
      </c>
      <c r="B184" s="11">
        <v>46024.0</v>
      </c>
      <c r="C184" s="1" t="s">
        <v>223</v>
      </c>
      <c r="D184" s="12">
        <v>4.0</v>
      </c>
      <c r="E184" s="12">
        <v>0.0</v>
      </c>
      <c r="F184" s="12">
        <v>4.0</v>
      </c>
      <c r="G184" s="13">
        <v>4.0</v>
      </c>
      <c r="H184" s="13">
        <v>1.0</v>
      </c>
      <c r="I184" s="12">
        <v>0.0</v>
      </c>
      <c r="J184" s="12">
        <v>0.0</v>
      </c>
      <c r="K184" s="13" t="str">
        <f t="shared" si="1"/>
        <v>4.00</v>
      </c>
      <c r="L184" s="13" t="str">
        <f t="shared" si="5"/>
        <v>1.00</v>
      </c>
      <c r="M184" s="13">
        <v>4.0</v>
      </c>
      <c r="N184" s="13">
        <v>1.0</v>
      </c>
      <c r="O184" s="14">
        <v>10.0</v>
      </c>
      <c r="P184" s="14">
        <v>4.0</v>
      </c>
      <c r="Q184" s="14">
        <v>3.0</v>
      </c>
      <c r="R184" s="15">
        <v>7.0</v>
      </c>
      <c r="S184" s="15">
        <v>0.7</v>
      </c>
      <c r="T184" s="14">
        <v>3.0</v>
      </c>
      <c r="U184" s="14">
        <v>0.0</v>
      </c>
      <c r="V184" s="15">
        <v>10.0</v>
      </c>
      <c r="W184" s="15">
        <v>1.0</v>
      </c>
      <c r="X184" s="16">
        <v>6.0</v>
      </c>
      <c r="Y184" s="16">
        <v>1.0</v>
      </c>
      <c r="Z184" s="16">
        <v>1.0</v>
      </c>
      <c r="AA184" s="17">
        <v>2.0</v>
      </c>
      <c r="AB184" s="17">
        <v>0.33</v>
      </c>
      <c r="AC184" s="16">
        <v>4.0</v>
      </c>
      <c r="AD184" s="16">
        <v>0.0</v>
      </c>
      <c r="AE184" s="17">
        <v>6.0</v>
      </c>
      <c r="AF184" s="17">
        <v>1.0</v>
      </c>
      <c r="AG184" s="1" t="s">
        <v>223</v>
      </c>
      <c r="AH184" s="14">
        <v>-0.3</v>
      </c>
      <c r="AI184" s="14">
        <v>3.0</v>
      </c>
      <c r="AJ184" s="16">
        <v>-0.67</v>
      </c>
      <c r="AK184" s="16">
        <v>-2.0</v>
      </c>
      <c r="AL184" s="18">
        <v>0.0</v>
      </c>
      <c r="AM184" s="18">
        <v>6.0</v>
      </c>
      <c r="AN184" s="19">
        <v>0.0</v>
      </c>
      <c r="AO184" s="19">
        <v>2.0</v>
      </c>
    </row>
    <row r="185">
      <c r="A185" s="11">
        <v>59008.0</v>
      </c>
      <c r="B185" s="11">
        <v>59008.0</v>
      </c>
      <c r="C185" s="1" t="s">
        <v>224</v>
      </c>
      <c r="D185" s="12">
        <v>15.0</v>
      </c>
      <c r="E185" s="12">
        <v>12.0</v>
      </c>
      <c r="F185" s="12">
        <v>3.0</v>
      </c>
      <c r="G185" s="13">
        <v>15.0</v>
      </c>
      <c r="H185" s="13">
        <v>1.0</v>
      </c>
      <c r="I185" s="12">
        <v>0.0</v>
      </c>
      <c r="J185" s="12">
        <v>0.0</v>
      </c>
      <c r="K185" s="13" t="str">
        <f t="shared" si="1"/>
        <v>3.00</v>
      </c>
      <c r="L185" s="13" t="str">
        <f t="shared" si="5"/>
        <v>0.20</v>
      </c>
      <c r="M185" s="13">
        <v>15.0</v>
      </c>
      <c r="N185" s="13">
        <v>1.0</v>
      </c>
      <c r="O185" s="14">
        <v>4.0</v>
      </c>
      <c r="P185" s="14">
        <v>2.0</v>
      </c>
      <c r="Q185" s="14">
        <v>0.0</v>
      </c>
      <c r="R185" s="15">
        <v>2.0</v>
      </c>
      <c r="S185" s="15">
        <v>0.5</v>
      </c>
      <c r="T185" s="14">
        <v>2.0</v>
      </c>
      <c r="U185" s="14">
        <v>0.0</v>
      </c>
      <c r="V185" s="15">
        <v>4.0</v>
      </c>
      <c r="W185" s="15">
        <v>1.0</v>
      </c>
      <c r="X185" s="16">
        <v>5.0</v>
      </c>
      <c r="Y185" s="16">
        <v>1.0</v>
      </c>
      <c r="Z185" s="16">
        <v>0.0</v>
      </c>
      <c r="AA185" s="17">
        <v>1.0</v>
      </c>
      <c r="AB185" s="17">
        <v>0.2</v>
      </c>
      <c r="AC185" s="16">
        <v>4.0</v>
      </c>
      <c r="AD185" s="16">
        <v>0.0</v>
      </c>
      <c r="AE185" s="17">
        <v>5.0</v>
      </c>
      <c r="AF185" s="17">
        <v>1.0</v>
      </c>
      <c r="AG185" s="1" t="s">
        <v>224</v>
      </c>
      <c r="AH185" s="14">
        <v>-0.5</v>
      </c>
      <c r="AI185" s="14">
        <v>-13.0</v>
      </c>
      <c r="AJ185" s="16">
        <v>-0.8</v>
      </c>
      <c r="AK185" s="16">
        <v>-14.0</v>
      </c>
      <c r="AL185" s="18">
        <v>0.0</v>
      </c>
      <c r="AM185" s="18">
        <v>-11.0</v>
      </c>
      <c r="AN185" s="19">
        <v>0.0</v>
      </c>
      <c r="AO185" s="19">
        <v>-10.0</v>
      </c>
    </row>
    <row r="186">
      <c r="A186" s="11">
        <v>72130.0</v>
      </c>
      <c r="B186" s="11">
        <v>72130.0</v>
      </c>
      <c r="C186" s="1" t="s">
        <v>225</v>
      </c>
      <c r="D186" s="12">
        <v>10.0</v>
      </c>
      <c r="E186" s="12">
        <v>4.0</v>
      </c>
      <c r="F186" s="12">
        <v>3.0</v>
      </c>
      <c r="G186" s="13">
        <v>7.0</v>
      </c>
      <c r="H186" s="13">
        <v>0.7</v>
      </c>
      <c r="I186" s="12">
        <v>3.0</v>
      </c>
      <c r="J186" s="12">
        <v>0.0</v>
      </c>
      <c r="K186" s="13" t="str">
        <f t="shared" si="1"/>
        <v>6.00</v>
      </c>
      <c r="L186" s="13" t="str">
        <f t="shared" si="5"/>
        <v>0.60</v>
      </c>
      <c r="M186" s="13">
        <v>10.0</v>
      </c>
      <c r="N186" s="13">
        <v>1.0</v>
      </c>
      <c r="O186" s="14">
        <v>4.0</v>
      </c>
      <c r="P186" s="14">
        <v>4.0</v>
      </c>
      <c r="Q186" s="14">
        <v>0.0</v>
      </c>
      <c r="R186" s="15">
        <v>4.0</v>
      </c>
      <c r="S186" s="15">
        <v>1.0</v>
      </c>
      <c r="T186" s="14">
        <v>0.0</v>
      </c>
      <c r="U186" s="14">
        <v>0.0</v>
      </c>
      <c r="V186" s="15">
        <v>4.0</v>
      </c>
      <c r="W186" s="15">
        <v>1.0</v>
      </c>
      <c r="X186" s="16">
        <v>3.0</v>
      </c>
      <c r="Y186" s="16">
        <v>3.0</v>
      </c>
      <c r="Z186" s="16">
        <v>0.0</v>
      </c>
      <c r="AA186" s="17">
        <v>3.0</v>
      </c>
      <c r="AB186" s="17">
        <v>1.0</v>
      </c>
      <c r="AC186" s="16">
        <v>0.0</v>
      </c>
      <c r="AD186" s="16">
        <v>0.0</v>
      </c>
      <c r="AE186" s="17">
        <v>3.0</v>
      </c>
      <c r="AF186" s="17">
        <v>1.0</v>
      </c>
      <c r="AG186" s="1" t="s">
        <v>225</v>
      </c>
      <c r="AH186" s="14">
        <v>0.3</v>
      </c>
      <c r="AI186" s="14">
        <v>-3.0</v>
      </c>
      <c r="AJ186" s="16">
        <v>0.3</v>
      </c>
      <c r="AK186" s="16">
        <v>-4.0</v>
      </c>
      <c r="AL186" s="18">
        <v>0.0</v>
      </c>
      <c r="AM186" s="18">
        <v>-6.0</v>
      </c>
      <c r="AN186" s="19">
        <v>0.0</v>
      </c>
      <c r="AO186" s="19">
        <v>-7.0</v>
      </c>
    </row>
    <row r="187">
      <c r="A187" s="11">
        <v>35414.0</v>
      </c>
      <c r="B187" s="11">
        <v>35414.0</v>
      </c>
      <c r="C187" s="1" t="s">
        <v>226</v>
      </c>
      <c r="D187" s="12">
        <v>15.0</v>
      </c>
      <c r="E187" s="12">
        <v>12.0</v>
      </c>
      <c r="F187" s="12">
        <v>3.0</v>
      </c>
      <c r="G187" s="13">
        <v>15.0</v>
      </c>
      <c r="H187" s="13">
        <v>1.0</v>
      </c>
      <c r="I187" s="12">
        <v>0.0</v>
      </c>
      <c r="J187" s="12">
        <v>0.0</v>
      </c>
      <c r="K187" s="13" t="str">
        <f t="shared" si="1"/>
        <v>3.00</v>
      </c>
      <c r="L187" s="13" t="str">
        <f t="shared" si="5"/>
        <v>0.20</v>
      </c>
      <c r="M187" s="13">
        <v>15.0</v>
      </c>
      <c r="N187" s="13">
        <v>1.0</v>
      </c>
      <c r="O187" s="14">
        <v>10.0</v>
      </c>
      <c r="P187" s="14">
        <v>5.0</v>
      </c>
      <c r="Q187" s="14">
        <v>5.0</v>
      </c>
      <c r="R187" s="15">
        <v>10.0</v>
      </c>
      <c r="S187" s="15">
        <v>1.0</v>
      </c>
      <c r="T187" s="14">
        <v>0.0</v>
      </c>
      <c r="U187" s="14">
        <v>0.0</v>
      </c>
      <c r="V187" s="15">
        <v>10.0</v>
      </c>
      <c r="W187" s="15">
        <v>1.0</v>
      </c>
      <c r="X187" s="16">
        <v>0.0</v>
      </c>
      <c r="Y187" s="16">
        <v>0.0</v>
      </c>
      <c r="Z187" s="16">
        <v>0.0</v>
      </c>
      <c r="AA187" s="17">
        <v>0.0</v>
      </c>
      <c r="AB187" s="30"/>
      <c r="AC187" s="16">
        <v>0.0</v>
      </c>
      <c r="AD187" s="16">
        <v>0.0</v>
      </c>
      <c r="AE187" s="17">
        <v>0.0</v>
      </c>
      <c r="AF187" s="31" t="e">
        <v>#DIV/0!</v>
      </c>
      <c r="AG187" s="1" t="s">
        <v>226</v>
      </c>
      <c r="AH187" s="14">
        <v>0.0</v>
      </c>
      <c r="AI187" s="14">
        <v>-5.0</v>
      </c>
      <c r="AJ187" s="23">
        <v>0.0</v>
      </c>
      <c r="AK187" s="16">
        <v>-15.0</v>
      </c>
      <c r="AL187" s="18">
        <v>0.0</v>
      </c>
      <c r="AM187" s="18">
        <v>-5.0</v>
      </c>
      <c r="AN187" s="29">
        <v>0.0</v>
      </c>
      <c r="AO187" s="19">
        <v>-15.0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</v>
      </c>
      <c r="B1" s="1" t="s">
        <v>227</v>
      </c>
      <c r="C1" s="11" t="s">
        <v>228</v>
      </c>
      <c r="D1" s="11" t="s">
        <v>229</v>
      </c>
      <c r="E1" s="1" t="s">
        <v>230</v>
      </c>
      <c r="F1" s="1" t="s">
        <v>231</v>
      </c>
    </row>
    <row r="2">
      <c r="A2" s="1" t="s">
        <v>103</v>
      </c>
      <c r="B2" s="1" t="s">
        <v>232</v>
      </c>
      <c r="C2" s="32">
        <v>0.217</v>
      </c>
      <c r="D2" s="32">
        <v>0.183</v>
      </c>
      <c r="E2" s="32">
        <v>0.301</v>
      </c>
      <c r="F2" s="32">
        <v>0.271</v>
      </c>
    </row>
    <row r="3">
      <c r="A3" s="1" t="s">
        <v>66</v>
      </c>
      <c r="B3" s="1" t="s">
        <v>232</v>
      </c>
      <c r="C3" s="32">
        <v>0.256</v>
      </c>
      <c r="D3" s="32">
        <v>0.276</v>
      </c>
      <c r="E3" s="32">
        <v>0.387</v>
      </c>
      <c r="F3" s="32">
        <v>0.405</v>
      </c>
    </row>
    <row r="4">
      <c r="A4" s="1" t="s">
        <v>61</v>
      </c>
      <c r="B4" s="1" t="s">
        <v>232</v>
      </c>
      <c r="C4" s="32">
        <v>0.236</v>
      </c>
      <c r="D4" s="32">
        <v>0.196</v>
      </c>
      <c r="E4" s="32">
        <v>0.311</v>
      </c>
      <c r="F4" s="32">
        <v>0.281</v>
      </c>
    </row>
    <row r="5">
      <c r="A5" s="1" t="s">
        <v>72</v>
      </c>
      <c r="B5" s="1" t="s">
        <v>232</v>
      </c>
      <c r="C5" s="32">
        <v>0.205</v>
      </c>
      <c r="D5" s="32">
        <v>0.162</v>
      </c>
      <c r="E5" s="32">
        <v>0.305</v>
      </c>
      <c r="F5" s="32">
        <v>0.267</v>
      </c>
    </row>
    <row r="6">
      <c r="A6" s="1" t="s">
        <v>43</v>
      </c>
      <c r="B6" s="1" t="s">
        <v>232</v>
      </c>
      <c r="C6" s="32">
        <v>0.222</v>
      </c>
      <c r="D6" s="32">
        <v>0.229</v>
      </c>
      <c r="E6" s="32">
        <v>0.34</v>
      </c>
      <c r="F6" s="32">
        <v>0.307</v>
      </c>
    </row>
    <row r="7">
      <c r="A7" s="1" t="s">
        <v>57</v>
      </c>
      <c r="B7" s="1" t="s">
        <v>232</v>
      </c>
      <c r="C7" s="32">
        <v>0.239</v>
      </c>
      <c r="D7" s="32">
        <v>0.263</v>
      </c>
      <c r="E7" s="32">
        <v>0.405</v>
      </c>
      <c r="F7" s="32">
        <v>0.442</v>
      </c>
    </row>
    <row r="8">
      <c r="A8" s="1" t="s">
        <v>47</v>
      </c>
      <c r="B8" s="1" t="s">
        <v>232</v>
      </c>
      <c r="C8" s="32">
        <v>0.249</v>
      </c>
      <c r="D8" s="32">
        <v>0.23</v>
      </c>
      <c r="E8" s="32">
        <v>0.39</v>
      </c>
      <c r="F8" s="32">
        <v>0.358</v>
      </c>
    </row>
    <row r="9">
      <c r="A9" s="1" t="s">
        <v>45</v>
      </c>
      <c r="B9" s="1" t="s">
        <v>232</v>
      </c>
      <c r="C9" s="32">
        <v>0.231</v>
      </c>
      <c r="D9" s="32">
        <v>0.228</v>
      </c>
      <c r="E9" s="32">
        <v>0.345</v>
      </c>
      <c r="F9" s="32">
        <v>0.33</v>
      </c>
    </row>
    <row r="10">
      <c r="A10" s="1" t="s">
        <v>90</v>
      </c>
      <c r="B10" s="1" t="s">
        <v>232</v>
      </c>
      <c r="C10" s="32">
        <v>0.215</v>
      </c>
      <c r="D10" s="32">
        <v>0.197</v>
      </c>
      <c r="E10" s="32">
        <v>0.336</v>
      </c>
      <c r="F10" s="32">
        <v>0.256</v>
      </c>
    </row>
    <row r="11">
      <c r="A11" s="1" t="s">
        <v>87</v>
      </c>
      <c r="B11" s="1" t="s">
        <v>232</v>
      </c>
      <c r="C11" s="32">
        <v>0.229</v>
      </c>
      <c r="D11" s="32">
        <v>0.221</v>
      </c>
      <c r="E11" s="32">
        <v>0.295</v>
      </c>
      <c r="F11" s="32">
        <v>0.287</v>
      </c>
    </row>
    <row r="12">
      <c r="A12" s="1" t="s">
        <v>73</v>
      </c>
      <c r="B12" s="1" t="s">
        <v>232</v>
      </c>
      <c r="C12" s="32">
        <v>0.208</v>
      </c>
      <c r="D12" s="32">
        <v>0.236</v>
      </c>
      <c r="E12" s="32">
        <v>0.344</v>
      </c>
      <c r="F12" s="32">
        <v>0.261</v>
      </c>
    </row>
    <row r="13">
      <c r="A13" s="1" t="s">
        <v>70</v>
      </c>
      <c r="B13" s="1" t="s">
        <v>232</v>
      </c>
      <c r="C13" s="32">
        <v>0.255</v>
      </c>
      <c r="D13" s="32">
        <v>0.226</v>
      </c>
      <c r="E13" s="32">
        <v>0.355</v>
      </c>
      <c r="F13" s="32">
        <v>0.369</v>
      </c>
    </row>
    <row r="14">
      <c r="A14" s="1" t="s">
        <v>55</v>
      </c>
      <c r="B14" s="1" t="s">
        <v>232</v>
      </c>
      <c r="C14" s="32">
        <v>0.225</v>
      </c>
      <c r="D14" s="32">
        <v>0.211</v>
      </c>
      <c r="E14" s="32">
        <v>0.346</v>
      </c>
      <c r="F14" s="32">
        <v>0.307</v>
      </c>
    </row>
    <row r="15">
      <c r="A15" s="1" t="s">
        <v>86</v>
      </c>
      <c r="B15" s="1" t="s">
        <v>232</v>
      </c>
      <c r="C15" s="32">
        <v>0.194</v>
      </c>
      <c r="D15" s="32">
        <v>0.199</v>
      </c>
      <c r="E15" s="32">
        <v>0.304</v>
      </c>
      <c r="F15" s="32">
        <v>0.247</v>
      </c>
    </row>
    <row r="16">
      <c r="A16" s="1" t="s">
        <v>74</v>
      </c>
      <c r="B16" s="1" t="s">
        <v>232</v>
      </c>
      <c r="C16" s="32">
        <v>0.19</v>
      </c>
      <c r="D16" s="32">
        <v>0.208</v>
      </c>
      <c r="E16" s="32">
        <v>0.327</v>
      </c>
      <c r="F16" s="32">
        <v>0.329</v>
      </c>
    </row>
    <row r="17">
      <c r="A17" s="1" t="s">
        <v>48</v>
      </c>
      <c r="B17" s="1" t="s">
        <v>232</v>
      </c>
      <c r="C17" s="32">
        <v>0.22</v>
      </c>
      <c r="D17" s="32">
        <v>0.195</v>
      </c>
      <c r="E17" s="32">
        <v>0.298</v>
      </c>
      <c r="F17" s="32">
        <v>0.244</v>
      </c>
    </row>
    <row r="18">
      <c r="A18" s="1" t="s">
        <v>135</v>
      </c>
      <c r="B18" s="1" t="s">
        <v>232</v>
      </c>
      <c r="C18" s="32">
        <v>0.238</v>
      </c>
      <c r="D18" s="32">
        <v>0.212</v>
      </c>
      <c r="E18" s="32">
        <v>0.318</v>
      </c>
      <c r="F18" s="32">
        <v>0.217</v>
      </c>
    </row>
    <row r="19">
      <c r="A19" s="1" t="s">
        <v>49</v>
      </c>
      <c r="B19" s="1" t="s">
        <v>232</v>
      </c>
      <c r="C19" s="32">
        <v>0.233</v>
      </c>
      <c r="D19" s="32">
        <v>0.201</v>
      </c>
      <c r="E19" s="32">
        <v>0.276</v>
      </c>
      <c r="F19" s="32">
        <v>0.252</v>
      </c>
    </row>
    <row r="20">
      <c r="A20" s="1" t="s">
        <v>51</v>
      </c>
      <c r="B20" s="1" t="s">
        <v>232</v>
      </c>
      <c r="C20" s="32">
        <v>0.255</v>
      </c>
      <c r="D20" s="32">
        <v>0.26</v>
      </c>
      <c r="E20" s="32">
        <v>0.307</v>
      </c>
      <c r="F20" s="32">
        <v>0.287</v>
      </c>
    </row>
    <row r="21">
      <c r="A21" s="1" t="s">
        <v>95</v>
      </c>
      <c r="B21" s="1" t="s">
        <v>232</v>
      </c>
      <c r="C21" s="32">
        <v>0.216</v>
      </c>
      <c r="D21" s="32">
        <v>0.245</v>
      </c>
      <c r="E21" s="32">
        <v>0.327</v>
      </c>
      <c r="F21" s="32">
        <v>0.23</v>
      </c>
    </row>
    <row r="22">
      <c r="A22" s="1" t="s">
        <v>80</v>
      </c>
      <c r="B22" s="1" t="s">
        <v>232</v>
      </c>
      <c r="C22" s="32">
        <v>0.328</v>
      </c>
      <c r="D22" s="32">
        <v>0.237</v>
      </c>
      <c r="E22" s="32">
        <v>0.334</v>
      </c>
      <c r="F22" s="32">
        <v>0.3</v>
      </c>
    </row>
    <row r="23">
      <c r="A23" s="1" t="s">
        <v>59</v>
      </c>
      <c r="B23" s="1" t="s">
        <v>232</v>
      </c>
      <c r="C23" s="32">
        <v>0.21</v>
      </c>
      <c r="D23" s="32">
        <v>0.201</v>
      </c>
      <c r="E23" s="32">
        <v>0.304</v>
      </c>
      <c r="F23" s="32">
        <v>0.313</v>
      </c>
    </row>
    <row r="24">
      <c r="A24" s="1" t="s">
        <v>78</v>
      </c>
      <c r="B24" s="1" t="s">
        <v>232</v>
      </c>
      <c r="C24" s="32">
        <v>0.18</v>
      </c>
      <c r="D24" s="32">
        <v>0.18</v>
      </c>
      <c r="E24" s="32">
        <v>0.301</v>
      </c>
      <c r="F24" s="32">
        <v>0.301</v>
      </c>
    </row>
    <row r="25">
      <c r="A25" s="1" t="s">
        <v>120</v>
      </c>
      <c r="B25" s="1" t="s">
        <v>232</v>
      </c>
      <c r="C25" s="32">
        <v>0.15</v>
      </c>
      <c r="D25" s="32">
        <v>0.161</v>
      </c>
      <c r="E25" s="32">
        <v>0.325</v>
      </c>
      <c r="F25" s="32">
        <v>0.204</v>
      </c>
    </row>
    <row r="26">
      <c r="A26" s="1" t="s">
        <v>76</v>
      </c>
      <c r="B26" s="1" t="s">
        <v>232</v>
      </c>
      <c r="C26" s="32">
        <v>0.224</v>
      </c>
      <c r="D26" s="32">
        <v>0.189</v>
      </c>
      <c r="E26" s="32">
        <v>0.351</v>
      </c>
      <c r="F26" s="32">
        <v>0.267</v>
      </c>
    </row>
    <row r="27">
      <c r="A27" s="1" t="s">
        <v>52</v>
      </c>
      <c r="B27" s="1" t="s">
        <v>232</v>
      </c>
      <c r="C27" s="32">
        <v>0.292</v>
      </c>
      <c r="D27" s="32">
        <v>0.332</v>
      </c>
      <c r="E27" s="32">
        <v>0.376</v>
      </c>
      <c r="F27" s="32">
        <v>0.388</v>
      </c>
    </row>
    <row r="28">
      <c r="A28" s="1" t="s">
        <v>106</v>
      </c>
      <c r="B28" s="1" t="s">
        <v>232</v>
      </c>
      <c r="C28" s="32">
        <v>0.173</v>
      </c>
      <c r="D28" s="32">
        <v>0.194</v>
      </c>
      <c r="E28" s="32">
        <v>0.372</v>
      </c>
      <c r="F28" s="32">
        <v>0.219</v>
      </c>
    </row>
    <row r="29">
      <c r="A29" s="1" t="s">
        <v>62</v>
      </c>
      <c r="B29" s="1" t="s">
        <v>232</v>
      </c>
      <c r="C29" s="32">
        <v>0.246</v>
      </c>
      <c r="D29" s="32">
        <v>0.208</v>
      </c>
      <c r="E29" s="32">
        <v>0.301</v>
      </c>
      <c r="F29" s="32">
        <v>0.331</v>
      </c>
    </row>
    <row r="30">
      <c r="A30" s="1" t="s">
        <v>75</v>
      </c>
      <c r="B30" s="1" t="s">
        <v>232</v>
      </c>
      <c r="C30" s="32">
        <v>0.246</v>
      </c>
      <c r="D30" s="32">
        <v>0.19</v>
      </c>
      <c r="E30" s="32">
        <v>0.294</v>
      </c>
      <c r="F30" s="32">
        <v>0.269</v>
      </c>
    </row>
    <row r="31">
      <c r="A31" s="1" t="s">
        <v>113</v>
      </c>
      <c r="B31" s="1" t="s">
        <v>232</v>
      </c>
      <c r="C31" s="32">
        <v>0.18</v>
      </c>
      <c r="D31" s="32">
        <v>0.194</v>
      </c>
      <c r="E31" s="32">
        <v>0.279</v>
      </c>
      <c r="F31" s="32">
        <v>0.274</v>
      </c>
    </row>
    <row r="32">
      <c r="A32" s="1" t="s">
        <v>64</v>
      </c>
      <c r="B32" s="1" t="s">
        <v>232</v>
      </c>
      <c r="C32" s="32">
        <v>0.205</v>
      </c>
      <c r="D32" s="32">
        <v>0.176</v>
      </c>
      <c r="E32" s="32">
        <v>0.245</v>
      </c>
      <c r="F32" s="32">
        <v>0.252</v>
      </c>
    </row>
    <row r="33">
      <c r="A33" s="1" t="s">
        <v>60</v>
      </c>
      <c r="B33" s="1" t="s">
        <v>232</v>
      </c>
      <c r="C33" s="32">
        <v>0.242</v>
      </c>
      <c r="D33" s="32">
        <v>0.228</v>
      </c>
      <c r="E33" s="32">
        <v>0.358</v>
      </c>
      <c r="F33" s="32">
        <v>0.344</v>
      </c>
    </row>
    <row r="34">
      <c r="A34" s="1" t="s">
        <v>112</v>
      </c>
      <c r="B34" s="1" t="s">
        <v>232</v>
      </c>
      <c r="C34" s="32">
        <v>0.17</v>
      </c>
      <c r="D34" s="32">
        <v>0.16</v>
      </c>
      <c r="E34" s="32">
        <v>0.228</v>
      </c>
      <c r="F34" s="32">
        <v>0.264</v>
      </c>
    </row>
    <row r="35">
      <c r="A35" s="1" t="s">
        <v>41</v>
      </c>
      <c r="B35" s="1" t="s">
        <v>232</v>
      </c>
      <c r="C35" s="32">
        <v>0.327</v>
      </c>
      <c r="D35" s="32">
        <v>0.307</v>
      </c>
      <c r="E35" s="32">
        <v>0.433</v>
      </c>
      <c r="F35" s="32">
        <v>0.396</v>
      </c>
    </row>
    <row r="36">
      <c r="A36" s="1" t="s">
        <v>50</v>
      </c>
      <c r="B36" s="1" t="s">
        <v>232</v>
      </c>
      <c r="C36" s="32">
        <v>0.218</v>
      </c>
      <c r="D36" s="32">
        <v>0.217</v>
      </c>
      <c r="E36" s="32">
        <v>0.308</v>
      </c>
      <c r="F36" s="32">
        <v>0.292</v>
      </c>
    </row>
    <row r="37">
      <c r="A37" s="1" t="s">
        <v>89</v>
      </c>
      <c r="B37" s="1" t="s">
        <v>232</v>
      </c>
      <c r="C37" s="32">
        <v>0.207</v>
      </c>
      <c r="D37" s="32">
        <v>0.187</v>
      </c>
      <c r="E37" s="32">
        <v>0.298</v>
      </c>
      <c r="F37" s="32">
        <v>0.32</v>
      </c>
    </row>
    <row r="38">
      <c r="A38" s="1" t="s">
        <v>67</v>
      </c>
      <c r="B38" s="1" t="s">
        <v>232</v>
      </c>
      <c r="C38" s="32">
        <v>0.226</v>
      </c>
      <c r="D38" s="32">
        <v>0.209</v>
      </c>
      <c r="E38" s="32">
        <v>0.333</v>
      </c>
      <c r="F38" s="32">
        <v>0.293</v>
      </c>
    </row>
    <row r="39">
      <c r="A39" s="1" t="s">
        <v>58</v>
      </c>
      <c r="B39" s="1" t="s">
        <v>232</v>
      </c>
      <c r="C39" s="32">
        <v>0.277</v>
      </c>
      <c r="D39" s="32">
        <v>0.28</v>
      </c>
      <c r="E39" s="32">
        <v>0.408</v>
      </c>
      <c r="F39" s="32">
        <v>0.383</v>
      </c>
    </row>
    <row r="40">
      <c r="A40" s="1" t="s">
        <v>85</v>
      </c>
      <c r="B40" s="1" t="s">
        <v>232</v>
      </c>
      <c r="C40" s="32">
        <v>0.193</v>
      </c>
      <c r="D40" s="32">
        <v>0.207</v>
      </c>
      <c r="E40" s="32">
        <v>0.346</v>
      </c>
      <c r="F40" s="32">
        <v>0.36</v>
      </c>
    </row>
    <row r="41">
      <c r="A41" s="1" t="s">
        <v>68</v>
      </c>
      <c r="B41" s="1" t="s">
        <v>232</v>
      </c>
      <c r="C41" s="32">
        <v>0.206</v>
      </c>
      <c r="D41" s="32">
        <v>0.226</v>
      </c>
      <c r="E41" s="32">
        <v>0.336</v>
      </c>
      <c r="F41" s="32">
        <v>0.294</v>
      </c>
    </row>
    <row r="42">
      <c r="A42" s="1" t="s">
        <v>46</v>
      </c>
      <c r="B42" s="1" t="s">
        <v>232</v>
      </c>
      <c r="C42" s="32">
        <v>0.221</v>
      </c>
      <c r="D42" s="32">
        <v>0.185</v>
      </c>
      <c r="E42" s="32">
        <v>0.311</v>
      </c>
      <c r="F42" s="32">
        <v>0.278</v>
      </c>
    </row>
    <row r="43">
      <c r="A43" s="1" t="s">
        <v>83</v>
      </c>
      <c r="B43" s="1" t="s">
        <v>232</v>
      </c>
      <c r="C43" s="32">
        <v>0.265</v>
      </c>
      <c r="D43" s="32">
        <v>0.2</v>
      </c>
      <c r="E43" s="32">
        <v>0.32</v>
      </c>
      <c r="F43" s="32">
        <v>0.299</v>
      </c>
    </row>
    <row r="44">
      <c r="A44" s="1" t="s">
        <v>99</v>
      </c>
      <c r="B44" s="1" t="s">
        <v>232</v>
      </c>
      <c r="C44" s="32">
        <v>0.162</v>
      </c>
      <c r="D44" s="32">
        <v>0.191</v>
      </c>
      <c r="E44" s="32">
        <v>0.357</v>
      </c>
      <c r="F44" s="32">
        <v>0.262</v>
      </c>
    </row>
    <row r="45">
      <c r="A45" s="1" t="s">
        <v>54</v>
      </c>
      <c r="B45" s="1" t="s">
        <v>232</v>
      </c>
      <c r="C45" s="32">
        <v>0.232</v>
      </c>
      <c r="D45" s="32">
        <v>0.24</v>
      </c>
      <c r="E45" s="32">
        <v>0.387</v>
      </c>
      <c r="F45" s="32">
        <v>0.38</v>
      </c>
    </row>
    <row r="46">
      <c r="A46" s="1" t="s">
        <v>79</v>
      </c>
      <c r="B46" s="1" t="s">
        <v>232</v>
      </c>
      <c r="C46" s="32">
        <v>0.24</v>
      </c>
      <c r="D46" s="32">
        <v>0.223</v>
      </c>
      <c r="E46" s="32">
        <v>0.386</v>
      </c>
      <c r="F46" s="32">
        <v>0.352</v>
      </c>
    </row>
    <row r="47">
      <c r="A47" s="1" t="s">
        <v>100</v>
      </c>
      <c r="B47" s="1" t="s">
        <v>232</v>
      </c>
      <c r="C47" s="32">
        <v>0.225</v>
      </c>
      <c r="D47" s="32">
        <v>0.199</v>
      </c>
      <c r="E47" s="32">
        <v>0.335</v>
      </c>
      <c r="F47" s="32">
        <v>0.201</v>
      </c>
    </row>
    <row r="48">
      <c r="A48" s="1" t="s">
        <v>92</v>
      </c>
      <c r="B48" s="1" t="s">
        <v>232</v>
      </c>
      <c r="C48" s="32">
        <v>0.248</v>
      </c>
      <c r="D48" s="32">
        <v>0.197</v>
      </c>
      <c r="E48" s="32">
        <v>0.325</v>
      </c>
      <c r="F48" s="32">
        <v>0.281</v>
      </c>
    </row>
    <row r="49">
      <c r="A49" s="1" t="s">
        <v>56</v>
      </c>
      <c r="B49" s="1" t="s">
        <v>232</v>
      </c>
      <c r="C49" s="32">
        <v>0.219</v>
      </c>
      <c r="D49" s="32">
        <v>0.224</v>
      </c>
      <c r="E49" s="32">
        <v>0.315</v>
      </c>
      <c r="F49" s="32">
        <v>0.295</v>
      </c>
    </row>
    <row r="50">
      <c r="A50" s="1" t="s">
        <v>88</v>
      </c>
      <c r="B50" s="1" t="s">
        <v>232</v>
      </c>
      <c r="C50" s="32">
        <v>0.276</v>
      </c>
      <c r="D50" s="32">
        <v>0.203</v>
      </c>
      <c r="E50" s="32">
        <v>0.284</v>
      </c>
      <c r="F50" s="32">
        <v>0.243</v>
      </c>
    </row>
    <row r="51">
      <c r="A51" s="1" t="s">
        <v>65</v>
      </c>
      <c r="B51" s="1" t="s">
        <v>232</v>
      </c>
      <c r="C51" s="32">
        <v>0.206</v>
      </c>
      <c r="D51" s="32">
        <v>0.223</v>
      </c>
      <c r="E51" s="32">
        <v>0.328</v>
      </c>
      <c r="F51" s="32">
        <v>0.275</v>
      </c>
    </row>
    <row r="52">
      <c r="A52" s="1" t="s">
        <v>81</v>
      </c>
      <c r="B52" s="1" t="s">
        <v>232</v>
      </c>
      <c r="C52" s="32">
        <v>0.187</v>
      </c>
      <c r="D52" s="32">
        <v>0.156</v>
      </c>
      <c r="E52" s="32">
        <v>0.271</v>
      </c>
      <c r="F52" s="32">
        <v>0.234</v>
      </c>
    </row>
    <row r="53">
      <c r="A53" s="1" t="s">
        <v>71</v>
      </c>
      <c r="B53" s="1" t="s">
        <v>232</v>
      </c>
      <c r="C53" s="32">
        <v>0.255</v>
      </c>
      <c r="D53" s="32">
        <v>0.22</v>
      </c>
      <c r="E53" s="32">
        <v>0.352</v>
      </c>
      <c r="F53" s="32">
        <v>0.351</v>
      </c>
    </row>
    <row r="54">
      <c r="A54" s="1" t="s">
        <v>44</v>
      </c>
      <c r="B54" s="1" t="s">
        <v>232</v>
      </c>
      <c r="C54" s="32">
        <v>0.239</v>
      </c>
      <c r="D54" s="32">
        <v>0.257</v>
      </c>
      <c r="E54" s="32">
        <v>0.342</v>
      </c>
      <c r="F54" s="32">
        <v>0.297</v>
      </c>
    </row>
    <row r="55">
      <c r="A55" s="1" t="s">
        <v>42</v>
      </c>
      <c r="B55" s="1" t="s">
        <v>232</v>
      </c>
      <c r="C55" s="32">
        <v>0.318</v>
      </c>
      <c r="D55" s="32">
        <v>0.292</v>
      </c>
      <c r="E55" s="32">
        <v>0.41</v>
      </c>
      <c r="F55" s="32">
        <v>0.394</v>
      </c>
    </row>
    <row r="56">
      <c r="A56" s="1" t="s">
        <v>77</v>
      </c>
      <c r="B56" s="1" t="s">
        <v>232</v>
      </c>
      <c r="C56" s="32">
        <v>0.222</v>
      </c>
      <c r="D56" s="32">
        <v>0.239</v>
      </c>
      <c r="E56" s="32">
        <v>0.331</v>
      </c>
      <c r="F56" s="32">
        <v>0.311</v>
      </c>
    </row>
    <row r="57">
      <c r="A57" s="1" t="s">
        <v>98</v>
      </c>
      <c r="B57" s="1" t="s">
        <v>232</v>
      </c>
      <c r="C57" s="32">
        <v>0.215</v>
      </c>
      <c r="D57" s="32">
        <v>0.211</v>
      </c>
      <c r="E57" s="32">
        <v>0.307</v>
      </c>
      <c r="F57" s="32">
        <v>0.239</v>
      </c>
    </row>
    <row r="58">
      <c r="A58" s="1" t="s">
        <v>97</v>
      </c>
      <c r="B58" s="1" t="s">
        <v>232</v>
      </c>
      <c r="C58" s="32">
        <v>0.278</v>
      </c>
      <c r="D58" s="32">
        <v>0.265</v>
      </c>
      <c r="E58" s="32">
        <v>0.323</v>
      </c>
      <c r="F58" s="32">
        <v>0.302</v>
      </c>
    </row>
    <row r="59">
      <c r="A59" s="1" t="s">
        <v>63</v>
      </c>
      <c r="B59" s="1" t="s">
        <v>232</v>
      </c>
      <c r="C59" s="32">
        <v>0.295</v>
      </c>
      <c r="D59" s="32">
        <v>0.268</v>
      </c>
      <c r="E59" s="32">
        <v>0.384</v>
      </c>
      <c r="F59" s="32">
        <v>0.4</v>
      </c>
    </row>
    <row r="60">
      <c r="A60" s="1" t="s">
        <v>69</v>
      </c>
      <c r="B60" s="1" t="s">
        <v>232</v>
      </c>
      <c r="C60" s="32">
        <v>0.231</v>
      </c>
      <c r="D60" s="32">
        <v>0.217</v>
      </c>
      <c r="E60" s="32">
        <v>0.373</v>
      </c>
      <c r="F60" s="32">
        <v>0.334</v>
      </c>
    </row>
    <row r="61">
      <c r="A61" s="1" t="s">
        <v>53</v>
      </c>
      <c r="B61" s="1" t="s">
        <v>232</v>
      </c>
      <c r="C61" s="32">
        <v>0.214</v>
      </c>
      <c r="D61" s="32">
        <v>0.199</v>
      </c>
      <c r="E61" s="32">
        <v>0.294</v>
      </c>
      <c r="F61" s="32">
        <v>0.23</v>
      </c>
    </row>
    <row r="62">
      <c r="A62" s="1" t="s">
        <v>233</v>
      </c>
      <c r="B62" s="1" t="s">
        <v>232</v>
      </c>
      <c r="C62" s="32">
        <v>0.258</v>
      </c>
      <c r="D62" s="32">
        <v>0.239</v>
      </c>
      <c r="E62" s="32">
        <v>0.351</v>
      </c>
      <c r="F62" s="32">
        <v>0.32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3"/>
      <c r="B1" s="34">
        <v>1990.0</v>
      </c>
      <c r="C1" s="34">
        <v>2000.0</v>
      </c>
      <c r="D1" s="35" t="s">
        <v>234</v>
      </c>
      <c r="E1" s="35" t="s">
        <v>235</v>
      </c>
    </row>
    <row r="2">
      <c r="A2" s="35" t="s">
        <v>236</v>
      </c>
      <c r="B2" s="36">
        <v>0.196</v>
      </c>
      <c r="C2" s="36">
        <v>0.193</v>
      </c>
      <c r="D2" s="36">
        <v>0.283</v>
      </c>
      <c r="E2" s="36">
        <v>0.264</v>
      </c>
    </row>
    <row r="3">
      <c r="A3" s="35" t="s">
        <v>237</v>
      </c>
      <c r="B3" s="33"/>
      <c r="C3" s="33"/>
      <c r="D3" s="33"/>
      <c r="E3" s="33"/>
    </row>
    <row r="4">
      <c r="A4" s="35" t="s">
        <v>103</v>
      </c>
      <c r="B4" s="33"/>
      <c r="C4" s="33"/>
      <c r="D4" s="33"/>
      <c r="E4" s="33"/>
    </row>
    <row r="5">
      <c r="A5" s="35" t="s">
        <v>66</v>
      </c>
      <c r="B5" s="33"/>
      <c r="C5" s="33"/>
      <c r="D5" s="33"/>
      <c r="E5" s="33"/>
    </row>
    <row r="6">
      <c r="A6" s="35" t="s">
        <v>61</v>
      </c>
      <c r="C6" s="33"/>
      <c r="D6" s="33"/>
      <c r="E6" s="33"/>
    </row>
    <row r="7">
      <c r="A7" s="35" t="s">
        <v>238</v>
      </c>
      <c r="B7" s="33"/>
      <c r="C7" s="33"/>
      <c r="D7" s="33"/>
      <c r="E7" s="33"/>
    </row>
    <row r="8">
      <c r="A8" s="35" t="s">
        <v>239</v>
      </c>
      <c r="B8" s="33"/>
      <c r="C8" s="33"/>
      <c r="D8" s="33"/>
      <c r="E8" s="33"/>
    </row>
    <row r="9">
      <c r="A9" s="35" t="s">
        <v>240</v>
      </c>
      <c r="B9" s="33"/>
      <c r="C9" s="33"/>
      <c r="D9" s="33"/>
      <c r="E9" s="33"/>
    </row>
    <row r="10">
      <c r="A10" s="35" t="s">
        <v>72</v>
      </c>
      <c r="B10" s="33"/>
      <c r="C10" s="33"/>
      <c r="D10" s="33"/>
      <c r="E10" s="33"/>
    </row>
    <row r="11">
      <c r="A11" s="35" t="s">
        <v>43</v>
      </c>
      <c r="C11" s="33"/>
      <c r="D11" s="33"/>
      <c r="E11" s="33"/>
    </row>
    <row r="12">
      <c r="A12" s="35" t="s">
        <v>241</v>
      </c>
      <c r="B12" s="33"/>
      <c r="C12" s="33"/>
      <c r="D12" s="33"/>
      <c r="E12" s="33"/>
    </row>
    <row r="13">
      <c r="A13" s="35" t="s">
        <v>57</v>
      </c>
      <c r="C13" s="33"/>
      <c r="D13" s="33"/>
      <c r="E13" s="33"/>
    </row>
    <row r="14">
      <c r="A14" s="35" t="s">
        <v>47</v>
      </c>
      <c r="C14" s="33"/>
      <c r="D14" s="33"/>
      <c r="E14" s="33"/>
    </row>
    <row r="15">
      <c r="A15" s="35" t="s">
        <v>242</v>
      </c>
      <c r="B15" s="33"/>
      <c r="C15" s="33"/>
      <c r="D15" s="33"/>
      <c r="E15" s="33"/>
    </row>
    <row r="16">
      <c r="A16" s="35" t="s">
        <v>45</v>
      </c>
      <c r="B16" s="33"/>
      <c r="C16" s="33"/>
      <c r="D16" s="33"/>
      <c r="E16" s="33"/>
    </row>
    <row r="17">
      <c r="A17" s="35" t="s">
        <v>90</v>
      </c>
      <c r="B17" s="33"/>
      <c r="C17" s="33"/>
      <c r="D17" s="33"/>
      <c r="E17" s="33"/>
    </row>
    <row r="18">
      <c r="A18" s="35" t="s">
        <v>87</v>
      </c>
      <c r="B18" s="33"/>
      <c r="C18" s="33"/>
      <c r="D18" s="33"/>
      <c r="E18" s="33"/>
    </row>
    <row r="19">
      <c r="A19" s="35" t="s">
        <v>73</v>
      </c>
      <c r="B19" s="33"/>
      <c r="C19" s="33"/>
      <c r="D19" s="33"/>
      <c r="E19" s="33"/>
    </row>
    <row r="20">
      <c r="A20" s="35" t="s">
        <v>243</v>
      </c>
      <c r="B20" s="33"/>
      <c r="C20" s="33"/>
      <c r="D20" s="33"/>
      <c r="E20" s="33"/>
    </row>
    <row r="21">
      <c r="A21" s="35" t="s">
        <v>70</v>
      </c>
      <c r="C21" s="33"/>
      <c r="D21" s="33"/>
      <c r="E21" s="33"/>
    </row>
    <row r="22">
      <c r="A22" s="35" t="s">
        <v>55</v>
      </c>
      <c r="B22" s="33"/>
      <c r="C22" s="33"/>
      <c r="D22" s="33"/>
      <c r="E22" s="33"/>
    </row>
    <row r="23">
      <c r="A23" s="35" t="s">
        <v>86</v>
      </c>
      <c r="C23" s="33"/>
      <c r="D23" s="33"/>
      <c r="E23" s="33"/>
    </row>
    <row r="24">
      <c r="A24" s="35" t="s">
        <v>232</v>
      </c>
      <c r="B24" s="36">
        <v>0.194</v>
      </c>
      <c r="C24" s="36">
        <v>0.199</v>
      </c>
      <c r="D24" s="36">
        <v>0.304</v>
      </c>
      <c r="E24" s="36">
        <v>0.247</v>
      </c>
    </row>
    <row r="25">
      <c r="A25" s="35" t="s">
        <v>74</v>
      </c>
      <c r="B25" s="33"/>
      <c r="C25" s="33"/>
      <c r="D25" s="33"/>
      <c r="E25" s="33"/>
    </row>
    <row r="26">
      <c r="A26" s="35" t="s">
        <v>244</v>
      </c>
      <c r="B26" s="33"/>
      <c r="C26" s="33"/>
      <c r="D26" s="33"/>
      <c r="E26" s="33"/>
    </row>
    <row r="27">
      <c r="A27" s="35" t="s">
        <v>48</v>
      </c>
      <c r="B27" s="33"/>
      <c r="C27" s="33"/>
      <c r="D27" s="33"/>
      <c r="E27" s="33"/>
    </row>
    <row r="28">
      <c r="A28" s="35" t="s">
        <v>232</v>
      </c>
      <c r="B28" s="36">
        <v>0.22</v>
      </c>
      <c r="C28" s="36">
        <v>0.195</v>
      </c>
      <c r="D28" s="36">
        <v>0.298</v>
      </c>
      <c r="E28" s="36">
        <v>0.244</v>
      </c>
    </row>
    <row r="29">
      <c r="A29" s="35" t="s">
        <v>245</v>
      </c>
      <c r="D29" s="33" t="str">
        <f t="shared" ref="D29:E29" si="1">+/- 2.1%</f>
        <v>#ERROR!</v>
      </c>
      <c r="E29" s="33" t="str">
        <f t="shared" si="1"/>
        <v>#ERROR!</v>
      </c>
    </row>
    <row r="30">
      <c r="A30" s="35" t="s">
        <v>246</v>
      </c>
      <c r="B30" s="37">
        <v>3523.0</v>
      </c>
      <c r="C30" s="37">
        <v>4270.0</v>
      </c>
      <c r="D30" s="37">
        <v>7382.0</v>
      </c>
      <c r="E30" s="37">
        <v>6262.0</v>
      </c>
    </row>
    <row r="31">
      <c r="A31" s="35" t="s">
        <v>247</v>
      </c>
      <c r="D31" s="33" t="str">
        <f t="shared" ref="D31:E31" si="2">+/- 536</f>
        <v>#ERROR!</v>
      </c>
      <c r="E31" s="33" t="str">
        <f t="shared" si="2"/>
        <v>#ERROR!</v>
      </c>
    </row>
    <row r="32">
      <c r="A32" s="35" t="s">
        <v>248</v>
      </c>
      <c r="B32" s="37">
        <v>16018.0</v>
      </c>
      <c r="C32" s="37">
        <v>21869.0</v>
      </c>
      <c r="D32" s="37">
        <v>24775.0</v>
      </c>
      <c r="E32" s="37">
        <v>25693.0</v>
      </c>
    </row>
    <row r="33">
      <c r="A33" s="35" t="s">
        <v>249</v>
      </c>
      <c r="D33" s="33" t="str">
        <f t="shared" ref="D33:E33" si="3">+/- 551</f>
        <v>#ERROR!</v>
      </c>
      <c r="E33" s="33" t="str">
        <f t="shared" si="3"/>
        <v>#ERROR!</v>
      </c>
    </row>
    <row r="34">
      <c r="A34" s="35" t="s">
        <v>135</v>
      </c>
      <c r="B34" s="33"/>
      <c r="C34" s="33"/>
      <c r="D34" s="33"/>
      <c r="E34" s="33"/>
    </row>
    <row r="35">
      <c r="A35" s="35" t="s">
        <v>232</v>
      </c>
      <c r="B35" s="36">
        <v>0.238</v>
      </c>
      <c r="C35" s="36">
        <v>0.212</v>
      </c>
      <c r="D35" s="36">
        <v>0.318</v>
      </c>
      <c r="E35" s="36">
        <v>0.217</v>
      </c>
    </row>
    <row r="36">
      <c r="A36" s="35" t="s">
        <v>245</v>
      </c>
      <c r="D36" s="33" t="str">
        <f t="shared" ref="D36:E36" si="4">+/- 6.0%</f>
        <v>#ERROR!</v>
      </c>
      <c r="E36" s="33" t="str">
        <f t="shared" si="4"/>
        <v>#ERROR!</v>
      </c>
    </row>
    <row r="37">
      <c r="A37" s="35" t="s">
        <v>246</v>
      </c>
      <c r="B37" s="34">
        <v>439.0</v>
      </c>
      <c r="C37" s="34">
        <v>597.0</v>
      </c>
      <c r="D37" s="37">
        <v>1249.0</v>
      </c>
      <c r="E37" s="34">
        <v>875.0</v>
      </c>
    </row>
    <row r="38">
      <c r="A38" s="35" t="s">
        <v>247</v>
      </c>
      <c r="D38" s="33" t="str">
        <f t="shared" ref="D38:E38" si="5">+/- 248</f>
        <v>#ERROR!</v>
      </c>
      <c r="E38" s="33" t="str">
        <f t="shared" si="5"/>
        <v>#ERROR!</v>
      </c>
    </row>
    <row r="39">
      <c r="A39" s="35" t="s">
        <v>248</v>
      </c>
      <c r="B39" s="37">
        <v>1847.0</v>
      </c>
      <c r="C39" s="37">
        <v>2818.0</v>
      </c>
      <c r="D39" s="37">
        <v>3930.0</v>
      </c>
      <c r="E39" s="37">
        <v>4037.0</v>
      </c>
    </row>
    <row r="40">
      <c r="A40" s="35" t="s">
        <v>249</v>
      </c>
      <c r="D40" s="33" t="str">
        <f t="shared" ref="D40:E40" si="6">+/- 229</f>
        <v>#ERROR!</v>
      </c>
      <c r="E40" s="33" t="str">
        <f t="shared" si="6"/>
        <v>#ERROR!</v>
      </c>
    </row>
    <row r="41">
      <c r="A41" s="35" t="s">
        <v>49</v>
      </c>
      <c r="B41" s="33"/>
      <c r="C41" s="33"/>
      <c r="D41" s="33"/>
      <c r="E41" s="33"/>
    </row>
    <row r="42">
      <c r="A42" s="35" t="s">
        <v>232</v>
      </c>
      <c r="B42" s="36">
        <v>0.233</v>
      </c>
      <c r="C42" s="36">
        <v>0.201</v>
      </c>
      <c r="D42" s="36">
        <v>0.276</v>
      </c>
      <c r="E42" s="36">
        <v>0.252</v>
      </c>
    </row>
    <row r="43">
      <c r="A43" s="35" t="s">
        <v>245</v>
      </c>
      <c r="D43" s="33" t="str">
        <f t="shared" ref="D43:E43" si="7">+/- 2.0%</f>
        <v>#ERROR!</v>
      </c>
      <c r="E43" s="33" t="str">
        <f t="shared" si="7"/>
        <v>#ERROR!</v>
      </c>
    </row>
    <row r="44">
      <c r="A44" s="35" t="s">
        <v>246</v>
      </c>
      <c r="B44" s="37">
        <v>3129.0</v>
      </c>
      <c r="C44" s="37">
        <v>3818.0</v>
      </c>
      <c r="D44" s="37">
        <v>6406.0</v>
      </c>
      <c r="E44" s="37">
        <v>6017.0</v>
      </c>
    </row>
    <row r="45">
      <c r="A45" s="35" t="s">
        <v>247</v>
      </c>
      <c r="D45" s="33" t="str">
        <f t="shared" ref="D45:E45" si="8">+/- 490</f>
        <v>#ERROR!</v>
      </c>
      <c r="E45" s="33" t="str">
        <f t="shared" si="8"/>
        <v>#ERROR!</v>
      </c>
    </row>
    <row r="46">
      <c r="A46" s="35" t="s">
        <v>248</v>
      </c>
      <c r="B46" s="37">
        <v>13409.0</v>
      </c>
      <c r="C46" s="37">
        <v>18976.0</v>
      </c>
      <c r="D46" s="37">
        <v>23235.0</v>
      </c>
      <c r="E46" s="37">
        <v>23830.0</v>
      </c>
    </row>
    <row r="47">
      <c r="A47" s="35" t="s">
        <v>249</v>
      </c>
      <c r="D47" s="33" t="str">
        <f t="shared" ref="D47:E47" si="9">+/- 603</f>
        <v>#ERROR!</v>
      </c>
      <c r="E47" s="33" t="str">
        <f t="shared" si="9"/>
        <v>#ERROR!</v>
      </c>
    </row>
    <row r="48">
      <c r="A48" s="35" t="s">
        <v>51</v>
      </c>
      <c r="B48" s="33"/>
      <c r="C48" s="33"/>
      <c r="D48" s="33"/>
      <c r="E48" s="33"/>
    </row>
    <row r="49">
      <c r="A49" s="35" t="s">
        <v>232</v>
      </c>
      <c r="B49" s="36">
        <v>0.255</v>
      </c>
      <c r="C49" s="36">
        <v>0.26</v>
      </c>
      <c r="D49" s="36">
        <v>0.307</v>
      </c>
      <c r="E49" s="36">
        <v>0.287</v>
      </c>
    </row>
    <row r="50">
      <c r="A50" s="35" t="s">
        <v>245</v>
      </c>
      <c r="D50" s="33" t="str">
        <f t="shared" ref="D50:E50" si="10">+/- 2.1%</f>
        <v>#ERROR!</v>
      </c>
      <c r="E50" s="33" t="str">
        <f t="shared" si="10"/>
        <v>#ERROR!</v>
      </c>
    </row>
    <row r="51">
      <c r="A51" s="35" t="s">
        <v>246</v>
      </c>
      <c r="B51" s="37">
        <v>4122.0</v>
      </c>
      <c r="C51" s="37">
        <v>4465.0</v>
      </c>
      <c r="D51" s="37">
        <v>5942.0</v>
      </c>
      <c r="E51" s="37">
        <v>5892.0</v>
      </c>
    </row>
    <row r="52">
      <c r="A52" s="35" t="s">
        <v>247</v>
      </c>
      <c r="D52" s="33" t="str">
        <f t="shared" ref="D52:E52" si="11">+/- 442</f>
        <v>#ERROR!</v>
      </c>
      <c r="E52" s="33" t="str">
        <f t="shared" si="11"/>
        <v>#ERROR!</v>
      </c>
    </row>
    <row r="53">
      <c r="A53" s="35" t="s">
        <v>248</v>
      </c>
      <c r="B53" s="37">
        <v>16168.0</v>
      </c>
      <c r="C53" s="37">
        <v>17191.0</v>
      </c>
      <c r="D53" s="37">
        <v>19379.0</v>
      </c>
      <c r="E53" s="37">
        <v>20537.0</v>
      </c>
    </row>
    <row r="54">
      <c r="A54" s="35" t="s">
        <v>249</v>
      </c>
      <c r="D54" s="33" t="str">
        <f t="shared" ref="D54:E54" si="12">+/- 525</f>
        <v>#ERROR!</v>
      </c>
      <c r="E54" s="33" t="str">
        <f t="shared" si="12"/>
        <v>#ERROR!</v>
      </c>
    </row>
    <row r="55">
      <c r="A55" s="35" t="s">
        <v>250</v>
      </c>
      <c r="B55" s="33"/>
      <c r="C55" s="33"/>
      <c r="D55" s="33"/>
      <c r="E55" s="33"/>
    </row>
    <row r="56">
      <c r="A56" s="35" t="s">
        <v>232</v>
      </c>
      <c r="B56" s="36">
        <v>0.242</v>
      </c>
      <c r="C56" s="36">
        <v>0.243</v>
      </c>
      <c r="D56" s="36">
        <v>0.364</v>
      </c>
      <c r="E56" s="36">
        <v>0.309</v>
      </c>
    </row>
    <row r="57">
      <c r="A57" s="35" t="s">
        <v>245</v>
      </c>
      <c r="D57" s="33" t="str">
        <f t="shared" ref="D57:E57" si="13">+/- 4.1%</f>
        <v>#ERROR!</v>
      </c>
      <c r="E57" s="33" t="str">
        <f t="shared" si="13"/>
        <v>#ERROR!</v>
      </c>
    </row>
    <row r="58">
      <c r="A58" s="35" t="s">
        <v>246</v>
      </c>
      <c r="B58" s="34">
        <v>763.0</v>
      </c>
      <c r="C58" s="37">
        <v>1235.0</v>
      </c>
      <c r="D58" s="37">
        <v>2853.0</v>
      </c>
      <c r="E58" s="37">
        <v>2460.0</v>
      </c>
    </row>
    <row r="59">
      <c r="A59" s="35" t="s">
        <v>247</v>
      </c>
      <c r="D59" s="33" t="str">
        <f t="shared" ref="D59:E59" si="14">+/- 348</f>
        <v>#ERROR!</v>
      </c>
      <c r="E59" s="33" t="str">
        <f t="shared" si="14"/>
        <v>#ERROR!</v>
      </c>
    </row>
    <row r="60">
      <c r="A60" s="35" t="s">
        <v>248</v>
      </c>
      <c r="B60" s="37">
        <v>3147.0</v>
      </c>
      <c r="C60" s="37">
        <v>5073.0</v>
      </c>
      <c r="D60" s="37">
        <v>7838.0</v>
      </c>
      <c r="E60" s="37">
        <v>7958.0</v>
      </c>
    </row>
    <row r="61">
      <c r="A61" s="35" t="s">
        <v>249</v>
      </c>
      <c r="D61" s="33" t="str">
        <f t="shared" ref="D61:E61" si="15">+/- 390</f>
        <v>#ERROR!</v>
      </c>
      <c r="E61" s="33" t="str">
        <f t="shared" si="15"/>
        <v>#ERROR!</v>
      </c>
    </row>
    <row r="62">
      <c r="A62" s="35" t="s">
        <v>251</v>
      </c>
      <c r="B62" s="33"/>
      <c r="C62" s="33"/>
      <c r="D62" s="33"/>
      <c r="E62" s="33"/>
    </row>
    <row r="63">
      <c r="A63" s="35" t="s">
        <v>232</v>
      </c>
      <c r="B63" s="36">
        <v>0.201</v>
      </c>
      <c r="C63" s="36">
        <v>0.198</v>
      </c>
      <c r="D63" s="36">
        <v>0.279</v>
      </c>
      <c r="E63" s="36">
        <v>0.251</v>
      </c>
    </row>
    <row r="64">
      <c r="A64" s="35" t="s">
        <v>245</v>
      </c>
      <c r="D64" s="33" t="str">
        <f t="shared" ref="D64:E64" si="16">+/- 4.9%</f>
        <v>#ERROR!</v>
      </c>
      <c r="E64" s="33" t="str">
        <f t="shared" si="16"/>
        <v>#ERROR!</v>
      </c>
    </row>
    <row r="65">
      <c r="A65" s="35" t="s">
        <v>246</v>
      </c>
      <c r="B65" s="34">
        <v>851.0</v>
      </c>
      <c r="C65" s="34">
        <v>836.0</v>
      </c>
      <c r="D65" s="37">
        <v>1343.0</v>
      </c>
      <c r="E65" s="37">
        <v>1139.0</v>
      </c>
    </row>
    <row r="66">
      <c r="A66" s="35" t="s">
        <v>247</v>
      </c>
      <c r="D66" s="33" t="str">
        <f t="shared" ref="D66:E66" si="17">+/- 257</f>
        <v>#ERROR!</v>
      </c>
      <c r="E66" s="33" t="str">
        <f t="shared" si="17"/>
        <v>#ERROR!</v>
      </c>
    </row>
    <row r="67">
      <c r="A67" s="35" t="s">
        <v>248</v>
      </c>
      <c r="B67" s="37">
        <v>4240.0</v>
      </c>
      <c r="C67" s="37">
        <v>4216.0</v>
      </c>
      <c r="D67" s="37">
        <v>4810.0</v>
      </c>
      <c r="E67" s="37">
        <v>4534.0</v>
      </c>
    </row>
    <row r="68">
      <c r="A68" s="35" t="s">
        <v>249</v>
      </c>
      <c r="D68" s="33" t="str">
        <f t="shared" ref="D68:E68" si="18">+/- 370</f>
        <v>#ERROR!</v>
      </c>
      <c r="E68" s="33" t="str">
        <f t="shared" si="18"/>
        <v>#ERROR!</v>
      </c>
    </row>
    <row r="69">
      <c r="A69" s="35" t="s">
        <v>252</v>
      </c>
      <c r="B69" s="33"/>
      <c r="C69" s="33"/>
      <c r="D69" s="33"/>
      <c r="E69" s="33"/>
    </row>
    <row r="70">
      <c r="A70" s="35" t="s">
        <v>232</v>
      </c>
      <c r="B70" s="36">
        <v>0.216</v>
      </c>
      <c r="C70" s="36">
        <v>0.202</v>
      </c>
      <c r="D70" s="36">
        <v>0.309</v>
      </c>
      <c r="E70" s="36">
        <v>0.318</v>
      </c>
    </row>
    <row r="71">
      <c r="A71" s="35" t="s">
        <v>245</v>
      </c>
      <c r="D71" s="33" t="str">
        <f t="shared" ref="D71:E71" si="19">+/- 4.2%</f>
        <v>#ERROR!</v>
      </c>
      <c r="E71" s="33" t="str">
        <f t="shared" si="19"/>
        <v>#ERROR!</v>
      </c>
    </row>
    <row r="72">
      <c r="A72" s="35" t="s">
        <v>246</v>
      </c>
      <c r="B72" s="37">
        <v>1162.0</v>
      </c>
      <c r="C72" s="37">
        <v>1277.0</v>
      </c>
      <c r="D72" s="37">
        <v>2579.0</v>
      </c>
      <c r="E72" s="37">
        <v>2596.0</v>
      </c>
    </row>
    <row r="73">
      <c r="A73" s="35" t="s">
        <v>247</v>
      </c>
      <c r="D73" s="33" t="str">
        <f t="shared" ref="D73:E73" si="20">+/- 371</f>
        <v>#ERROR!</v>
      </c>
      <c r="E73" s="33" t="str">
        <f t="shared" si="20"/>
        <v>#ERROR!</v>
      </c>
    </row>
    <row r="74">
      <c r="A74" s="35" t="s">
        <v>248</v>
      </c>
      <c r="B74" s="37">
        <v>5378.0</v>
      </c>
      <c r="C74" s="37">
        <v>6307.0</v>
      </c>
      <c r="D74" s="37">
        <v>8334.0</v>
      </c>
      <c r="E74" s="37">
        <v>8165.0</v>
      </c>
    </row>
    <row r="75">
      <c r="A75" s="35" t="s">
        <v>249</v>
      </c>
      <c r="D75" s="33" t="str">
        <f t="shared" ref="D75:E75" si="21">+/- 407</f>
        <v>#ERROR!</v>
      </c>
      <c r="E75" s="33" t="str">
        <f t="shared" si="21"/>
        <v>#ERROR!</v>
      </c>
    </row>
    <row r="76">
      <c r="A76" s="35" t="s">
        <v>95</v>
      </c>
      <c r="B76" s="33"/>
      <c r="C76" s="33"/>
      <c r="D76" s="33"/>
      <c r="E76" s="33"/>
    </row>
    <row r="77">
      <c r="A77" s="35" t="s">
        <v>232</v>
      </c>
      <c r="B77" s="36">
        <v>0.216</v>
      </c>
      <c r="C77" s="36">
        <v>0.245</v>
      </c>
      <c r="D77" s="36">
        <v>0.327</v>
      </c>
      <c r="E77" s="36">
        <v>0.23</v>
      </c>
    </row>
    <row r="78">
      <c r="A78" s="35" t="s">
        <v>245</v>
      </c>
      <c r="D78" s="33" t="str">
        <f t="shared" ref="D78:E78" si="22">+/- 4.7%</f>
        <v>#ERROR!</v>
      </c>
      <c r="E78" s="33" t="str">
        <f t="shared" si="22"/>
        <v>#ERROR!</v>
      </c>
    </row>
    <row r="79">
      <c r="A79" s="35" t="s">
        <v>246</v>
      </c>
      <c r="B79" s="34">
        <v>428.0</v>
      </c>
      <c r="C79" s="34">
        <v>983.0</v>
      </c>
      <c r="D79" s="37">
        <v>2064.0</v>
      </c>
      <c r="E79" s="37">
        <v>1719.0</v>
      </c>
    </row>
    <row r="80">
      <c r="A80" s="35" t="s">
        <v>247</v>
      </c>
      <c r="D80" s="33" t="str">
        <f t="shared" ref="D80:E80" si="23">+/- 311</f>
        <v>#ERROR!</v>
      </c>
      <c r="E80" s="33" t="str">
        <f t="shared" si="23"/>
        <v>#ERROR!</v>
      </c>
    </row>
    <row r="81">
      <c r="A81" s="35" t="s">
        <v>248</v>
      </c>
      <c r="B81" s="37">
        <v>1980.0</v>
      </c>
      <c r="C81" s="37">
        <v>4017.0</v>
      </c>
      <c r="D81" s="37">
        <v>6320.0</v>
      </c>
      <c r="E81" s="37">
        <v>7488.0</v>
      </c>
    </row>
    <row r="82">
      <c r="A82" s="35" t="s">
        <v>249</v>
      </c>
      <c r="D82" s="33" t="str">
        <f t="shared" ref="D82:E82" si="24">+/- 271</f>
        <v>#ERROR!</v>
      </c>
      <c r="E82" s="33" t="str">
        <f t="shared" si="24"/>
        <v>#ERROR!</v>
      </c>
    </row>
    <row r="83">
      <c r="A83" s="35" t="s">
        <v>253</v>
      </c>
      <c r="B83" s="33"/>
      <c r="C83" s="33"/>
      <c r="D83" s="33"/>
      <c r="E83" s="33"/>
    </row>
    <row r="84">
      <c r="A84" s="35" t="s">
        <v>232</v>
      </c>
      <c r="B84" s="36">
        <v>0.26</v>
      </c>
      <c r="C84" s="36">
        <v>0.217</v>
      </c>
      <c r="D84" s="36">
        <v>0.322</v>
      </c>
      <c r="E84" s="36">
        <v>0.274</v>
      </c>
    </row>
    <row r="85">
      <c r="A85" s="35" t="s">
        <v>245</v>
      </c>
      <c r="D85" s="33" t="str">
        <f t="shared" ref="D85:E85" si="25">+/- 4.2%</f>
        <v>#ERROR!</v>
      </c>
      <c r="E85" s="33" t="str">
        <f t="shared" si="25"/>
        <v>#ERROR!</v>
      </c>
    </row>
    <row r="86">
      <c r="A86" s="35" t="s">
        <v>246</v>
      </c>
      <c r="B86" s="37">
        <v>1197.0</v>
      </c>
      <c r="C86" s="37">
        <v>1110.0</v>
      </c>
      <c r="D86" s="37">
        <v>1930.0</v>
      </c>
      <c r="E86" s="37">
        <v>1521.0</v>
      </c>
    </row>
    <row r="87">
      <c r="A87" s="35" t="s">
        <v>247</v>
      </c>
      <c r="D87" s="33" t="str">
        <f t="shared" ref="D87:E87" si="26">+/- 293</f>
        <v>#ERROR!</v>
      </c>
      <c r="E87" s="33" t="str">
        <f t="shared" si="26"/>
        <v>#ERROR!</v>
      </c>
    </row>
    <row r="88">
      <c r="A88" s="35" t="s">
        <v>248</v>
      </c>
      <c r="B88" s="37">
        <v>4597.0</v>
      </c>
      <c r="C88" s="37">
        <v>5121.0</v>
      </c>
      <c r="D88" s="37">
        <v>5988.0</v>
      </c>
      <c r="E88" s="37">
        <v>5546.0</v>
      </c>
    </row>
    <row r="89">
      <c r="A89" s="35" t="s">
        <v>249</v>
      </c>
      <c r="D89" s="33" t="str">
        <f t="shared" ref="D89:E89" si="27">+/- 451</f>
        <v>#ERROR!</v>
      </c>
      <c r="E89" s="33" t="str">
        <f t="shared" si="27"/>
        <v>#ERROR!</v>
      </c>
    </row>
    <row r="90">
      <c r="A90" s="35" t="s">
        <v>80</v>
      </c>
      <c r="B90" s="33"/>
      <c r="C90" s="33"/>
      <c r="D90" s="33"/>
      <c r="E90" s="33"/>
    </row>
    <row r="91">
      <c r="A91" s="35" t="s">
        <v>232</v>
      </c>
      <c r="B91" s="36">
        <v>0.328</v>
      </c>
      <c r="C91" s="36">
        <v>0.237</v>
      </c>
      <c r="D91" s="36">
        <v>0.334</v>
      </c>
      <c r="E91" s="36">
        <v>0.3</v>
      </c>
    </row>
    <row r="92">
      <c r="A92" s="35" t="s">
        <v>245</v>
      </c>
      <c r="D92" s="33" t="str">
        <f t="shared" ref="D92:E92" si="28">+/- 4.1%</f>
        <v>#ERROR!</v>
      </c>
      <c r="E92" s="33" t="str">
        <f t="shared" si="28"/>
        <v>#ERROR!</v>
      </c>
    </row>
    <row r="93">
      <c r="A93" s="35" t="s">
        <v>246</v>
      </c>
      <c r="B93" s="34">
        <v>655.0</v>
      </c>
      <c r="C93" s="34">
        <v>590.0</v>
      </c>
      <c r="D93" s="37">
        <v>2233.0</v>
      </c>
      <c r="E93" s="37">
        <v>2070.0</v>
      </c>
    </row>
    <row r="94">
      <c r="A94" s="35" t="s">
        <v>247</v>
      </c>
      <c r="D94" s="33" t="str">
        <f t="shared" ref="D94:E94" si="29">+/- 299</f>
        <v>#ERROR!</v>
      </c>
      <c r="E94" s="33" t="str">
        <f t="shared" si="29"/>
        <v>#ERROR!</v>
      </c>
    </row>
    <row r="95">
      <c r="A95" s="35" t="s">
        <v>248</v>
      </c>
      <c r="B95" s="37">
        <v>1996.0</v>
      </c>
      <c r="C95" s="37">
        <v>2488.0</v>
      </c>
      <c r="D95" s="37">
        <v>6688.0</v>
      </c>
      <c r="E95" s="37">
        <v>6896.0</v>
      </c>
    </row>
    <row r="96">
      <c r="A96" s="35" t="s">
        <v>249</v>
      </c>
      <c r="D96" s="33" t="str">
        <f t="shared" ref="D96:E96" si="30">+/- 336</f>
        <v>#ERROR!</v>
      </c>
      <c r="E96" s="33" t="str">
        <f t="shared" si="30"/>
        <v>#ERROR!</v>
      </c>
    </row>
    <row r="97">
      <c r="A97" s="35" t="s">
        <v>59</v>
      </c>
      <c r="B97" s="33"/>
      <c r="C97" s="33"/>
      <c r="D97" s="33"/>
      <c r="E97" s="33"/>
    </row>
    <row r="98">
      <c r="A98" s="35" t="s">
        <v>232</v>
      </c>
      <c r="B98" s="36">
        <v>0.21</v>
      </c>
      <c r="C98" s="36">
        <v>0.201</v>
      </c>
      <c r="D98" s="36">
        <v>0.304</v>
      </c>
      <c r="E98" s="36">
        <v>0.313</v>
      </c>
    </row>
    <row r="99">
      <c r="A99" s="35" t="s">
        <v>245</v>
      </c>
      <c r="D99" s="33" t="str">
        <f t="shared" ref="D99:E99" si="31">+/- 3.3%</f>
        <v>#ERROR!</v>
      </c>
      <c r="E99" s="33" t="str">
        <f t="shared" si="31"/>
        <v>#ERROR!</v>
      </c>
    </row>
    <row r="100">
      <c r="A100" s="35" t="s">
        <v>246</v>
      </c>
      <c r="B100" s="37">
        <v>2094.0</v>
      </c>
      <c r="C100" s="37">
        <v>2067.0</v>
      </c>
      <c r="D100" s="37">
        <v>3286.0</v>
      </c>
      <c r="E100" s="37">
        <v>3425.0</v>
      </c>
    </row>
    <row r="101">
      <c r="A101" s="35" t="s">
        <v>247</v>
      </c>
      <c r="D101" s="33" t="str">
        <f t="shared" ref="D101:E101" si="32">+/- 382</f>
        <v>#ERROR!</v>
      </c>
      <c r="E101" s="33" t="str">
        <f t="shared" si="32"/>
        <v>#ERROR!</v>
      </c>
    </row>
    <row r="102">
      <c r="A102" s="35" t="s">
        <v>248</v>
      </c>
      <c r="B102" s="37">
        <v>9948.0</v>
      </c>
      <c r="C102" s="37">
        <v>10302.0</v>
      </c>
      <c r="D102" s="37">
        <v>10794.0</v>
      </c>
      <c r="E102" s="37">
        <v>10936.0</v>
      </c>
    </row>
    <row r="103">
      <c r="A103" s="35" t="s">
        <v>249</v>
      </c>
      <c r="D103" s="33" t="str">
        <f t="shared" ref="D103:E103" si="33">+/- 449</f>
        <v>#ERROR!</v>
      </c>
      <c r="E103" s="33" t="str">
        <f t="shared" si="33"/>
        <v>#ERROR!</v>
      </c>
    </row>
    <row r="104">
      <c r="A104" s="35" t="s">
        <v>78</v>
      </c>
      <c r="C104" s="33"/>
      <c r="D104" s="33"/>
      <c r="E104" s="33"/>
    </row>
    <row r="105">
      <c r="A105" s="35" t="s">
        <v>232</v>
      </c>
      <c r="B105" s="36">
        <v>0.18</v>
      </c>
      <c r="C105" s="36">
        <v>0.18</v>
      </c>
      <c r="D105" s="36">
        <v>0.301</v>
      </c>
      <c r="E105" s="36">
        <v>0.301</v>
      </c>
    </row>
    <row r="106">
      <c r="A106" s="35" t="s">
        <v>245</v>
      </c>
      <c r="D106" s="33" t="str">
        <f t="shared" ref="D106:E106" si="34">+/- 3.3%</f>
        <v>#ERROR!</v>
      </c>
      <c r="E106" s="33" t="str">
        <f t="shared" si="34"/>
        <v>#ERROR!</v>
      </c>
    </row>
    <row r="107">
      <c r="A107" s="35" t="s">
        <v>246</v>
      </c>
      <c r="B107" s="37">
        <v>1353.0</v>
      </c>
      <c r="C107" s="37">
        <v>1389.0</v>
      </c>
      <c r="D107" s="37">
        <v>2591.0</v>
      </c>
      <c r="E107" s="37">
        <v>2509.0</v>
      </c>
    </row>
    <row r="108">
      <c r="A108" s="35" t="s">
        <v>247</v>
      </c>
      <c r="D108" s="33" t="str">
        <f t="shared" ref="D108:E108" si="35">+/- 301</f>
        <v>#ERROR!</v>
      </c>
      <c r="E108" s="33" t="str">
        <f t="shared" si="35"/>
        <v>#ERROR!</v>
      </c>
    </row>
    <row r="109">
      <c r="A109" s="35" t="s">
        <v>248</v>
      </c>
      <c r="B109" s="37">
        <v>7504.0</v>
      </c>
      <c r="C109" s="37">
        <v>7732.0</v>
      </c>
      <c r="D109" s="37">
        <v>8609.0</v>
      </c>
      <c r="E109" s="37">
        <v>8342.0</v>
      </c>
    </row>
    <row r="110">
      <c r="A110" s="35" t="s">
        <v>249</v>
      </c>
      <c r="D110" s="33" t="str">
        <f t="shared" ref="D110:E110" si="36">+/- 362</f>
        <v>#ERROR!</v>
      </c>
      <c r="E110" s="33" t="str">
        <f t="shared" si="36"/>
        <v>#ERROR!</v>
      </c>
    </row>
    <row r="111">
      <c r="A111" s="35" t="s">
        <v>254</v>
      </c>
      <c r="C111" s="33"/>
      <c r="D111" s="33"/>
      <c r="E111" s="33"/>
    </row>
    <row r="112">
      <c r="A112" s="35" t="s">
        <v>232</v>
      </c>
      <c r="B112" s="36">
        <v>0.264</v>
      </c>
      <c r="C112" s="36">
        <v>0.261</v>
      </c>
      <c r="D112" s="36">
        <v>0.399</v>
      </c>
      <c r="E112" s="36">
        <v>0.366</v>
      </c>
    </row>
    <row r="113">
      <c r="A113" s="35" t="s">
        <v>245</v>
      </c>
      <c r="D113" s="33" t="str">
        <f t="shared" ref="D113:E113" si="37">+/- 6.5%</f>
        <v>#ERROR!</v>
      </c>
      <c r="E113" s="33" t="str">
        <f t="shared" si="37"/>
        <v>#ERROR!</v>
      </c>
    </row>
    <row r="114">
      <c r="A114" s="35" t="s">
        <v>246</v>
      </c>
      <c r="B114" s="34">
        <v>766.0</v>
      </c>
      <c r="C114" s="34">
        <v>811.0</v>
      </c>
      <c r="D114" s="37">
        <v>1748.0</v>
      </c>
      <c r="E114" s="37">
        <v>1648.0</v>
      </c>
    </row>
    <row r="115">
      <c r="A115" s="35" t="s">
        <v>247</v>
      </c>
      <c r="D115" s="33" t="str">
        <f t="shared" ref="D115:E115" si="38">+/- 316</f>
        <v>#ERROR!</v>
      </c>
      <c r="E115" s="33" t="str">
        <f t="shared" si="38"/>
        <v>#ERROR!</v>
      </c>
    </row>
    <row r="116">
      <c r="A116" s="35" t="s">
        <v>248</v>
      </c>
      <c r="B116" s="37">
        <v>2900.0</v>
      </c>
      <c r="C116" s="37">
        <v>3108.0</v>
      </c>
      <c r="D116" s="37">
        <v>4384.0</v>
      </c>
      <c r="E116" s="37">
        <v>4502.0</v>
      </c>
    </row>
    <row r="117">
      <c r="A117" s="35" t="s">
        <v>249</v>
      </c>
      <c r="D117" s="33" t="str">
        <f t="shared" ref="D117:E117" si="39">+/- 351</f>
        <v>#ERROR!</v>
      </c>
      <c r="E117" s="33" t="str">
        <f t="shared" si="39"/>
        <v>#ERROR!</v>
      </c>
    </row>
    <row r="118">
      <c r="A118" s="35" t="s">
        <v>120</v>
      </c>
      <c r="B118" s="33"/>
      <c r="C118" s="33"/>
      <c r="D118" s="33"/>
      <c r="E118" s="33"/>
    </row>
    <row r="119">
      <c r="A119" s="35" t="s">
        <v>232</v>
      </c>
      <c r="B119" s="36">
        <v>0.15</v>
      </c>
      <c r="C119" s="36">
        <v>0.161</v>
      </c>
      <c r="D119" s="36">
        <v>0.325</v>
      </c>
      <c r="E119" s="36">
        <v>0.204</v>
      </c>
    </row>
    <row r="120">
      <c r="A120" s="35" t="s">
        <v>245</v>
      </c>
      <c r="D120" s="33" t="str">
        <f t="shared" ref="D120:E120" si="40">+/- 4.9%</f>
        <v>#ERROR!</v>
      </c>
      <c r="E120" s="33" t="str">
        <f t="shared" si="40"/>
        <v>#ERROR!</v>
      </c>
    </row>
    <row r="121">
      <c r="A121" s="35" t="s">
        <v>246</v>
      </c>
      <c r="B121" s="34">
        <v>310.0</v>
      </c>
      <c r="C121" s="34">
        <v>554.0</v>
      </c>
      <c r="D121" s="37">
        <v>1643.0</v>
      </c>
      <c r="E121" s="37">
        <v>1069.0</v>
      </c>
    </row>
    <row r="122">
      <c r="A122" s="35" t="s">
        <v>247</v>
      </c>
      <c r="D122" s="33" t="str">
        <f t="shared" ref="D122:E122" si="41">+/- 260</f>
        <v>#ERROR!</v>
      </c>
      <c r="E122" s="33" t="str">
        <f t="shared" si="41"/>
        <v>#ERROR!</v>
      </c>
    </row>
    <row r="123">
      <c r="A123" s="35" t="s">
        <v>248</v>
      </c>
      <c r="B123" s="37">
        <v>2060.0</v>
      </c>
      <c r="C123" s="37">
        <v>3450.0</v>
      </c>
      <c r="D123" s="37">
        <v>5063.0</v>
      </c>
      <c r="E123" s="37">
        <v>5232.0</v>
      </c>
    </row>
    <row r="124">
      <c r="A124" s="35" t="s">
        <v>249</v>
      </c>
      <c r="D124" s="33" t="str">
        <f t="shared" ref="D124:E124" si="42">+/- 256</f>
        <v>#ERROR!</v>
      </c>
      <c r="E124" s="33" t="str">
        <f t="shared" si="42"/>
        <v>#ERROR!</v>
      </c>
    </row>
    <row r="125">
      <c r="A125" s="35" t="s">
        <v>76</v>
      </c>
      <c r="B125" s="33"/>
      <c r="C125" s="33"/>
      <c r="D125" s="33"/>
      <c r="E125" s="33"/>
    </row>
    <row r="126">
      <c r="A126" s="35" t="s">
        <v>232</v>
      </c>
      <c r="B126" s="36">
        <v>0.224</v>
      </c>
      <c r="C126" s="36">
        <v>0.189</v>
      </c>
      <c r="D126" s="36">
        <v>0.351</v>
      </c>
      <c r="E126" s="36">
        <v>0.267</v>
      </c>
    </row>
    <row r="127">
      <c r="A127" s="35" t="s">
        <v>245</v>
      </c>
      <c r="D127" s="33" t="str">
        <f t="shared" ref="D127:E127" si="43">+/- 3.7%</f>
        <v>#ERROR!</v>
      </c>
      <c r="E127" s="33" t="str">
        <f t="shared" si="43"/>
        <v>#ERROR!</v>
      </c>
    </row>
    <row r="128">
      <c r="A128" s="35" t="s">
        <v>246</v>
      </c>
      <c r="B128" s="37">
        <v>1042.0</v>
      </c>
      <c r="C128" s="37">
        <v>1099.0</v>
      </c>
      <c r="D128" s="37">
        <v>2869.0</v>
      </c>
      <c r="E128" s="37">
        <v>2266.0</v>
      </c>
    </row>
    <row r="129">
      <c r="A129" s="35" t="s">
        <v>247</v>
      </c>
      <c r="D129" s="33" t="str">
        <f t="shared" ref="D129:E129" si="44">+/- 333</f>
        <v>#ERROR!</v>
      </c>
      <c r="E129" s="33" t="str">
        <f t="shared" si="44"/>
        <v>#ERROR!</v>
      </c>
    </row>
    <row r="130">
      <c r="A130" s="35" t="s">
        <v>248</v>
      </c>
      <c r="B130" s="37">
        <v>4655.0</v>
      </c>
      <c r="C130" s="37">
        <v>5811.0</v>
      </c>
      <c r="D130" s="37">
        <v>8168.0</v>
      </c>
      <c r="E130" s="37">
        <v>8472.0</v>
      </c>
    </row>
    <row r="131">
      <c r="A131" s="35" t="s">
        <v>249</v>
      </c>
      <c r="D131" s="33" t="str">
        <f t="shared" ref="D131:E131" si="45">+/- 398</f>
        <v>#ERROR!</v>
      </c>
      <c r="E131" s="33" t="str">
        <f t="shared" si="45"/>
        <v>#ERROR!</v>
      </c>
    </row>
    <row r="132">
      <c r="A132" s="35" t="s">
        <v>255</v>
      </c>
      <c r="B132" s="33"/>
      <c r="C132" s="33"/>
      <c r="D132" s="33"/>
      <c r="E132" s="33"/>
    </row>
    <row r="133">
      <c r="A133" s="35" t="s">
        <v>232</v>
      </c>
      <c r="B133" s="36">
        <v>0.184</v>
      </c>
      <c r="C133" s="36">
        <v>0.167</v>
      </c>
      <c r="D133" s="36">
        <v>0.238</v>
      </c>
      <c r="E133" s="36">
        <v>0.308</v>
      </c>
    </row>
    <row r="134">
      <c r="A134" s="35" t="s">
        <v>245</v>
      </c>
      <c r="D134" s="33" t="str">
        <f t="shared" ref="D134:E134" si="46">+/- 3.4%</f>
        <v>#ERROR!</v>
      </c>
      <c r="E134" s="33" t="str">
        <f t="shared" si="46"/>
        <v>#ERROR!</v>
      </c>
    </row>
    <row r="135">
      <c r="A135" s="35" t="s">
        <v>246</v>
      </c>
      <c r="B135" s="37">
        <v>1172.0</v>
      </c>
      <c r="C135" s="37">
        <v>1043.0</v>
      </c>
      <c r="D135" s="37">
        <v>1731.0</v>
      </c>
      <c r="E135" s="37">
        <v>2223.0</v>
      </c>
    </row>
    <row r="136">
      <c r="A136" s="35" t="s">
        <v>247</v>
      </c>
      <c r="D136" s="33" t="str">
        <f t="shared" ref="D136:E136" si="47">+/- 268</f>
        <v>#ERROR!</v>
      </c>
      <c r="E136" s="33" t="str">
        <f t="shared" si="47"/>
        <v>#ERROR!</v>
      </c>
    </row>
    <row r="137">
      <c r="A137" s="35" t="s">
        <v>248</v>
      </c>
      <c r="B137" s="37">
        <v>6368.0</v>
      </c>
      <c r="C137" s="37">
        <v>6229.0</v>
      </c>
      <c r="D137" s="37">
        <v>7273.0</v>
      </c>
      <c r="E137" s="37">
        <v>7209.0</v>
      </c>
    </row>
    <row r="138">
      <c r="A138" s="35" t="s">
        <v>249</v>
      </c>
      <c r="D138" s="33" t="str">
        <f t="shared" ref="D138:E138" si="48">+/- 401</f>
        <v>#ERROR!</v>
      </c>
      <c r="E138" s="33" t="str">
        <f t="shared" si="48"/>
        <v>#ERROR!</v>
      </c>
    </row>
    <row r="139">
      <c r="A139" s="35" t="s">
        <v>52</v>
      </c>
      <c r="B139" s="33"/>
      <c r="C139" s="33"/>
      <c r="D139" s="33"/>
      <c r="E139" s="33"/>
    </row>
    <row r="140">
      <c r="A140" s="35" t="s">
        <v>232</v>
      </c>
      <c r="B140" s="36">
        <v>0.292</v>
      </c>
      <c r="C140" s="36">
        <v>0.332</v>
      </c>
      <c r="D140" s="36">
        <v>0.376</v>
      </c>
      <c r="E140" s="36">
        <v>0.388</v>
      </c>
    </row>
    <row r="141">
      <c r="A141" s="35" t="s">
        <v>245</v>
      </c>
      <c r="D141" s="33" t="str">
        <f t="shared" ref="D141:E141" si="49">+/- 4.1%</f>
        <v>#ERROR!</v>
      </c>
      <c r="E141" s="33" t="str">
        <f t="shared" si="49"/>
        <v>#ERROR!</v>
      </c>
    </row>
    <row r="142">
      <c r="A142" s="35" t="s">
        <v>246</v>
      </c>
      <c r="B142" s="37">
        <v>2177.0</v>
      </c>
      <c r="C142" s="37">
        <v>2517.0</v>
      </c>
      <c r="D142" s="37">
        <v>2994.0</v>
      </c>
      <c r="E142" s="37">
        <v>3048.0</v>
      </c>
    </row>
    <row r="143">
      <c r="A143" s="35" t="s">
        <v>247</v>
      </c>
      <c r="D143" s="33" t="str">
        <f t="shared" ref="D143:E143" si="50">+/- 359</f>
        <v>#ERROR!</v>
      </c>
      <c r="E143" s="33" t="str">
        <f t="shared" si="50"/>
        <v>#ERROR!</v>
      </c>
    </row>
    <row r="144">
      <c r="A144" s="35" t="s">
        <v>248</v>
      </c>
      <c r="B144" s="37">
        <v>7457.0</v>
      </c>
      <c r="C144" s="37">
        <v>7581.0</v>
      </c>
      <c r="D144" s="37">
        <v>7971.0</v>
      </c>
      <c r="E144" s="37">
        <v>7849.0</v>
      </c>
    </row>
    <row r="145">
      <c r="A145" s="35" t="s">
        <v>249</v>
      </c>
      <c r="D145" s="33" t="str">
        <f t="shared" ref="D145:E145" si="51">+/- 393</f>
        <v>#ERROR!</v>
      </c>
      <c r="E145" s="33" t="str">
        <f t="shared" si="51"/>
        <v>#ERROR!</v>
      </c>
    </row>
    <row r="146">
      <c r="A146" s="35" t="s">
        <v>106</v>
      </c>
      <c r="B146" s="33"/>
      <c r="C146" s="33"/>
      <c r="D146" s="33"/>
      <c r="E146" s="33"/>
    </row>
    <row r="147">
      <c r="A147" s="35" t="s">
        <v>232</v>
      </c>
      <c r="B147" s="36">
        <v>0.173</v>
      </c>
      <c r="C147" s="36">
        <v>0.194</v>
      </c>
      <c r="D147" s="36">
        <v>0.372</v>
      </c>
      <c r="E147" s="36">
        <v>0.219</v>
      </c>
    </row>
    <row r="148">
      <c r="A148" s="35" t="s">
        <v>245</v>
      </c>
      <c r="D148" s="33" t="str">
        <f t="shared" ref="D148:E148" si="52">+/- 6.0%</f>
        <v>#ERROR!</v>
      </c>
      <c r="E148" s="33" t="str">
        <f t="shared" si="52"/>
        <v>#ERROR!</v>
      </c>
    </row>
    <row r="149">
      <c r="A149" s="35" t="s">
        <v>246</v>
      </c>
      <c r="B149" s="34">
        <v>150.0</v>
      </c>
      <c r="C149" s="34">
        <v>310.0</v>
      </c>
      <c r="D149" s="37">
        <v>1675.0</v>
      </c>
      <c r="E149" s="37">
        <v>1089.0</v>
      </c>
    </row>
    <row r="150">
      <c r="A150" s="35" t="s">
        <v>247</v>
      </c>
      <c r="D150" s="33" t="str">
        <f t="shared" ref="D150:E150" si="53">+/- 287</f>
        <v>#ERROR!</v>
      </c>
      <c r="E150" s="33" t="str">
        <f t="shared" si="53"/>
        <v>#ERROR!</v>
      </c>
    </row>
    <row r="151">
      <c r="A151" s="35" t="s">
        <v>248</v>
      </c>
      <c r="B151" s="34">
        <v>866.0</v>
      </c>
      <c r="C151" s="37">
        <v>1600.0</v>
      </c>
      <c r="D151" s="37">
        <v>4505.0</v>
      </c>
      <c r="E151" s="37">
        <v>4968.0</v>
      </c>
    </row>
    <row r="152">
      <c r="A152" s="35" t="s">
        <v>249</v>
      </c>
      <c r="D152" s="33" t="str">
        <f t="shared" ref="D152:E152" si="54">+/- 271</f>
        <v>#ERROR!</v>
      </c>
      <c r="E152" s="33" t="str">
        <f t="shared" si="54"/>
        <v>#ERROR!</v>
      </c>
    </row>
    <row r="153">
      <c r="A153" s="35" t="s">
        <v>256</v>
      </c>
      <c r="B153" s="33"/>
      <c r="C153" s="33"/>
      <c r="D153" s="33"/>
      <c r="E153" s="33"/>
    </row>
    <row r="154">
      <c r="A154" s="35" t="s">
        <v>232</v>
      </c>
      <c r="B154" s="36">
        <v>0.193</v>
      </c>
      <c r="C154" s="36">
        <v>0.191</v>
      </c>
      <c r="D154" s="36">
        <v>0.296</v>
      </c>
      <c r="E154" s="36">
        <v>0.293</v>
      </c>
    </row>
    <row r="155">
      <c r="A155" s="35" t="s">
        <v>245</v>
      </c>
      <c r="D155" s="33" t="str">
        <f t="shared" ref="D155:E155" si="55">+/- 4.4%</f>
        <v>#ERROR!</v>
      </c>
      <c r="E155" s="33" t="str">
        <f t="shared" si="55"/>
        <v>#ERROR!</v>
      </c>
    </row>
    <row r="156">
      <c r="A156" s="35" t="s">
        <v>246</v>
      </c>
      <c r="B156" s="34">
        <v>769.0</v>
      </c>
      <c r="C156" s="34">
        <v>889.0</v>
      </c>
      <c r="D156" s="37">
        <v>1686.0</v>
      </c>
      <c r="E156" s="37">
        <v>1738.0</v>
      </c>
    </row>
    <row r="157">
      <c r="A157" s="35" t="s">
        <v>247</v>
      </c>
      <c r="D157" s="33" t="str">
        <f t="shared" ref="D157:E157" si="56">+/- 277</f>
        <v>#ERROR!</v>
      </c>
      <c r="E157" s="33" t="str">
        <f t="shared" si="56"/>
        <v>#ERROR!</v>
      </c>
    </row>
    <row r="158">
      <c r="A158" s="35" t="s">
        <v>248</v>
      </c>
      <c r="B158" s="37">
        <v>3983.0</v>
      </c>
      <c r="C158" s="37">
        <v>4664.0</v>
      </c>
      <c r="D158" s="37">
        <v>5694.0</v>
      </c>
      <c r="E158" s="37">
        <v>5922.0</v>
      </c>
    </row>
    <row r="159">
      <c r="A159" s="35" t="s">
        <v>249</v>
      </c>
      <c r="D159" s="33" t="str">
        <f t="shared" ref="D159:E159" si="57">+/- 400</f>
        <v>#ERROR!</v>
      </c>
      <c r="E159" s="33" t="str">
        <f t="shared" si="57"/>
        <v>#ERROR!</v>
      </c>
    </row>
    <row r="160">
      <c r="A160" s="35" t="s">
        <v>62</v>
      </c>
      <c r="C160" s="33"/>
      <c r="D160" s="33"/>
      <c r="E160" s="33"/>
    </row>
    <row r="161">
      <c r="A161" s="35" t="s">
        <v>232</v>
      </c>
      <c r="B161" s="36">
        <v>0.246</v>
      </c>
      <c r="C161" s="36">
        <v>0.208</v>
      </c>
      <c r="D161" s="36">
        <v>0.301</v>
      </c>
      <c r="E161" s="36">
        <v>0.331</v>
      </c>
    </row>
    <row r="162">
      <c r="A162" s="35" t="s">
        <v>245</v>
      </c>
      <c r="D162" s="33" t="str">
        <f t="shared" ref="D162:E162" si="58">+/- 2.7%</f>
        <v>#ERROR!</v>
      </c>
      <c r="E162" s="33" t="str">
        <f t="shared" si="58"/>
        <v>#ERROR!</v>
      </c>
    </row>
    <row r="163">
      <c r="A163" s="35" t="s">
        <v>246</v>
      </c>
      <c r="B163" s="37">
        <v>1580.0</v>
      </c>
      <c r="C163" s="37">
        <v>2011.0</v>
      </c>
      <c r="D163" s="37">
        <v>3974.0</v>
      </c>
      <c r="E163" s="37">
        <v>4407.0</v>
      </c>
    </row>
    <row r="164">
      <c r="A164" s="35" t="s">
        <v>247</v>
      </c>
      <c r="D164" s="33" t="str">
        <f t="shared" ref="D164:E164" si="59">+/- 369</f>
        <v>#ERROR!</v>
      </c>
      <c r="E164" s="33" t="str">
        <f t="shared" si="59"/>
        <v>#ERROR!</v>
      </c>
    </row>
    <row r="165">
      <c r="A165" s="35" t="s">
        <v>248</v>
      </c>
      <c r="B165" s="37">
        <v>6429.0</v>
      </c>
      <c r="C165" s="37">
        <v>9646.0</v>
      </c>
      <c r="D165" s="37">
        <v>13207.0</v>
      </c>
      <c r="E165" s="37">
        <v>13328.0</v>
      </c>
    </row>
    <row r="166">
      <c r="A166" s="35" t="s">
        <v>249</v>
      </c>
      <c r="D166" s="33" t="str">
        <f t="shared" ref="D166:E166" si="60">+/- 376</f>
        <v>#ERROR!</v>
      </c>
      <c r="E166" s="33" t="str">
        <f t="shared" si="60"/>
        <v>#ERROR!</v>
      </c>
    </row>
    <row r="167">
      <c r="A167" s="35" t="s">
        <v>75</v>
      </c>
      <c r="B167" s="33"/>
      <c r="C167" s="33"/>
      <c r="D167" s="33"/>
      <c r="E167" s="33"/>
    </row>
    <row r="168">
      <c r="A168" s="35" t="s">
        <v>232</v>
      </c>
      <c r="B168" s="36">
        <v>0.246</v>
      </c>
      <c r="C168" s="36">
        <v>0.19</v>
      </c>
      <c r="D168" s="36">
        <v>0.294</v>
      </c>
      <c r="E168" s="36">
        <v>0.269</v>
      </c>
    </row>
    <row r="169">
      <c r="A169" s="35" t="s">
        <v>245</v>
      </c>
      <c r="D169" s="33" t="str">
        <f t="shared" ref="D169:E169" si="61">+/- 2.6%</f>
        <v>#ERROR!</v>
      </c>
      <c r="E169" s="33" t="str">
        <f t="shared" si="61"/>
        <v>#ERROR!</v>
      </c>
    </row>
    <row r="170">
      <c r="A170" s="35" t="s">
        <v>246</v>
      </c>
      <c r="B170" s="37">
        <v>1583.0</v>
      </c>
      <c r="C170" s="37">
        <v>2300.0</v>
      </c>
      <c r="D170" s="37">
        <v>5169.0</v>
      </c>
      <c r="E170" s="37">
        <v>5133.0</v>
      </c>
    </row>
    <row r="171">
      <c r="A171" s="35" t="s">
        <v>247</v>
      </c>
      <c r="D171" s="33" t="str">
        <f t="shared" ref="D171:E171" si="62">+/- 468</f>
        <v>#ERROR!</v>
      </c>
      <c r="E171" s="33" t="str">
        <f t="shared" si="62"/>
        <v>#ERROR!</v>
      </c>
    </row>
    <row r="172">
      <c r="A172" s="35" t="s">
        <v>248</v>
      </c>
      <c r="B172" s="37">
        <v>6432.0</v>
      </c>
      <c r="C172" s="37">
        <v>12109.0</v>
      </c>
      <c r="D172" s="37">
        <v>17602.0</v>
      </c>
      <c r="E172" s="37">
        <v>19103.0</v>
      </c>
    </row>
    <row r="173">
      <c r="A173" s="35" t="s">
        <v>249</v>
      </c>
      <c r="D173" s="33" t="str">
        <f t="shared" ref="D173:E173" si="63">+/- 416</f>
        <v>#ERROR!</v>
      </c>
      <c r="E173" s="33" t="str">
        <f t="shared" si="63"/>
        <v>#ERROR!</v>
      </c>
    </row>
    <row r="174">
      <c r="A174" s="35" t="s">
        <v>113</v>
      </c>
      <c r="B174" s="33"/>
      <c r="C174" s="33"/>
      <c r="D174" s="33"/>
      <c r="E174" s="33"/>
    </row>
    <row r="175">
      <c r="A175" s="35" t="s">
        <v>232</v>
      </c>
      <c r="B175" s="36">
        <v>0.18</v>
      </c>
      <c r="C175" s="36">
        <v>0.194</v>
      </c>
      <c r="D175" s="36">
        <v>0.279</v>
      </c>
      <c r="E175" s="36">
        <v>0.274</v>
      </c>
    </row>
    <row r="176">
      <c r="A176" s="35" t="s">
        <v>245</v>
      </c>
      <c r="D176" s="33" t="str">
        <f t="shared" ref="D176:E176" si="64">+/- 4.1%</f>
        <v>#ERROR!</v>
      </c>
      <c r="E176" s="33" t="str">
        <f t="shared" si="64"/>
        <v>#ERROR!</v>
      </c>
    </row>
    <row r="177">
      <c r="A177" s="35" t="s">
        <v>246</v>
      </c>
      <c r="B177" s="34">
        <v>396.0</v>
      </c>
      <c r="C177" s="34">
        <v>865.0</v>
      </c>
      <c r="D177" s="37">
        <v>1665.0</v>
      </c>
      <c r="E177" s="37">
        <v>1756.0</v>
      </c>
    </row>
    <row r="178">
      <c r="A178" s="35" t="s">
        <v>247</v>
      </c>
      <c r="D178" s="33" t="str">
        <f t="shared" ref="D178:E178" si="65">+/- 258</f>
        <v>#ERROR!</v>
      </c>
      <c r="E178" s="33" t="str">
        <f t="shared" si="65"/>
        <v>#ERROR!</v>
      </c>
    </row>
    <row r="179">
      <c r="A179" s="35" t="s">
        <v>248</v>
      </c>
      <c r="B179" s="37">
        <v>2197.0</v>
      </c>
      <c r="C179" s="37">
        <v>4453.0</v>
      </c>
      <c r="D179" s="37">
        <v>5960.0</v>
      </c>
      <c r="E179" s="37">
        <v>6418.0</v>
      </c>
    </row>
    <row r="180">
      <c r="A180" s="35" t="s">
        <v>249</v>
      </c>
      <c r="D180" s="33" t="str">
        <f t="shared" ref="D180:E180" si="66">+/- 299</f>
        <v>#ERROR!</v>
      </c>
      <c r="E180" s="33" t="str">
        <f t="shared" si="66"/>
        <v>#ERROR!</v>
      </c>
    </row>
    <row r="181">
      <c r="A181" s="35" t="s">
        <v>257</v>
      </c>
      <c r="B181" s="33"/>
      <c r="C181" s="33"/>
      <c r="D181" s="33"/>
      <c r="E181" s="33"/>
    </row>
    <row r="182">
      <c r="A182" s="35" t="s">
        <v>232</v>
      </c>
      <c r="B182" s="36">
        <v>0.32</v>
      </c>
      <c r="C182" s="36">
        <v>0.295</v>
      </c>
      <c r="D182" s="36">
        <v>0.414</v>
      </c>
      <c r="E182" s="36">
        <v>0.372</v>
      </c>
    </row>
    <row r="183">
      <c r="A183" s="35" t="s">
        <v>245</v>
      </c>
      <c r="D183" s="33" t="str">
        <f t="shared" ref="D183:E183" si="67">+/- 3.1%</f>
        <v>#ERROR!</v>
      </c>
      <c r="E183" s="33" t="str">
        <f t="shared" si="67"/>
        <v>#ERROR!</v>
      </c>
    </row>
    <row r="184">
      <c r="A184" s="35" t="s">
        <v>246</v>
      </c>
      <c r="B184" s="37">
        <v>3180.0</v>
      </c>
      <c r="C184" s="37">
        <v>3162.0</v>
      </c>
      <c r="D184" s="37">
        <v>5629.0</v>
      </c>
      <c r="E184" s="37">
        <v>5556.0</v>
      </c>
    </row>
    <row r="185">
      <c r="A185" s="35" t="s">
        <v>247</v>
      </c>
      <c r="D185" s="33" t="str">
        <f t="shared" ref="D185:E185" si="68">+/- 477</f>
        <v>#ERROR!</v>
      </c>
      <c r="E185" s="33" t="str">
        <f t="shared" si="68"/>
        <v>#ERROR!</v>
      </c>
    </row>
    <row r="186">
      <c r="A186" s="35" t="s">
        <v>248</v>
      </c>
      <c r="B186" s="37">
        <v>9953.0</v>
      </c>
      <c r="C186" s="37">
        <v>10726.0</v>
      </c>
      <c r="D186" s="37">
        <v>13594.0</v>
      </c>
      <c r="E186" s="37">
        <v>14921.0</v>
      </c>
    </row>
    <row r="187">
      <c r="A187" s="35" t="s">
        <v>249</v>
      </c>
      <c r="D187" s="33" t="str">
        <f t="shared" ref="D187:E187" si="69">+/- 533</f>
        <v>#ERROR!</v>
      </c>
      <c r="E187" s="33" t="str">
        <f t="shared" si="69"/>
        <v>#ERROR!</v>
      </c>
    </row>
    <row r="188">
      <c r="A188" s="35" t="s">
        <v>64</v>
      </c>
      <c r="C188" s="33"/>
      <c r="D188" s="33"/>
      <c r="E188" s="33"/>
    </row>
    <row r="189">
      <c r="A189" s="35" t="s">
        <v>232</v>
      </c>
      <c r="B189" s="36">
        <v>0.205</v>
      </c>
      <c r="C189" s="36">
        <v>0.176</v>
      </c>
      <c r="D189" s="36">
        <v>0.245</v>
      </c>
      <c r="E189" s="36">
        <v>0.252</v>
      </c>
    </row>
    <row r="190">
      <c r="A190" s="35" t="s">
        <v>245</v>
      </c>
      <c r="D190" s="33" t="str">
        <f t="shared" ref="D190:E190" si="70">+/- 2.1%</f>
        <v>#ERROR!</v>
      </c>
      <c r="E190" s="33" t="str">
        <f t="shared" si="70"/>
        <v>#ERROR!</v>
      </c>
    </row>
    <row r="191">
      <c r="A191" s="35" t="s">
        <v>246</v>
      </c>
      <c r="B191" s="37">
        <v>2389.0</v>
      </c>
      <c r="C191" s="37">
        <v>2897.0</v>
      </c>
      <c r="D191" s="37">
        <v>5458.0</v>
      </c>
      <c r="E191" s="37">
        <v>6102.0</v>
      </c>
    </row>
    <row r="192">
      <c r="A192" s="35" t="s">
        <v>247</v>
      </c>
      <c r="D192" s="33" t="str">
        <f t="shared" ref="D192:E192" si="71">+/- 481</f>
        <v>#ERROR!</v>
      </c>
      <c r="E192" s="33" t="str">
        <f t="shared" si="71"/>
        <v>#ERROR!</v>
      </c>
    </row>
    <row r="193">
      <c r="A193" s="35" t="s">
        <v>248</v>
      </c>
      <c r="B193" s="37">
        <v>11656.0</v>
      </c>
      <c r="C193" s="37">
        <v>16488.0</v>
      </c>
      <c r="D193" s="37">
        <v>22301.0</v>
      </c>
      <c r="E193" s="37">
        <v>24220.0</v>
      </c>
    </row>
    <row r="194">
      <c r="A194" s="35" t="s">
        <v>249</v>
      </c>
      <c r="D194" s="33" t="str">
        <f t="shared" ref="D194:E194" si="72">+/- 569</f>
        <v>#ERROR!</v>
      </c>
      <c r="E194" s="33" t="str">
        <f t="shared" si="72"/>
        <v>#ERROR!</v>
      </c>
    </row>
    <row r="195">
      <c r="A195" s="35" t="s">
        <v>60</v>
      </c>
      <c r="B195" s="33"/>
      <c r="C195" s="33"/>
      <c r="D195" s="33"/>
      <c r="E195" s="33"/>
    </row>
    <row r="196">
      <c r="A196" s="35" t="s">
        <v>232</v>
      </c>
      <c r="B196" s="36">
        <v>0.242</v>
      </c>
      <c r="C196" s="36">
        <v>0.228</v>
      </c>
      <c r="D196" s="36">
        <v>0.358</v>
      </c>
      <c r="E196" s="36">
        <v>0.344</v>
      </c>
    </row>
    <row r="197">
      <c r="A197" s="35" t="s">
        <v>245</v>
      </c>
      <c r="D197" s="33" t="str">
        <f t="shared" ref="D197:E197" si="73">+/- 3.0%</f>
        <v>#ERROR!</v>
      </c>
      <c r="E197" s="33" t="str">
        <f t="shared" si="73"/>
        <v>#ERROR!</v>
      </c>
    </row>
    <row r="198">
      <c r="A198" s="35" t="s">
        <v>246</v>
      </c>
      <c r="B198" s="37">
        <v>2397.0</v>
      </c>
      <c r="C198" s="37">
        <v>2778.0</v>
      </c>
      <c r="D198" s="37">
        <v>4940.0</v>
      </c>
      <c r="E198" s="37">
        <v>5149.0</v>
      </c>
    </row>
    <row r="199">
      <c r="A199" s="35" t="s">
        <v>247</v>
      </c>
      <c r="D199" s="33" t="str">
        <f t="shared" ref="D199:E199" si="74">+/- 455</f>
        <v>#ERROR!</v>
      </c>
      <c r="E199" s="33" t="str">
        <f t="shared" si="74"/>
        <v>#ERROR!</v>
      </c>
    </row>
    <row r="200">
      <c r="A200" s="35" t="s">
        <v>248</v>
      </c>
      <c r="B200" s="37">
        <v>9900.0</v>
      </c>
      <c r="C200" s="37">
        <v>12201.0</v>
      </c>
      <c r="D200" s="37">
        <v>13789.0</v>
      </c>
      <c r="E200" s="37">
        <v>14966.0</v>
      </c>
    </row>
    <row r="201">
      <c r="A201" s="35" t="s">
        <v>249</v>
      </c>
      <c r="D201" s="33" t="str">
        <f t="shared" ref="D201:E201" si="75">+/- 504</f>
        <v>#ERROR!</v>
      </c>
      <c r="E201" s="33" t="str">
        <f t="shared" si="75"/>
        <v>#ERROR!</v>
      </c>
    </row>
    <row r="202">
      <c r="A202" s="35" t="s">
        <v>258</v>
      </c>
      <c r="B202" s="33"/>
      <c r="C202" s="33"/>
      <c r="D202" s="33"/>
      <c r="E202" s="33"/>
    </row>
    <row r="203">
      <c r="A203" s="35" t="s">
        <v>232</v>
      </c>
      <c r="B203" s="36">
        <v>0.208</v>
      </c>
      <c r="C203" s="36">
        <v>0.219</v>
      </c>
      <c r="D203" s="36">
        <v>0.331</v>
      </c>
      <c r="E203" s="36">
        <v>0.276</v>
      </c>
    </row>
    <row r="204">
      <c r="A204" s="35" t="s">
        <v>245</v>
      </c>
      <c r="D204" s="33" t="str">
        <f t="shared" ref="D204:E204" si="76">+/- 4.9%</f>
        <v>#ERROR!</v>
      </c>
      <c r="E204" s="33" t="str">
        <f t="shared" si="76"/>
        <v>#ERROR!</v>
      </c>
    </row>
    <row r="205">
      <c r="A205" s="35" t="s">
        <v>246</v>
      </c>
      <c r="B205" s="34">
        <v>854.0</v>
      </c>
      <c r="C205" s="37">
        <v>1004.0</v>
      </c>
      <c r="D205" s="37">
        <v>1738.0</v>
      </c>
      <c r="E205" s="37">
        <v>1451.0</v>
      </c>
    </row>
    <row r="206">
      <c r="A206" s="35" t="s">
        <v>247</v>
      </c>
      <c r="D206" s="33" t="str">
        <f t="shared" ref="D206:E206" si="77">+/- 277</f>
        <v>#ERROR!</v>
      </c>
      <c r="E206" s="33" t="str">
        <f t="shared" si="77"/>
        <v>#ERROR!</v>
      </c>
    </row>
    <row r="207">
      <c r="A207" s="35" t="s">
        <v>248</v>
      </c>
      <c r="B207" s="37">
        <v>4111.0</v>
      </c>
      <c r="C207" s="37">
        <v>4587.0</v>
      </c>
      <c r="D207" s="37">
        <v>5255.0</v>
      </c>
      <c r="E207" s="37">
        <v>5255.0</v>
      </c>
    </row>
    <row r="208">
      <c r="A208" s="35" t="s">
        <v>249</v>
      </c>
      <c r="D208" s="33" t="str">
        <f t="shared" ref="D208:E208" si="78">+/- 311</f>
        <v>#ERROR!</v>
      </c>
      <c r="E208" s="33" t="str">
        <f t="shared" si="78"/>
        <v>#ERROR!</v>
      </c>
    </row>
    <row r="209">
      <c r="A209" s="35" t="s">
        <v>112</v>
      </c>
      <c r="C209" s="33"/>
      <c r="D209" s="33"/>
      <c r="E209" s="33"/>
    </row>
    <row r="210">
      <c r="A210" s="35" t="s">
        <v>232</v>
      </c>
      <c r="B210" s="36">
        <v>0.17</v>
      </c>
      <c r="C210" s="36">
        <v>0.16</v>
      </c>
      <c r="D210" s="36">
        <v>0.228</v>
      </c>
      <c r="E210" s="36">
        <v>0.264</v>
      </c>
    </row>
    <row r="211">
      <c r="A211" s="35" t="s">
        <v>245</v>
      </c>
      <c r="D211" s="33" t="str">
        <f t="shared" ref="D211:E211" si="79">+/- 3.4%</f>
        <v>#ERROR!</v>
      </c>
      <c r="E211" s="33" t="str">
        <f t="shared" si="79"/>
        <v>#ERROR!</v>
      </c>
    </row>
    <row r="212">
      <c r="A212" s="35" t="s">
        <v>246</v>
      </c>
      <c r="B212" s="34">
        <v>506.0</v>
      </c>
      <c r="C212" s="34">
        <v>597.0</v>
      </c>
      <c r="D212" s="34">
        <v>978.0</v>
      </c>
      <c r="E212" s="37">
        <v>1196.0</v>
      </c>
    </row>
    <row r="213">
      <c r="A213" s="35" t="s">
        <v>247</v>
      </c>
      <c r="D213" s="33" t="str">
        <f t="shared" ref="D213:E213" si="80">+/- 157</f>
        <v>#ERROR!</v>
      </c>
      <c r="E213" s="33" t="str">
        <f t="shared" si="80"/>
        <v>#ERROR!</v>
      </c>
    </row>
    <row r="214">
      <c r="A214" s="35" t="s">
        <v>248</v>
      </c>
      <c r="B214" s="37">
        <v>2982.0</v>
      </c>
      <c r="C214" s="37">
        <v>3738.0</v>
      </c>
      <c r="D214" s="37">
        <v>4297.0</v>
      </c>
      <c r="E214" s="37">
        <v>4523.0</v>
      </c>
    </row>
    <row r="215">
      <c r="A215" s="35" t="s">
        <v>249</v>
      </c>
      <c r="D215" s="33" t="str">
        <f t="shared" ref="D215:E215" si="81">+/- 232</f>
        <v>#ERROR!</v>
      </c>
      <c r="E215" s="33" t="str">
        <f t="shared" si="81"/>
        <v>#ERROR!</v>
      </c>
    </row>
    <row r="216">
      <c r="A216" s="35" t="s">
        <v>41</v>
      </c>
      <c r="B216" s="33"/>
      <c r="C216" s="33"/>
      <c r="D216" s="33"/>
      <c r="E216" s="33"/>
    </row>
    <row r="217">
      <c r="A217" s="35" t="s">
        <v>232</v>
      </c>
      <c r="B217" s="36">
        <v>0.327</v>
      </c>
      <c r="C217" s="36">
        <v>0.307</v>
      </c>
      <c r="D217" s="36">
        <v>0.433</v>
      </c>
      <c r="E217" s="36">
        <v>0.396</v>
      </c>
    </row>
    <row r="218">
      <c r="A218" s="35" t="s">
        <v>245</v>
      </c>
      <c r="D218" s="33" t="str">
        <f t="shared" ref="D218:E218" si="82">+/- 0.9%</f>
        <v>#ERROR!</v>
      </c>
      <c r="E218" s="33" t="str">
        <f t="shared" si="82"/>
        <v>#ERROR!</v>
      </c>
    </row>
    <row r="219">
      <c r="A219" s="35" t="s">
        <v>246</v>
      </c>
      <c r="B219" s="37">
        <v>47447.0</v>
      </c>
      <c r="C219" s="37">
        <v>44324.0</v>
      </c>
      <c r="D219" s="37">
        <v>70241.0</v>
      </c>
      <c r="E219" s="37">
        <v>64439.0</v>
      </c>
    </row>
    <row r="220">
      <c r="A220" s="35" t="s">
        <v>247</v>
      </c>
      <c r="D220" s="33" t="str">
        <f t="shared" ref="D220:E220" si="83">+/- 1,720</f>
        <v>#ERROR!</v>
      </c>
      <c r="E220" s="33" t="str">
        <f t="shared" si="83"/>
        <v>#ERROR!</v>
      </c>
    </row>
    <row r="221">
      <c r="A221" s="35" t="s">
        <v>248</v>
      </c>
      <c r="B221" s="37">
        <v>145127.0</v>
      </c>
      <c r="C221" s="37">
        <v>144537.0</v>
      </c>
      <c r="D221" s="37">
        <v>162178.0</v>
      </c>
      <c r="E221" s="37">
        <v>162879.0</v>
      </c>
    </row>
    <row r="222">
      <c r="A222" s="35" t="s">
        <v>249</v>
      </c>
      <c r="D222" s="33" t="str">
        <f t="shared" ref="D222:E222" si="84">+/- 1,804</f>
        <v>#ERROR!</v>
      </c>
      <c r="E222" s="33" t="str">
        <f t="shared" si="84"/>
        <v>#ERROR!</v>
      </c>
    </row>
    <row r="223">
      <c r="A223" s="35" t="s">
        <v>50</v>
      </c>
      <c r="B223" s="33"/>
      <c r="C223" s="33"/>
      <c r="D223" s="33"/>
      <c r="E223" s="33"/>
    </row>
    <row r="224">
      <c r="A224" s="35" t="s">
        <v>232</v>
      </c>
      <c r="B224" s="36">
        <v>0.218</v>
      </c>
      <c r="C224" s="36">
        <v>0.217</v>
      </c>
      <c r="D224" s="36">
        <v>0.308</v>
      </c>
      <c r="E224" s="36">
        <v>0.292</v>
      </c>
    </row>
    <row r="225">
      <c r="A225" s="35" t="s">
        <v>245</v>
      </c>
      <c r="D225" s="33" t="str">
        <f t="shared" ref="D225:E225" si="85">+/- 2.1%</f>
        <v>#ERROR!</v>
      </c>
      <c r="E225" s="33" t="str">
        <f t="shared" si="85"/>
        <v>#ERROR!</v>
      </c>
    </row>
    <row r="226">
      <c r="A226" s="35" t="s">
        <v>246</v>
      </c>
      <c r="B226" s="37">
        <v>3597.0</v>
      </c>
      <c r="C226" s="37">
        <v>4076.0</v>
      </c>
      <c r="D226" s="37">
        <v>6587.0</v>
      </c>
      <c r="E226" s="37">
        <v>6449.0</v>
      </c>
    </row>
    <row r="227">
      <c r="A227" s="35" t="s">
        <v>247</v>
      </c>
      <c r="D227" s="33" t="str">
        <f t="shared" ref="D227:E227" si="86">+/- 486</f>
        <v>#ERROR!</v>
      </c>
      <c r="E227" s="33" t="str">
        <f t="shared" si="86"/>
        <v>#ERROR!</v>
      </c>
    </row>
    <row r="228">
      <c r="A228" s="35" t="s">
        <v>248</v>
      </c>
      <c r="B228" s="37">
        <v>16526.0</v>
      </c>
      <c r="C228" s="37">
        <v>18821.0</v>
      </c>
      <c r="D228" s="37">
        <v>21353.0</v>
      </c>
      <c r="E228" s="37">
        <v>22070.0</v>
      </c>
    </row>
    <row r="229">
      <c r="A229" s="35" t="s">
        <v>249</v>
      </c>
      <c r="D229" s="33" t="str">
        <f t="shared" ref="D229:E229" si="87">+/- 574</f>
        <v>#ERROR!</v>
      </c>
      <c r="E229" s="33" t="str">
        <f t="shared" si="87"/>
        <v>#ERROR!</v>
      </c>
    </row>
    <row r="230">
      <c r="A230" s="35" t="s">
        <v>259</v>
      </c>
      <c r="B230" s="33"/>
      <c r="C230" s="33"/>
      <c r="D230" s="33"/>
      <c r="E230" s="33"/>
    </row>
    <row r="231">
      <c r="A231" s="35" t="s">
        <v>232</v>
      </c>
      <c r="B231" s="36">
        <v>0.263</v>
      </c>
      <c r="C231" s="36">
        <v>0.219</v>
      </c>
      <c r="D231" s="36">
        <v>0.366</v>
      </c>
      <c r="E231" s="36">
        <v>0.255</v>
      </c>
    </row>
    <row r="232">
      <c r="A232" s="35" t="s">
        <v>245</v>
      </c>
      <c r="D232" s="33" t="str">
        <f t="shared" ref="D232:E232" si="88">+/- 6.3%</f>
        <v>#ERROR!</v>
      </c>
      <c r="E232" s="33" t="str">
        <f t="shared" si="88"/>
        <v>#ERROR!</v>
      </c>
    </row>
    <row r="233">
      <c r="A233" s="35" t="s">
        <v>246</v>
      </c>
      <c r="B233" s="34">
        <v>392.0</v>
      </c>
      <c r="C233" s="34">
        <v>571.0</v>
      </c>
      <c r="D233" s="37">
        <v>1617.0</v>
      </c>
      <c r="E233" s="37">
        <v>1191.0</v>
      </c>
    </row>
    <row r="234">
      <c r="A234" s="35" t="s">
        <v>247</v>
      </c>
      <c r="D234" s="33" t="str">
        <f t="shared" ref="D234:E234" si="89">+/- 305</f>
        <v>#ERROR!</v>
      </c>
      <c r="E234" s="33" t="str">
        <f t="shared" si="89"/>
        <v>#ERROR!</v>
      </c>
    </row>
    <row r="235">
      <c r="A235" s="35" t="s">
        <v>248</v>
      </c>
      <c r="B235" s="37">
        <v>1493.0</v>
      </c>
      <c r="C235" s="37">
        <v>2612.0</v>
      </c>
      <c r="D235" s="37">
        <v>4421.0</v>
      </c>
      <c r="E235" s="37">
        <v>4676.0</v>
      </c>
    </row>
    <row r="236">
      <c r="A236" s="35" t="s">
        <v>249</v>
      </c>
      <c r="D236" s="33" t="str">
        <f t="shared" ref="D236:E236" si="90">+/- 352</f>
        <v>#ERROR!</v>
      </c>
      <c r="E236" s="33" t="str">
        <f t="shared" si="90"/>
        <v>#ERROR!</v>
      </c>
    </row>
    <row r="237">
      <c r="A237" s="35" t="s">
        <v>260</v>
      </c>
      <c r="B237" s="33"/>
      <c r="C237" s="33"/>
      <c r="D237" s="33"/>
      <c r="E237" s="33"/>
    </row>
    <row r="238">
      <c r="A238" s="35" t="s">
        <v>232</v>
      </c>
      <c r="B238" s="36">
        <v>0.296</v>
      </c>
      <c r="C238" s="36">
        <v>0.276</v>
      </c>
      <c r="D238" s="36">
        <v>0.349</v>
      </c>
      <c r="E238" s="36">
        <v>0.349</v>
      </c>
    </row>
    <row r="239">
      <c r="A239" s="35" t="s">
        <v>245</v>
      </c>
      <c r="D239" s="33" t="str">
        <f t="shared" ref="D239:E239" si="91">+/- 3.1%</f>
        <v>#ERROR!</v>
      </c>
      <c r="E239" s="33" t="str">
        <f t="shared" si="91"/>
        <v>#ERROR!</v>
      </c>
    </row>
    <row r="240">
      <c r="A240" s="35" t="s">
        <v>246</v>
      </c>
      <c r="B240" s="37">
        <v>2962.0</v>
      </c>
      <c r="C240" s="37">
        <v>2929.0</v>
      </c>
      <c r="D240" s="37">
        <v>4722.0</v>
      </c>
      <c r="E240" s="37">
        <v>4911.0</v>
      </c>
    </row>
    <row r="241">
      <c r="A241" s="35" t="s">
        <v>247</v>
      </c>
      <c r="D241" s="33" t="str">
        <f t="shared" ref="D241:E241" si="92">+/- 448</f>
        <v>#ERROR!</v>
      </c>
      <c r="E241" s="33" t="str">
        <f t="shared" si="92"/>
        <v>#ERROR!</v>
      </c>
    </row>
    <row r="242">
      <c r="A242" s="35" t="s">
        <v>248</v>
      </c>
      <c r="B242" s="37">
        <v>10002.0</v>
      </c>
      <c r="C242" s="37">
        <v>10605.0</v>
      </c>
      <c r="D242" s="37">
        <v>13536.0</v>
      </c>
      <c r="E242" s="37">
        <v>14080.0</v>
      </c>
    </row>
    <row r="243">
      <c r="A243" s="35" t="s">
        <v>249</v>
      </c>
      <c r="D243" s="33" t="str">
        <f t="shared" ref="D243:E243" si="93">+/- 497</f>
        <v>#ERROR!</v>
      </c>
      <c r="E243" s="33" t="str">
        <f t="shared" si="93"/>
        <v>#ERROR!</v>
      </c>
    </row>
    <row r="244">
      <c r="A244" s="35" t="s">
        <v>89</v>
      </c>
      <c r="C244" s="33"/>
      <c r="D244" s="33"/>
      <c r="E244" s="33"/>
    </row>
    <row r="245">
      <c r="A245" s="35" t="s">
        <v>232</v>
      </c>
      <c r="B245" s="36">
        <v>0.207</v>
      </c>
      <c r="C245" s="36">
        <v>0.187</v>
      </c>
      <c r="D245" s="36">
        <v>0.298</v>
      </c>
      <c r="E245" s="36">
        <v>0.32</v>
      </c>
    </row>
    <row r="246">
      <c r="A246" s="35" t="s">
        <v>245</v>
      </c>
      <c r="D246" s="33" t="str">
        <f t="shared" ref="D246:E246" si="94">+/- 4.3%</f>
        <v>#ERROR!</v>
      </c>
      <c r="E246" s="33" t="str">
        <f t="shared" si="94"/>
        <v>#ERROR!</v>
      </c>
    </row>
    <row r="247">
      <c r="A247" s="35" t="s">
        <v>246</v>
      </c>
      <c r="B247" s="34">
        <v>818.0</v>
      </c>
      <c r="C247" s="34">
        <v>790.0</v>
      </c>
      <c r="D247" s="37">
        <v>1377.0</v>
      </c>
      <c r="E247" s="37">
        <v>1538.0</v>
      </c>
    </row>
    <row r="248">
      <c r="A248" s="35" t="s">
        <v>247</v>
      </c>
      <c r="D248" s="33" t="str">
        <f t="shared" ref="D248:E248" si="95">+/- 210</f>
        <v>#ERROR!</v>
      </c>
      <c r="E248" s="33" t="str">
        <f t="shared" si="95"/>
        <v>#ERROR!</v>
      </c>
    </row>
    <row r="249">
      <c r="A249" s="35" t="s">
        <v>248</v>
      </c>
      <c r="B249" s="37">
        <v>3945.0</v>
      </c>
      <c r="C249" s="37">
        <v>4226.0</v>
      </c>
      <c r="D249" s="37">
        <v>4616.0</v>
      </c>
      <c r="E249" s="37">
        <v>4807.0</v>
      </c>
    </row>
    <row r="250">
      <c r="A250" s="35" t="s">
        <v>249</v>
      </c>
      <c r="D250" s="33" t="str">
        <f t="shared" ref="D250:E250" si="96">+/- 254</f>
        <v>#ERROR!</v>
      </c>
      <c r="E250" s="33" t="str">
        <f t="shared" si="96"/>
        <v>#ERROR!</v>
      </c>
    </row>
    <row r="251">
      <c r="A251" s="35" t="s">
        <v>67</v>
      </c>
      <c r="C251" s="33"/>
      <c r="D251" s="33"/>
      <c r="E251" s="33"/>
    </row>
    <row r="252">
      <c r="A252" s="35" t="s">
        <v>232</v>
      </c>
      <c r="B252" s="36">
        <v>0.226</v>
      </c>
      <c r="C252" s="36">
        <v>0.209</v>
      </c>
      <c r="D252" s="36">
        <v>0.333</v>
      </c>
      <c r="E252" s="36">
        <v>0.293</v>
      </c>
    </row>
    <row r="253">
      <c r="A253" s="35" t="s">
        <v>245</v>
      </c>
      <c r="D253" s="33" t="str">
        <f t="shared" ref="D253:E253" si="97">+/- 3.6%</f>
        <v>#ERROR!</v>
      </c>
      <c r="E253" s="33" t="str">
        <f t="shared" si="97"/>
        <v>#ERROR!</v>
      </c>
    </row>
    <row r="254">
      <c r="A254" s="35" t="s">
        <v>246</v>
      </c>
      <c r="B254" s="37">
        <v>1731.0</v>
      </c>
      <c r="C254" s="37">
        <v>1727.0</v>
      </c>
      <c r="D254" s="37">
        <v>2985.0</v>
      </c>
      <c r="E254" s="37">
        <v>2639.0</v>
      </c>
    </row>
    <row r="255">
      <c r="A255" s="35" t="s">
        <v>247</v>
      </c>
      <c r="D255" s="33" t="str">
        <f t="shared" ref="D255:E255" si="98">+/- 350</f>
        <v>#ERROR!</v>
      </c>
      <c r="E255" s="33" t="str">
        <f t="shared" si="98"/>
        <v>#ERROR!</v>
      </c>
    </row>
    <row r="256">
      <c r="A256" s="35" t="s">
        <v>248</v>
      </c>
      <c r="B256" s="37">
        <v>7668.0</v>
      </c>
      <c r="C256" s="37">
        <v>8268.0</v>
      </c>
      <c r="D256" s="37">
        <v>8960.0</v>
      </c>
      <c r="E256" s="37">
        <v>8995.0</v>
      </c>
    </row>
    <row r="257">
      <c r="A257" s="35" t="s">
        <v>249</v>
      </c>
      <c r="D257" s="33" t="str">
        <f t="shared" ref="D257:E257" si="99">+/- 388</f>
        <v>#ERROR!</v>
      </c>
      <c r="E257" s="33" t="str">
        <f t="shared" si="99"/>
        <v>#ERROR!</v>
      </c>
    </row>
    <row r="258">
      <c r="A258" s="35" t="s">
        <v>58</v>
      </c>
      <c r="B258" s="33"/>
      <c r="C258" s="33"/>
      <c r="D258" s="33"/>
      <c r="E258" s="33"/>
    </row>
    <row r="259">
      <c r="A259" s="35" t="s">
        <v>232</v>
      </c>
      <c r="B259" s="36">
        <v>0.277</v>
      </c>
      <c r="C259" s="36">
        <v>0.28</v>
      </c>
      <c r="D259" s="36">
        <v>0.408</v>
      </c>
      <c r="E259" s="36">
        <v>0.383</v>
      </c>
    </row>
    <row r="260">
      <c r="A260" s="35" t="s">
        <v>245</v>
      </c>
      <c r="D260" s="33" t="str">
        <f t="shared" ref="D260:E260" si="100">+/- 4.2%</f>
        <v>#ERROR!</v>
      </c>
      <c r="E260" s="33" t="str">
        <f t="shared" si="100"/>
        <v>#ERROR!</v>
      </c>
    </row>
    <row r="261">
      <c r="A261" s="35" t="s">
        <v>246</v>
      </c>
      <c r="B261" s="37">
        <v>2245.0</v>
      </c>
      <c r="C261" s="37">
        <v>2271.0</v>
      </c>
      <c r="D261" s="37">
        <v>3307.0</v>
      </c>
      <c r="E261" s="37">
        <v>3286.0</v>
      </c>
    </row>
    <row r="262">
      <c r="A262" s="35" t="s">
        <v>247</v>
      </c>
      <c r="D262" s="33" t="str">
        <f t="shared" ref="D262:E262" si="101">+/- 378</f>
        <v>#ERROR!</v>
      </c>
      <c r="E262" s="33" t="str">
        <f t="shared" si="101"/>
        <v>#ERROR!</v>
      </c>
    </row>
    <row r="263">
      <c r="A263" s="35" t="s">
        <v>248</v>
      </c>
      <c r="B263" s="37">
        <v>8096.0</v>
      </c>
      <c r="C263" s="37">
        <v>8111.0</v>
      </c>
      <c r="D263" s="37">
        <v>8099.0</v>
      </c>
      <c r="E263" s="37">
        <v>8571.0</v>
      </c>
    </row>
    <row r="264">
      <c r="A264" s="35" t="s">
        <v>249</v>
      </c>
      <c r="D264" s="33" t="str">
        <f t="shared" ref="D264:E264" si="102">+/- 404</f>
        <v>#ERROR!</v>
      </c>
      <c r="E264" s="33" t="str">
        <f t="shared" si="102"/>
        <v>#ERROR!</v>
      </c>
    </row>
    <row r="265">
      <c r="A265" s="35" t="s">
        <v>261</v>
      </c>
      <c r="B265" s="33"/>
      <c r="C265" s="33"/>
      <c r="D265" s="33"/>
      <c r="E265" s="33"/>
    </row>
    <row r="266">
      <c r="A266" s="35" t="s">
        <v>232</v>
      </c>
      <c r="B266" s="36">
        <v>0.155</v>
      </c>
      <c r="C266" s="36">
        <v>0.189</v>
      </c>
      <c r="D266" s="36">
        <v>0.247</v>
      </c>
      <c r="E266" s="36">
        <v>0.246</v>
      </c>
    </row>
    <row r="267">
      <c r="A267" s="35" t="s">
        <v>245</v>
      </c>
      <c r="D267" s="33" t="str">
        <f t="shared" ref="D267:E267" si="103">+/- 3.9%</f>
        <v>#ERROR!</v>
      </c>
      <c r="E267" s="33" t="str">
        <f t="shared" si="103"/>
        <v>#ERROR!</v>
      </c>
    </row>
    <row r="268">
      <c r="A268" s="35" t="s">
        <v>246</v>
      </c>
      <c r="B268" s="34">
        <v>695.0</v>
      </c>
      <c r="C268" s="34">
        <v>910.0</v>
      </c>
      <c r="D268" s="37">
        <v>1378.0</v>
      </c>
      <c r="E268" s="37">
        <v>1406.0</v>
      </c>
    </row>
    <row r="269">
      <c r="A269" s="35" t="s">
        <v>247</v>
      </c>
      <c r="D269" s="33" t="str">
        <f t="shared" ref="D269:E269" si="104">+/- 233</f>
        <v>#ERROR!</v>
      </c>
      <c r="E269" s="33" t="str">
        <f t="shared" si="104"/>
        <v>#ERROR!</v>
      </c>
    </row>
    <row r="270">
      <c r="A270" s="35" t="s">
        <v>248</v>
      </c>
      <c r="B270" s="37">
        <v>4487.0</v>
      </c>
      <c r="C270" s="37">
        <v>4819.0</v>
      </c>
      <c r="D270" s="37">
        <v>5589.0</v>
      </c>
      <c r="E270" s="37">
        <v>5716.0</v>
      </c>
    </row>
    <row r="271">
      <c r="A271" s="35" t="s">
        <v>249</v>
      </c>
      <c r="D271" s="33" t="str">
        <f t="shared" ref="D271:E271" si="105">+/- 354</f>
        <v>#ERROR!</v>
      </c>
      <c r="E271" s="33" t="str">
        <f t="shared" si="105"/>
        <v>#ERROR!</v>
      </c>
    </row>
    <row r="272">
      <c r="A272" s="35" t="s">
        <v>262</v>
      </c>
      <c r="C272" s="33"/>
      <c r="D272" s="33"/>
      <c r="E272" s="33"/>
    </row>
    <row r="273">
      <c r="A273" s="35" t="s">
        <v>232</v>
      </c>
      <c r="B273" s="36">
        <v>0.298</v>
      </c>
      <c r="C273" s="36">
        <v>0.241</v>
      </c>
      <c r="D273" s="36">
        <v>0.415</v>
      </c>
      <c r="E273" s="36">
        <v>0.388</v>
      </c>
    </row>
    <row r="274">
      <c r="A274" s="35" t="s">
        <v>245</v>
      </c>
      <c r="D274" s="33" t="str">
        <f t="shared" ref="D274:E274" si="106">+/- 6.9%</f>
        <v>#ERROR!</v>
      </c>
      <c r="E274" s="33" t="str">
        <f t="shared" si="106"/>
        <v>#ERROR!</v>
      </c>
    </row>
    <row r="275">
      <c r="A275" s="35" t="s">
        <v>246</v>
      </c>
      <c r="B275" s="34">
        <v>170.0</v>
      </c>
      <c r="C275" s="34">
        <v>529.0</v>
      </c>
      <c r="D275" s="37">
        <v>1543.0</v>
      </c>
      <c r="E275" s="37">
        <v>1434.0</v>
      </c>
    </row>
    <row r="276">
      <c r="A276" s="35" t="s">
        <v>247</v>
      </c>
      <c r="D276" s="33" t="str">
        <f t="shared" ref="D276:E276" si="107">+/- 285</f>
        <v>#ERROR!</v>
      </c>
      <c r="E276" s="33" t="str">
        <f t="shared" si="107"/>
        <v>#ERROR!</v>
      </c>
    </row>
    <row r="277">
      <c r="A277" s="35" t="s">
        <v>248</v>
      </c>
      <c r="B277" s="34">
        <v>570.0</v>
      </c>
      <c r="C277" s="37">
        <v>2194.0</v>
      </c>
      <c r="D277" s="37">
        <v>3715.0</v>
      </c>
      <c r="E277" s="37">
        <v>3700.0</v>
      </c>
    </row>
    <row r="278">
      <c r="A278" s="35" t="s">
        <v>249</v>
      </c>
      <c r="D278" s="33" t="str">
        <f t="shared" ref="D278:E278" si="108">+/- 293</f>
        <v>#ERROR!</v>
      </c>
      <c r="E278" s="33" t="str">
        <f t="shared" si="108"/>
        <v>#ERROR!</v>
      </c>
    </row>
    <row r="279">
      <c r="A279" s="35" t="s">
        <v>263</v>
      </c>
      <c r="C279" s="33"/>
      <c r="D279" s="33"/>
      <c r="E279" s="33"/>
    </row>
    <row r="280">
      <c r="A280" s="35" t="s">
        <v>232</v>
      </c>
      <c r="B280" s="36">
        <v>0.18</v>
      </c>
      <c r="C280" s="36">
        <v>0.181</v>
      </c>
      <c r="D280" s="36">
        <v>0.243</v>
      </c>
      <c r="E280" s="36">
        <v>0.308</v>
      </c>
    </row>
    <row r="281">
      <c r="A281" s="35" t="s">
        <v>245</v>
      </c>
      <c r="D281" s="33" t="str">
        <f t="shared" ref="D281:E281" si="109">+/- 4.9%</f>
        <v>#ERROR!</v>
      </c>
      <c r="E281" s="33" t="str">
        <f t="shared" si="109"/>
        <v>#ERROR!</v>
      </c>
    </row>
    <row r="282">
      <c r="A282" s="35" t="s">
        <v>246</v>
      </c>
      <c r="B282" s="34">
        <v>598.0</v>
      </c>
      <c r="C282" s="34">
        <v>763.0</v>
      </c>
      <c r="D282" s="37">
        <v>1245.0</v>
      </c>
      <c r="E282" s="37">
        <v>1715.0</v>
      </c>
    </row>
    <row r="283">
      <c r="A283" s="35" t="s">
        <v>247</v>
      </c>
      <c r="D283" s="33" t="str">
        <f t="shared" ref="D283:E283" si="110">+/- 264</f>
        <v>#ERROR!</v>
      </c>
      <c r="E283" s="33" t="str">
        <f t="shared" si="110"/>
        <v>#ERROR!</v>
      </c>
    </row>
    <row r="284">
      <c r="A284" s="35" t="s">
        <v>248</v>
      </c>
      <c r="B284" s="37">
        <v>3330.0</v>
      </c>
      <c r="C284" s="37">
        <v>4222.0</v>
      </c>
      <c r="D284" s="37">
        <v>5117.0</v>
      </c>
      <c r="E284" s="37">
        <v>5562.0</v>
      </c>
    </row>
    <row r="285">
      <c r="A285" s="35" t="s">
        <v>249</v>
      </c>
      <c r="D285" s="33" t="str">
        <f t="shared" ref="D285:E285" si="111">+/- 324</f>
        <v>#ERROR!</v>
      </c>
      <c r="E285" s="33" t="str">
        <f t="shared" si="111"/>
        <v>#ERROR!</v>
      </c>
    </row>
    <row r="286">
      <c r="A286" s="35" t="s">
        <v>85</v>
      </c>
      <c r="C286" s="33"/>
      <c r="D286" s="33"/>
      <c r="E286" s="33"/>
    </row>
    <row r="287">
      <c r="A287" s="35" t="s">
        <v>232</v>
      </c>
      <c r="B287" s="36">
        <v>0.193</v>
      </c>
      <c r="C287" s="36">
        <v>0.207</v>
      </c>
      <c r="D287" s="36">
        <v>0.346</v>
      </c>
      <c r="E287" s="36">
        <v>0.36</v>
      </c>
    </row>
    <row r="288">
      <c r="A288" s="35" t="s">
        <v>245</v>
      </c>
      <c r="D288" s="33" t="str">
        <f t="shared" ref="D288:E288" si="112">+/- 5.0%</f>
        <v>#ERROR!</v>
      </c>
      <c r="E288" s="33" t="str">
        <f t="shared" si="112"/>
        <v>#ERROR!</v>
      </c>
    </row>
    <row r="289">
      <c r="A289" s="35" t="s">
        <v>246</v>
      </c>
      <c r="B289" s="34">
        <v>830.0</v>
      </c>
      <c r="C289" s="34">
        <v>927.0</v>
      </c>
      <c r="D289" s="37">
        <v>1524.0</v>
      </c>
      <c r="E289" s="37">
        <v>1670.0</v>
      </c>
    </row>
    <row r="290">
      <c r="A290" s="35" t="s">
        <v>247</v>
      </c>
      <c r="D290" s="33" t="str">
        <f t="shared" ref="D290:E290" si="113">+/- 245</f>
        <v>#ERROR!</v>
      </c>
      <c r="E290" s="33" t="str">
        <f t="shared" si="113"/>
        <v>#ERROR!</v>
      </c>
    </row>
    <row r="291">
      <c r="A291" s="35" t="s">
        <v>248</v>
      </c>
      <c r="B291" s="37">
        <v>4294.0</v>
      </c>
      <c r="C291" s="37">
        <v>4482.0</v>
      </c>
      <c r="D291" s="37">
        <v>4402.0</v>
      </c>
      <c r="E291" s="37">
        <v>4640.0</v>
      </c>
    </row>
    <row r="292">
      <c r="A292" s="35" t="s">
        <v>249</v>
      </c>
      <c r="D292" s="33" t="str">
        <f t="shared" ref="D292:E292" si="114">+/- 301</f>
        <v>#ERROR!</v>
      </c>
      <c r="E292" s="33" t="str">
        <f t="shared" si="114"/>
        <v>#ERROR!</v>
      </c>
    </row>
    <row r="293">
      <c r="A293" s="35" t="s">
        <v>164</v>
      </c>
      <c r="B293" s="33"/>
      <c r="C293" s="33"/>
      <c r="D293" s="33"/>
      <c r="E293" s="33"/>
    </row>
    <row r="294">
      <c r="A294" s="35" t="s">
        <v>232</v>
      </c>
      <c r="B294" s="36">
        <v>0.289</v>
      </c>
      <c r="C294" s="36">
        <v>0.216</v>
      </c>
      <c r="D294" s="36">
        <v>0.286</v>
      </c>
      <c r="E294" s="36">
        <v>0.307</v>
      </c>
    </row>
    <row r="295">
      <c r="A295" s="35" t="s">
        <v>245</v>
      </c>
      <c r="D295" s="33" t="str">
        <f t="shared" ref="D295:E295" si="115">+/- 4.1%</f>
        <v>#ERROR!</v>
      </c>
      <c r="E295" s="33" t="str">
        <f t="shared" si="115"/>
        <v>#ERROR!</v>
      </c>
    </row>
    <row r="296">
      <c r="A296" s="35" t="s">
        <v>246</v>
      </c>
      <c r="B296" s="37">
        <v>1040.0</v>
      </c>
      <c r="C296" s="34">
        <v>962.0</v>
      </c>
      <c r="D296" s="37">
        <v>1761.0</v>
      </c>
      <c r="E296" s="37">
        <v>1839.0</v>
      </c>
    </row>
    <row r="297">
      <c r="A297" s="35" t="s">
        <v>247</v>
      </c>
      <c r="D297" s="33" t="str">
        <f t="shared" ref="D297:E297" si="116">+/- 280</f>
        <v>#ERROR!</v>
      </c>
      <c r="E297" s="33" t="str">
        <f t="shared" si="116"/>
        <v>#ERROR!</v>
      </c>
    </row>
    <row r="298">
      <c r="A298" s="35" t="s">
        <v>248</v>
      </c>
      <c r="B298" s="37">
        <v>3596.0</v>
      </c>
      <c r="C298" s="37">
        <v>4456.0</v>
      </c>
      <c r="D298" s="37">
        <v>6164.0</v>
      </c>
      <c r="E298" s="37">
        <v>5987.0</v>
      </c>
    </row>
    <row r="299">
      <c r="A299" s="35" t="s">
        <v>249</v>
      </c>
      <c r="D299" s="33" t="str">
        <f t="shared" ref="D299:E299" si="117">+/- 398</f>
        <v>#ERROR!</v>
      </c>
      <c r="E299" s="33" t="str">
        <f t="shared" si="117"/>
        <v>#ERROR!</v>
      </c>
    </row>
    <row r="300">
      <c r="A300" s="35" t="s">
        <v>68</v>
      </c>
      <c r="B300" s="33"/>
      <c r="C300" s="33"/>
      <c r="D300" s="33"/>
      <c r="E300" s="33"/>
    </row>
    <row r="301">
      <c r="A301" s="35" t="s">
        <v>232</v>
      </c>
      <c r="B301" s="36">
        <v>0.206</v>
      </c>
      <c r="C301" s="36">
        <v>0.226</v>
      </c>
      <c r="D301" s="36">
        <v>0.336</v>
      </c>
      <c r="E301" s="36">
        <v>0.294</v>
      </c>
    </row>
    <row r="302">
      <c r="A302" s="35" t="s">
        <v>245</v>
      </c>
      <c r="D302" s="33" t="str">
        <f t="shared" ref="D302:E302" si="118">+/- 3.8%</f>
        <v>#ERROR!</v>
      </c>
      <c r="E302" s="33" t="str">
        <f t="shared" si="118"/>
        <v>#ERROR!</v>
      </c>
    </row>
    <row r="303">
      <c r="A303" s="35" t="s">
        <v>246</v>
      </c>
      <c r="B303" s="37">
        <v>1244.0</v>
      </c>
      <c r="C303" s="37">
        <v>2127.0</v>
      </c>
      <c r="D303" s="37">
        <v>3703.0</v>
      </c>
      <c r="E303" s="37">
        <v>3147.0</v>
      </c>
    </row>
    <row r="304">
      <c r="A304" s="35" t="s">
        <v>247</v>
      </c>
      <c r="D304" s="33" t="str">
        <f t="shared" ref="D304:E304" si="119">+/- 438</f>
        <v>#ERROR!</v>
      </c>
      <c r="E304" s="33" t="str">
        <f t="shared" si="119"/>
        <v>#ERROR!</v>
      </c>
    </row>
    <row r="305">
      <c r="A305" s="35" t="s">
        <v>248</v>
      </c>
      <c r="B305" s="37">
        <v>6033.0</v>
      </c>
      <c r="C305" s="37">
        <v>9414.0</v>
      </c>
      <c r="D305" s="37">
        <v>11012.0</v>
      </c>
      <c r="E305" s="37">
        <v>10720.0</v>
      </c>
    </row>
    <row r="306">
      <c r="A306" s="35" t="s">
        <v>249</v>
      </c>
      <c r="D306" s="33" t="str">
        <f t="shared" ref="D306:E306" si="120">+/- 380</f>
        <v>#ERROR!</v>
      </c>
      <c r="E306" s="33" t="str">
        <f t="shared" si="120"/>
        <v>#ERROR!</v>
      </c>
    </row>
    <row r="307">
      <c r="A307" s="35" t="s">
        <v>264</v>
      </c>
      <c r="B307" s="33"/>
      <c r="C307" s="33"/>
      <c r="D307" s="33"/>
      <c r="E307" s="33"/>
    </row>
    <row r="308">
      <c r="A308" s="35" t="s">
        <v>232</v>
      </c>
      <c r="C308" s="36">
        <v>0.161</v>
      </c>
      <c r="D308" s="36">
        <v>0.301</v>
      </c>
      <c r="E308" s="36">
        <v>0.27</v>
      </c>
    </row>
    <row r="309">
      <c r="A309" s="35" t="s">
        <v>245</v>
      </c>
      <c r="D309" s="33" t="str">
        <f t="shared" ref="D309:E309" si="121">+/- 7.9%</f>
        <v>#ERROR!</v>
      </c>
      <c r="E309" s="33" t="str">
        <f t="shared" si="121"/>
        <v>#ERROR!</v>
      </c>
    </row>
    <row r="310">
      <c r="A310" s="35" t="s">
        <v>246</v>
      </c>
      <c r="C310" s="34">
        <v>248.0</v>
      </c>
      <c r="D310" s="37">
        <v>1296.0</v>
      </c>
      <c r="E310" s="37">
        <v>1357.0</v>
      </c>
    </row>
    <row r="311">
      <c r="A311" s="35" t="s">
        <v>247</v>
      </c>
      <c r="D311" s="33" t="str">
        <f t="shared" ref="D311:E311" si="122">+/- 346</f>
        <v>#ERROR!</v>
      </c>
      <c r="E311" s="33" t="str">
        <f t="shared" si="122"/>
        <v>#ERROR!</v>
      </c>
    </row>
    <row r="312">
      <c r="A312" s="35" t="s">
        <v>248</v>
      </c>
      <c r="C312" s="37">
        <v>1538.0</v>
      </c>
      <c r="D312" s="37">
        <v>4306.0</v>
      </c>
      <c r="E312" s="37">
        <v>5017.0</v>
      </c>
    </row>
    <row r="313">
      <c r="A313" s="35" t="s">
        <v>249</v>
      </c>
      <c r="D313" s="33" t="str">
        <f t="shared" ref="D313:E313" si="123">+/- 242</f>
        <v>#ERROR!</v>
      </c>
      <c r="E313" s="33" t="str">
        <f t="shared" si="123"/>
        <v>#ERROR!</v>
      </c>
    </row>
    <row r="314">
      <c r="A314" s="35" t="s">
        <v>265</v>
      </c>
      <c r="B314" s="33"/>
      <c r="C314" s="33"/>
      <c r="D314" s="33"/>
      <c r="E314" s="33"/>
    </row>
    <row r="315">
      <c r="A315" s="35" t="s">
        <v>232</v>
      </c>
      <c r="B315" s="36">
        <v>0.154</v>
      </c>
      <c r="C315" s="36">
        <v>0.19</v>
      </c>
      <c r="D315" s="36">
        <v>0.304</v>
      </c>
      <c r="E315" s="36">
        <v>0.298</v>
      </c>
    </row>
    <row r="316">
      <c r="A316" s="35" t="s">
        <v>245</v>
      </c>
      <c r="D316" s="33" t="str">
        <f t="shared" ref="D316:E316" si="124">+/- 3.5%</f>
        <v>#ERROR!</v>
      </c>
      <c r="E316" s="33" t="str">
        <f t="shared" si="124"/>
        <v>#ERROR!</v>
      </c>
    </row>
    <row r="317">
      <c r="A317" s="35" t="s">
        <v>246</v>
      </c>
      <c r="B317" s="37">
        <v>1015.0</v>
      </c>
      <c r="C317" s="37">
        <v>1492.0</v>
      </c>
      <c r="D317" s="37">
        <v>2813.0</v>
      </c>
      <c r="E317" s="37">
        <v>2998.0</v>
      </c>
    </row>
    <row r="318">
      <c r="A318" s="35" t="s">
        <v>247</v>
      </c>
      <c r="D318" s="33" t="str">
        <f t="shared" ref="D318:E318" si="125">+/- 345</f>
        <v>#ERROR!</v>
      </c>
      <c r="E318" s="33" t="str">
        <f t="shared" si="125"/>
        <v>#ERROR!</v>
      </c>
    </row>
    <row r="319">
      <c r="A319" s="35" t="s">
        <v>248</v>
      </c>
      <c r="B319" s="37">
        <v>6608.0</v>
      </c>
      <c r="C319" s="37">
        <v>7860.0</v>
      </c>
      <c r="D319" s="37">
        <v>9240.0</v>
      </c>
      <c r="E319" s="37">
        <v>10052.0</v>
      </c>
    </row>
    <row r="320">
      <c r="A320" s="35" t="s">
        <v>249</v>
      </c>
      <c r="D320" s="33" t="str">
        <f t="shared" ref="D320:E320" si="126">+/- 373</f>
        <v>#ERROR!</v>
      </c>
      <c r="E320" s="33" t="str">
        <f t="shared" si="126"/>
        <v>#ERROR!</v>
      </c>
    </row>
    <row r="321">
      <c r="A321" s="35" t="s">
        <v>46</v>
      </c>
      <c r="B321" s="33"/>
      <c r="C321" s="33"/>
      <c r="D321" s="33"/>
      <c r="E321" s="33"/>
    </row>
    <row r="322">
      <c r="A322" s="35" t="s">
        <v>232</v>
      </c>
      <c r="B322" s="36">
        <v>0.221</v>
      </c>
      <c r="C322" s="36">
        <v>0.185</v>
      </c>
      <c r="D322" s="36">
        <v>0.311</v>
      </c>
      <c r="E322" s="36">
        <v>0.278</v>
      </c>
    </row>
    <row r="323">
      <c r="A323" s="35" t="s">
        <v>245</v>
      </c>
      <c r="D323" s="33" t="str">
        <f t="shared" ref="D323:E323" si="127">+/- 1.9%</f>
        <v>#ERROR!</v>
      </c>
      <c r="E323" s="33" t="str">
        <f t="shared" si="127"/>
        <v>#ERROR!</v>
      </c>
    </row>
    <row r="324">
      <c r="A324" s="35" t="s">
        <v>246</v>
      </c>
      <c r="B324" s="37">
        <v>3712.0</v>
      </c>
      <c r="C324" s="37">
        <v>4172.0</v>
      </c>
      <c r="D324" s="37">
        <v>8800.0</v>
      </c>
      <c r="E324" s="37">
        <v>8136.0</v>
      </c>
    </row>
    <row r="325">
      <c r="A325" s="35" t="s">
        <v>247</v>
      </c>
      <c r="D325" s="33" t="str">
        <f t="shared" ref="D325:E325" si="128">+/- 561</f>
        <v>#ERROR!</v>
      </c>
      <c r="E325" s="33" t="str">
        <f t="shared" si="128"/>
        <v>#ERROR!</v>
      </c>
    </row>
    <row r="326">
      <c r="A326" s="35" t="s">
        <v>248</v>
      </c>
      <c r="B326" s="37">
        <v>16792.0</v>
      </c>
      <c r="C326" s="37">
        <v>22516.0</v>
      </c>
      <c r="D326" s="37">
        <v>28295.0</v>
      </c>
      <c r="E326" s="37">
        <v>29254.0</v>
      </c>
    </row>
    <row r="327">
      <c r="A327" s="35" t="s">
        <v>249</v>
      </c>
      <c r="D327" s="33" t="str">
        <f t="shared" ref="D327:E327" si="129">+/- 629</f>
        <v>#ERROR!</v>
      </c>
      <c r="E327" s="33" t="str">
        <f t="shared" si="129"/>
        <v>#ERROR!</v>
      </c>
    </row>
    <row r="328">
      <c r="A328" s="35" t="s">
        <v>83</v>
      </c>
      <c r="B328" s="33"/>
      <c r="C328" s="33"/>
      <c r="D328" s="33"/>
      <c r="E328" s="33"/>
    </row>
    <row r="329">
      <c r="A329" s="35" t="s">
        <v>232</v>
      </c>
      <c r="B329" s="36">
        <v>0.265</v>
      </c>
      <c r="C329" s="36">
        <v>0.2</v>
      </c>
      <c r="D329" s="36">
        <v>0.32</v>
      </c>
      <c r="E329" s="36">
        <v>0.299</v>
      </c>
    </row>
    <row r="330">
      <c r="A330" s="35" t="s">
        <v>245</v>
      </c>
      <c r="D330" s="33" t="str">
        <f t="shared" ref="D330:E330" si="130">+/- 3.5%</f>
        <v>#ERROR!</v>
      </c>
      <c r="E330" s="33" t="str">
        <f t="shared" si="130"/>
        <v>#ERROR!</v>
      </c>
    </row>
    <row r="331">
      <c r="A331" s="35" t="s">
        <v>246</v>
      </c>
      <c r="B331" s="34">
        <v>945.0</v>
      </c>
      <c r="C331" s="37">
        <v>1027.0</v>
      </c>
      <c r="D331" s="37">
        <v>2768.0</v>
      </c>
      <c r="E331" s="37">
        <v>2575.0</v>
      </c>
    </row>
    <row r="332">
      <c r="A332" s="35" t="s">
        <v>247</v>
      </c>
      <c r="D332" s="33" t="str">
        <f t="shared" ref="D332:E332" si="131">+/- 321</f>
        <v>#ERROR!</v>
      </c>
      <c r="E332" s="33" t="str">
        <f t="shared" si="131"/>
        <v>#ERROR!</v>
      </c>
    </row>
    <row r="333">
      <c r="A333" s="35" t="s">
        <v>248</v>
      </c>
      <c r="B333" s="37">
        <v>3571.0</v>
      </c>
      <c r="C333" s="37">
        <v>5131.0</v>
      </c>
      <c r="D333" s="37">
        <v>8661.0</v>
      </c>
      <c r="E333" s="37">
        <v>8603.0</v>
      </c>
    </row>
    <row r="334">
      <c r="A334" s="35" t="s">
        <v>249</v>
      </c>
      <c r="D334" s="33" t="str">
        <f t="shared" ref="D334:E334" si="132">+/- 317</f>
        <v>#ERROR!</v>
      </c>
      <c r="E334" s="33" t="str">
        <f t="shared" si="132"/>
        <v>#ERROR!</v>
      </c>
    </row>
    <row r="335">
      <c r="A335" s="35" t="s">
        <v>99</v>
      </c>
      <c r="B335" s="33"/>
      <c r="C335" s="33"/>
      <c r="D335" s="33"/>
      <c r="E335" s="33"/>
    </row>
    <row r="336">
      <c r="A336" s="35" t="s">
        <v>232</v>
      </c>
      <c r="B336" s="36">
        <v>0.162</v>
      </c>
      <c r="C336" s="36">
        <v>0.191</v>
      </c>
      <c r="D336" s="36">
        <v>0.357</v>
      </c>
      <c r="E336" s="36">
        <v>0.262</v>
      </c>
    </row>
    <row r="337">
      <c r="A337" s="35" t="s">
        <v>245</v>
      </c>
      <c r="D337" s="33" t="str">
        <f t="shared" ref="D337:E337" si="133">+/- 3.7%</f>
        <v>#ERROR!</v>
      </c>
      <c r="E337" s="33" t="str">
        <f t="shared" si="133"/>
        <v>#ERROR!</v>
      </c>
    </row>
    <row r="338">
      <c r="A338" s="35" t="s">
        <v>246</v>
      </c>
      <c r="B338" s="34">
        <v>516.0</v>
      </c>
      <c r="C338" s="37">
        <v>1034.0</v>
      </c>
      <c r="D338" s="37">
        <v>2805.0</v>
      </c>
      <c r="E338" s="37">
        <v>2141.0</v>
      </c>
    </row>
    <row r="339">
      <c r="A339" s="35" t="s">
        <v>247</v>
      </c>
      <c r="D339" s="33" t="str">
        <f t="shared" ref="D339:E339" si="134">+/- 305</f>
        <v>#ERROR!</v>
      </c>
      <c r="E339" s="33" t="str">
        <f t="shared" si="134"/>
        <v>#ERROR!</v>
      </c>
    </row>
    <row r="340">
      <c r="A340" s="35" t="s">
        <v>248</v>
      </c>
      <c r="B340" s="37">
        <v>3189.0</v>
      </c>
      <c r="C340" s="37">
        <v>5415.0</v>
      </c>
      <c r="D340" s="37">
        <v>7851.0</v>
      </c>
      <c r="E340" s="37">
        <v>8175.0</v>
      </c>
    </row>
    <row r="341">
      <c r="A341" s="35" t="s">
        <v>249</v>
      </c>
      <c r="D341" s="33" t="str">
        <f t="shared" ref="D341:E341" si="135">+/- 266</f>
        <v>#ERROR!</v>
      </c>
      <c r="E341" s="33" t="str">
        <f t="shared" si="135"/>
        <v>#ERROR!</v>
      </c>
    </row>
    <row r="342">
      <c r="A342" s="35" t="s">
        <v>266</v>
      </c>
      <c r="B342" s="33"/>
      <c r="C342" s="33"/>
      <c r="D342" s="33"/>
      <c r="E342" s="33"/>
    </row>
    <row r="343">
      <c r="A343" s="35" t="s">
        <v>232</v>
      </c>
      <c r="B343" s="36">
        <v>0.201</v>
      </c>
      <c r="C343" s="36">
        <v>0.219</v>
      </c>
      <c r="D343" s="36">
        <v>0.33</v>
      </c>
      <c r="E343" s="36">
        <v>0.322</v>
      </c>
    </row>
    <row r="344">
      <c r="A344" s="35" t="s">
        <v>245</v>
      </c>
      <c r="D344" s="33" t="str">
        <f t="shared" ref="D344:E344" si="136">+/- 4.0%</f>
        <v>#ERROR!</v>
      </c>
      <c r="E344" s="33" t="str">
        <f t="shared" si="136"/>
        <v>#ERROR!</v>
      </c>
    </row>
    <row r="345">
      <c r="A345" s="35" t="s">
        <v>246</v>
      </c>
      <c r="B345" s="37">
        <v>1051.0</v>
      </c>
      <c r="C345" s="37">
        <v>1228.0</v>
      </c>
      <c r="D345" s="37">
        <v>2202.0</v>
      </c>
      <c r="E345" s="37">
        <v>2178.0</v>
      </c>
    </row>
    <row r="346">
      <c r="A346" s="35" t="s">
        <v>247</v>
      </c>
      <c r="D346" s="33" t="str">
        <f t="shared" ref="D346:E346" si="137">+/- 295</f>
        <v>#ERROR!</v>
      </c>
      <c r="E346" s="33" t="str">
        <f t="shared" si="137"/>
        <v>#ERROR!</v>
      </c>
    </row>
    <row r="347">
      <c r="A347" s="35" t="s">
        <v>248</v>
      </c>
      <c r="B347" s="37">
        <v>5230.0</v>
      </c>
      <c r="C347" s="37">
        <v>5603.0</v>
      </c>
      <c r="D347" s="37">
        <v>6676.0</v>
      </c>
      <c r="E347" s="37">
        <v>6760.0</v>
      </c>
    </row>
    <row r="348">
      <c r="A348" s="35" t="s">
        <v>249</v>
      </c>
      <c r="D348" s="33" t="str">
        <f t="shared" ref="D348:E348" si="138">+/- 378</f>
        <v>#ERROR!</v>
      </c>
      <c r="E348" s="33" t="str">
        <f t="shared" si="138"/>
        <v>#ERROR!</v>
      </c>
    </row>
    <row r="349">
      <c r="A349" s="35" t="s">
        <v>54</v>
      </c>
      <c r="B349" s="33"/>
      <c r="C349" s="33"/>
      <c r="D349" s="33"/>
      <c r="E349" s="33"/>
    </row>
    <row r="350">
      <c r="A350" s="35" t="s">
        <v>232</v>
      </c>
      <c r="B350" s="36">
        <v>0.232</v>
      </c>
      <c r="C350" s="36">
        <v>0.24</v>
      </c>
      <c r="D350" s="36">
        <v>0.387</v>
      </c>
      <c r="E350" s="36">
        <v>0.38</v>
      </c>
    </row>
    <row r="351">
      <c r="A351" s="35" t="s">
        <v>245</v>
      </c>
      <c r="D351" s="33" t="str">
        <f t="shared" ref="D351:E351" si="139">+/- 3.0%</f>
        <v>#ERROR!</v>
      </c>
      <c r="E351" s="33" t="str">
        <f t="shared" si="139"/>
        <v>#ERROR!</v>
      </c>
    </row>
    <row r="352">
      <c r="A352" s="35" t="s">
        <v>246</v>
      </c>
      <c r="B352" s="37">
        <v>3368.0</v>
      </c>
      <c r="C352" s="37">
        <v>3359.0</v>
      </c>
      <c r="D352" s="37">
        <v>5450.0</v>
      </c>
      <c r="E352" s="37">
        <v>5517.0</v>
      </c>
    </row>
    <row r="353">
      <c r="A353" s="35" t="s">
        <v>247</v>
      </c>
      <c r="D353" s="33" t="str">
        <f t="shared" ref="D353:E353" si="140">+/- 463</f>
        <v>#ERROR!</v>
      </c>
      <c r="E353" s="33" t="str">
        <f t="shared" si="140"/>
        <v>#ERROR!</v>
      </c>
    </row>
    <row r="354">
      <c r="A354" s="35" t="s">
        <v>248</v>
      </c>
      <c r="B354" s="37">
        <v>14542.0</v>
      </c>
      <c r="C354" s="37">
        <v>14005.0</v>
      </c>
      <c r="D354" s="37">
        <v>14080.0</v>
      </c>
      <c r="E354" s="37">
        <v>14526.0</v>
      </c>
    </row>
    <row r="355">
      <c r="A355" s="35" t="s">
        <v>249</v>
      </c>
      <c r="D355" s="33" t="str">
        <f t="shared" ref="D355:E355" si="141">+/- 521</f>
        <v>#ERROR!</v>
      </c>
      <c r="E355" s="33" t="str">
        <f t="shared" si="141"/>
        <v>#ERROR!</v>
      </c>
    </row>
    <row r="356">
      <c r="A356" s="35" t="s">
        <v>79</v>
      </c>
      <c r="B356" s="33"/>
      <c r="C356" s="33"/>
      <c r="D356" s="33"/>
      <c r="E356" s="33"/>
    </row>
    <row r="357">
      <c r="A357" s="35" t="s">
        <v>232</v>
      </c>
      <c r="B357" s="36">
        <v>0.24</v>
      </c>
      <c r="C357" s="36">
        <v>0.223</v>
      </c>
      <c r="D357" s="36">
        <v>0.386</v>
      </c>
      <c r="E357" s="36">
        <v>0.352</v>
      </c>
    </row>
    <row r="358">
      <c r="A358" s="35" t="s">
        <v>245</v>
      </c>
      <c r="D358" s="33" t="str">
        <f t="shared" ref="D358:E358" si="142">+/- 5.2%</f>
        <v>#ERROR!</v>
      </c>
      <c r="E358" s="33" t="str">
        <f t="shared" si="142"/>
        <v>#ERROR!</v>
      </c>
    </row>
    <row r="359">
      <c r="A359" s="35" t="s">
        <v>246</v>
      </c>
      <c r="B359" s="37">
        <v>1356.0</v>
      </c>
      <c r="C359" s="37">
        <v>1239.0</v>
      </c>
      <c r="D359" s="37">
        <v>2304.0</v>
      </c>
      <c r="E359" s="37">
        <v>2057.0</v>
      </c>
    </row>
    <row r="360">
      <c r="A360" s="35" t="s">
        <v>247</v>
      </c>
      <c r="D360" s="33" t="str">
        <f t="shared" ref="D360:E360" si="143">+/- 333</f>
        <v>#ERROR!</v>
      </c>
      <c r="E360" s="33" t="str">
        <f t="shared" si="143"/>
        <v>#ERROR!</v>
      </c>
    </row>
    <row r="361">
      <c r="A361" s="35" t="s">
        <v>248</v>
      </c>
      <c r="B361" s="37">
        <v>5644.0</v>
      </c>
      <c r="C361" s="37">
        <v>5566.0</v>
      </c>
      <c r="D361" s="37">
        <v>5962.0</v>
      </c>
      <c r="E361" s="37">
        <v>5844.0</v>
      </c>
    </row>
    <row r="362">
      <c r="A362" s="35" t="s">
        <v>249</v>
      </c>
      <c r="D362" s="33" t="str">
        <f t="shared" ref="D362:E362" si="144">+/- 298</f>
        <v>#ERROR!</v>
      </c>
      <c r="E362" s="33" t="str">
        <f t="shared" si="144"/>
        <v>#ERROR!</v>
      </c>
    </row>
    <row r="363">
      <c r="A363" s="35" t="s">
        <v>267</v>
      </c>
      <c r="B363" s="33"/>
      <c r="C363" s="33"/>
      <c r="D363" s="33"/>
      <c r="E363" s="33"/>
    </row>
    <row r="364">
      <c r="A364" s="35" t="s">
        <v>232</v>
      </c>
      <c r="B364" s="36">
        <v>0.196</v>
      </c>
      <c r="C364" s="36">
        <v>0.211</v>
      </c>
      <c r="D364" s="36">
        <v>0.259</v>
      </c>
      <c r="E364" s="36">
        <v>0.272</v>
      </c>
    </row>
    <row r="365">
      <c r="A365" s="35" t="s">
        <v>245</v>
      </c>
      <c r="D365" s="33" t="str">
        <f t="shared" ref="D365:E365" si="145">+/- 1.5%</f>
        <v>#ERROR!</v>
      </c>
      <c r="E365" s="33" t="str">
        <f t="shared" si="145"/>
        <v>#ERROR!</v>
      </c>
    </row>
    <row r="366">
      <c r="A366" s="35" t="s">
        <v>246</v>
      </c>
      <c r="B366" s="37">
        <v>4870.0</v>
      </c>
      <c r="C366" s="37">
        <v>6454.0</v>
      </c>
      <c r="D366" s="37">
        <v>10404.0</v>
      </c>
      <c r="E366" s="37">
        <v>11658.0</v>
      </c>
    </row>
    <row r="367">
      <c r="A367" s="35" t="s">
        <v>247</v>
      </c>
      <c r="D367" s="33" t="str">
        <f t="shared" ref="D367:E367" si="146">+/- 624</f>
        <v>#ERROR!</v>
      </c>
      <c r="E367" s="33" t="str">
        <f t="shared" si="146"/>
        <v>#ERROR!</v>
      </c>
    </row>
    <row r="368">
      <c r="A368" s="35" t="s">
        <v>248</v>
      </c>
      <c r="B368" s="37">
        <v>24817.0</v>
      </c>
      <c r="C368" s="37">
        <v>30584.0</v>
      </c>
      <c r="D368" s="37">
        <v>40125.0</v>
      </c>
      <c r="E368" s="37">
        <v>42844.0</v>
      </c>
    </row>
    <row r="369">
      <c r="A369" s="35" t="s">
        <v>249</v>
      </c>
      <c r="D369" s="33" t="str">
        <f t="shared" ref="D369:E369" si="147">+/- 677</f>
        <v>#ERROR!</v>
      </c>
      <c r="E369" s="33" t="str">
        <f t="shared" si="147"/>
        <v>#ERROR!</v>
      </c>
    </row>
    <row r="370">
      <c r="A370" s="35" t="s">
        <v>100</v>
      </c>
      <c r="B370" s="33"/>
      <c r="C370" s="33"/>
      <c r="D370" s="33"/>
      <c r="E370" s="33"/>
    </row>
    <row r="371">
      <c r="A371" s="35" t="s">
        <v>232</v>
      </c>
      <c r="B371" s="36">
        <v>0.225</v>
      </c>
      <c r="C371" s="36">
        <v>0.199</v>
      </c>
      <c r="D371" s="36">
        <v>0.335</v>
      </c>
      <c r="E371" s="36">
        <v>0.201</v>
      </c>
    </row>
    <row r="372">
      <c r="A372" s="35" t="s">
        <v>245</v>
      </c>
      <c r="D372" s="33" t="str">
        <f t="shared" ref="D372:E372" si="148">+/- 8.7%</f>
        <v>#ERROR!</v>
      </c>
      <c r="E372" s="33" t="str">
        <f t="shared" si="148"/>
        <v>#ERROR!</v>
      </c>
    </row>
    <row r="373">
      <c r="A373" s="35" t="s">
        <v>246</v>
      </c>
      <c r="B373" s="34">
        <v>55.0</v>
      </c>
      <c r="C373" s="34">
        <v>240.0</v>
      </c>
      <c r="D373" s="34">
        <v>838.0</v>
      </c>
      <c r="E373" s="34">
        <v>779.0</v>
      </c>
    </row>
    <row r="374">
      <c r="A374" s="35" t="s">
        <v>247</v>
      </c>
      <c r="D374" s="33" t="str">
        <f t="shared" ref="D374:E374" si="149">+/- 231</f>
        <v>#ERROR!</v>
      </c>
      <c r="E374" s="33" t="str">
        <f t="shared" si="149"/>
        <v>#ERROR!</v>
      </c>
    </row>
    <row r="375">
      <c r="A375" s="35" t="s">
        <v>248</v>
      </c>
      <c r="B375" s="34">
        <v>244.0</v>
      </c>
      <c r="C375" s="37">
        <v>1204.0</v>
      </c>
      <c r="D375" s="37">
        <v>2505.0</v>
      </c>
      <c r="E375" s="37">
        <v>3876.0</v>
      </c>
    </row>
    <row r="376">
      <c r="A376" s="35" t="s">
        <v>249</v>
      </c>
      <c r="D376" s="33" t="str">
        <f t="shared" ref="D376:E376" si="150">+/- 225</f>
        <v>#ERROR!</v>
      </c>
      <c r="E376" s="33" t="str">
        <f t="shared" si="150"/>
        <v>#ERROR!</v>
      </c>
    </row>
    <row r="377">
      <c r="A377" s="35" t="s">
        <v>92</v>
      </c>
      <c r="B377" s="33"/>
      <c r="C377" s="33"/>
      <c r="D377" s="33"/>
      <c r="E377" s="33"/>
    </row>
    <row r="378">
      <c r="A378" s="35" t="s">
        <v>232</v>
      </c>
      <c r="B378" s="36">
        <v>0.248</v>
      </c>
      <c r="C378" s="36">
        <v>0.197</v>
      </c>
      <c r="D378" s="36">
        <v>0.325</v>
      </c>
      <c r="E378" s="36">
        <v>0.281</v>
      </c>
    </row>
    <row r="379">
      <c r="A379" s="35" t="s">
        <v>245</v>
      </c>
      <c r="D379" s="33" t="str">
        <f t="shared" ref="D379:E379" si="151">+/- 3.5%</f>
        <v>#ERROR!</v>
      </c>
      <c r="E379" s="33" t="str">
        <f t="shared" si="151"/>
        <v>#ERROR!</v>
      </c>
    </row>
    <row r="380">
      <c r="A380" s="35" t="s">
        <v>246</v>
      </c>
      <c r="B380" s="34">
        <v>572.0</v>
      </c>
      <c r="C380" s="34">
        <v>852.0</v>
      </c>
      <c r="D380" s="37">
        <v>2361.0</v>
      </c>
      <c r="E380" s="37">
        <v>2163.0</v>
      </c>
    </row>
    <row r="381">
      <c r="A381" s="35" t="s">
        <v>247</v>
      </c>
      <c r="D381" s="33" t="str">
        <f t="shared" ref="D381:E381" si="152">+/- 269</f>
        <v>#ERROR!</v>
      </c>
      <c r="E381" s="33" t="str">
        <f t="shared" si="152"/>
        <v>#ERROR!</v>
      </c>
    </row>
    <row r="382">
      <c r="A382" s="35" t="s">
        <v>248</v>
      </c>
      <c r="B382" s="37">
        <v>2308.0</v>
      </c>
      <c r="C382" s="37">
        <v>4328.0</v>
      </c>
      <c r="D382" s="37">
        <v>7259.0</v>
      </c>
      <c r="E382" s="37">
        <v>7695.0</v>
      </c>
    </row>
    <row r="383">
      <c r="A383" s="35" t="s">
        <v>249</v>
      </c>
      <c r="D383" s="33" t="str">
        <f t="shared" ref="D383:E383" si="153">+/- 297</f>
        <v>#ERROR!</v>
      </c>
      <c r="E383" s="33" t="str">
        <f t="shared" si="153"/>
        <v>#ERROR!</v>
      </c>
    </row>
    <row r="384">
      <c r="A384" s="35" t="s">
        <v>56</v>
      </c>
      <c r="B384" s="33"/>
      <c r="C384" s="33"/>
      <c r="D384" s="33"/>
      <c r="E384" s="33"/>
    </row>
    <row r="385">
      <c r="A385" s="35" t="s">
        <v>232</v>
      </c>
      <c r="B385" s="36">
        <v>0.219</v>
      </c>
      <c r="C385" s="36">
        <v>0.224</v>
      </c>
      <c r="D385" s="36">
        <v>0.315</v>
      </c>
      <c r="E385" s="36">
        <v>0.295</v>
      </c>
    </row>
    <row r="386">
      <c r="A386" s="35" t="s">
        <v>245</v>
      </c>
      <c r="D386" s="33" t="str">
        <f t="shared" ref="D386:E386" si="154">+/- 2.6%</f>
        <v>#ERROR!</v>
      </c>
      <c r="E386" s="33" t="str">
        <f t="shared" si="154"/>
        <v>#ERROR!</v>
      </c>
    </row>
    <row r="387">
      <c r="A387" s="35" t="s">
        <v>246</v>
      </c>
      <c r="B387" s="37">
        <v>2673.0</v>
      </c>
      <c r="C387" s="37">
        <v>2965.0</v>
      </c>
      <c r="D387" s="37">
        <v>4314.0</v>
      </c>
      <c r="E387" s="37">
        <v>4252.0</v>
      </c>
    </row>
    <row r="388">
      <c r="A388" s="35" t="s">
        <v>247</v>
      </c>
      <c r="D388" s="33" t="str">
        <f t="shared" ref="D388:E388" si="155">+/- 388</f>
        <v>#ERROR!</v>
      </c>
      <c r="E388" s="33" t="str">
        <f t="shared" si="155"/>
        <v>#ERROR!</v>
      </c>
    </row>
    <row r="389">
      <c r="A389" s="35" t="s">
        <v>248</v>
      </c>
      <c r="B389" s="37">
        <v>12195.0</v>
      </c>
      <c r="C389" s="37">
        <v>13245.0</v>
      </c>
      <c r="D389" s="37">
        <v>13691.0</v>
      </c>
      <c r="E389" s="37">
        <v>14423.0</v>
      </c>
    </row>
    <row r="390">
      <c r="A390" s="35" t="s">
        <v>249</v>
      </c>
      <c r="D390" s="33" t="str">
        <f t="shared" ref="D390:E390" si="156">+/- 486</f>
        <v>#ERROR!</v>
      </c>
      <c r="E390" s="33" t="str">
        <f t="shared" si="156"/>
        <v>#ERROR!</v>
      </c>
    </row>
    <row r="391">
      <c r="A391" s="35" t="s">
        <v>268</v>
      </c>
      <c r="B391" s="33"/>
      <c r="C391" s="33"/>
      <c r="D391" s="33"/>
      <c r="E391" s="33"/>
    </row>
    <row r="392">
      <c r="A392" s="35" t="s">
        <v>232</v>
      </c>
      <c r="B392" s="36">
        <v>0.287</v>
      </c>
      <c r="C392" s="36">
        <v>0.198</v>
      </c>
      <c r="D392" s="36">
        <v>0.268</v>
      </c>
      <c r="E392" s="36">
        <v>0.267</v>
      </c>
    </row>
    <row r="393">
      <c r="A393" s="35" t="s">
        <v>245</v>
      </c>
      <c r="D393" s="33" t="str">
        <f t="shared" ref="D393:E393" si="157">+/- 5.0%</f>
        <v>#ERROR!</v>
      </c>
      <c r="E393" s="33" t="str">
        <f t="shared" si="157"/>
        <v>#ERROR!</v>
      </c>
    </row>
    <row r="394">
      <c r="A394" s="35" t="s">
        <v>246</v>
      </c>
      <c r="B394" s="34">
        <v>415.0</v>
      </c>
      <c r="C394" s="34">
        <v>576.0</v>
      </c>
      <c r="D394" s="37">
        <v>1290.0</v>
      </c>
      <c r="E394" s="37">
        <v>1593.0</v>
      </c>
    </row>
    <row r="395">
      <c r="A395" s="35" t="s">
        <v>247</v>
      </c>
      <c r="D395" s="33" t="str">
        <f t="shared" ref="D395:E395" si="158">+/- 256</f>
        <v>#ERROR!</v>
      </c>
      <c r="E395" s="33" t="str">
        <f t="shared" si="158"/>
        <v>#ERROR!</v>
      </c>
    </row>
    <row r="396">
      <c r="A396" s="35" t="s">
        <v>248</v>
      </c>
      <c r="B396" s="37">
        <v>1445.0</v>
      </c>
      <c r="C396" s="37">
        <v>2916.0</v>
      </c>
      <c r="D396" s="37">
        <v>4814.0</v>
      </c>
      <c r="E396" s="37">
        <v>5963.0</v>
      </c>
    </row>
    <row r="397">
      <c r="A397" s="35" t="s">
        <v>249</v>
      </c>
      <c r="D397" s="33" t="str">
        <f t="shared" ref="D397:E397" si="159">+/- 345</f>
        <v>#ERROR!</v>
      </c>
      <c r="E397" s="33" t="str">
        <f t="shared" si="159"/>
        <v>#ERROR!</v>
      </c>
    </row>
    <row r="398">
      <c r="A398" s="35" t="s">
        <v>269</v>
      </c>
      <c r="B398" s="33"/>
      <c r="C398" s="33"/>
      <c r="D398" s="33"/>
      <c r="E398" s="33"/>
    </row>
    <row r="399">
      <c r="A399" s="35" t="s">
        <v>232</v>
      </c>
      <c r="B399" s="36">
        <v>0.185</v>
      </c>
      <c r="C399" s="36">
        <v>0.176</v>
      </c>
      <c r="D399" s="36">
        <v>0.309</v>
      </c>
      <c r="E399" s="36">
        <v>0.344</v>
      </c>
    </row>
    <row r="400">
      <c r="A400" s="35" t="s">
        <v>245</v>
      </c>
      <c r="D400" s="33" t="str">
        <f t="shared" ref="D400:E400" si="160">+/- 5.9%</f>
        <v>#ERROR!</v>
      </c>
      <c r="E400" s="33" t="str">
        <f t="shared" si="160"/>
        <v>#ERROR!</v>
      </c>
    </row>
    <row r="401">
      <c r="A401" s="35" t="s">
        <v>246</v>
      </c>
      <c r="B401" s="34">
        <v>471.0</v>
      </c>
      <c r="C401" s="34">
        <v>640.0</v>
      </c>
      <c r="D401" s="37">
        <v>1386.0</v>
      </c>
      <c r="E401" s="37">
        <v>1723.0</v>
      </c>
    </row>
    <row r="402">
      <c r="A402" s="35" t="s">
        <v>247</v>
      </c>
      <c r="D402" s="33" t="str">
        <f t="shared" ref="D402:E402" si="161">+/- 281</f>
        <v>#ERROR!</v>
      </c>
      <c r="E402" s="33" t="str">
        <f t="shared" si="161"/>
        <v>#ERROR!</v>
      </c>
    </row>
    <row r="403">
      <c r="A403" s="35" t="s">
        <v>248</v>
      </c>
      <c r="B403" s="37">
        <v>2545.0</v>
      </c>
      <c r="C403" s="37">
        <v>3630.0</v>
      </c>
      <c r="D403" s="37">
        <v>4490.0</v>
      </c>
      <c r="E403" s="37">
        <v>5004.0</v>
      </c>
    </row>
    <row r="404">
      <c r="A404" s="35" t="s">
        <v>249</v>
      </c>
      <c r="D404" s="33" t="str">
        <f t="shared" ref="D404:E404" si="162">+/- 290</f>
        <v>#ERROR!</v>
      </c>
      <c r="E404" s="33" t="str">
        <f t="shared" si="162"/>
        <v>#ERROR!</v>
      </c>
    </row>
    <row r="405">
      <c r="A405" s="35" t="s">
        <v>88</v>
      </c>
      <c r="B405" s="33"/>
      <c r="C405" s="33"/>
      <c r="D405" s="33"/>
      <c r="E405" s="33"/>
    </row>
    <row r="406">
      <c r="A406" s="35" t="s">
        <v>232</v>
      </c>
      <c r="B406" s="36">
        <v>0.276</v>
      </c>
      <c r="C406" s="36">
        <v>0.203</v>
      </c>
      <c r="D406" s="36">
        <v>0.284</v>
      </c>
      <c r="E406" s="36">
        <v>0.243</v>
      </c>
    </row>
    <row r="407">
      <c r="A407" s="35" t="s">
        <v>245</v>
      </c>
      <c r="D407" s="33" t="str">
        <f t="shared" ref="D407:E407" si="163">+/- 3.4%</f>
        <v>#ERROR!</v>
      </c>
      <c r="E407" s="33" t="str">
        <f t="shared" si="163"/>
        <v>#ERROR!</v>
      </c>
    </row>
    <row r="408">
      <c r="A408" s="35" t="s">
        <v>246</v>
      </c>
      <c r="B408" s="34">
        <v>839.0</v>
      </c>
      <c r="C408" s="37">
        <v>1313.0</v>
      </c>
      <c r="D408" s="37">
        <v>2540.0</v>
      </c>
      <c r="E408" s="37">
        <v>2239.0</v>
      </c>
    </row>
    <row r="409">
      <c r="A409" s="35" t="s">
        <v>247</v>
      </c>
      <c r="D409" s="33" t="str">
        <f t="shared" ref="D409:E409" si="164">+/- 321</f>
        <v>#ERROR!</v>
      </c>
      <c r="E409" s="33" t="str">
        <f t="shared" si="164"/>
        <v>#ERROR!</v>
      </c>
    </row>
    <row r="410">
      <c r="A410" s="35" t="s">
        <v>248</v>
      </c>
      <c r="B410" s="37">
        <v>3044.0</v>
      </c>
      <c r="C410" s="37">
        <v>6457.0</v>
      </c>
      <c r="D410" s="37">
        <v>8951.0</v>
      </c>
      <c r="E410" s="37">
        <v>9231.0</v>
      </c>
    </row>
    <row r="411">
      <c r="A411" s="35" t="s">
        <v>249</v>
      </c>
      <c r="D411" s="33" t="str">
        <f t="shared" ref="D411:E411" si="165">+/- 370</f>
        <v>#ERROR!</v>
      </c>
      <c r="E411" s="33" t="str">
        <f t="shared" si="165"/>
        <v>#ERROR!</v>
      </c>
    </row>
    <row r="412">
      <c r="A412" s="35" t="s">
        <v>65</v>
      </c>
      <c r="B412" s="33"/>
      <c r="C412" s="33"/>
      <c r="D412" s="33"/>
      <c r="E412" s="33"/>
    </row>
    <row r="413">
      <c r="A413" s="35" t="s">
        <v>232</v>
      </c>
      <c r="B413" s="36">
        <v>0.206</v>
      </c>
      <c r="C413" s="36">
        <v>0.223</v>
      </c>
      <c r="D413" s="36">
        <v>0.328</v>
      </c>
      <c r="E413" s="36">
        <v>0.275</v>
      </c>
    </row>
    <row r="414">
      <c r="A414" s="35" t="s">
        <v>245</v>
      </c>
      <c r="D414" s="33" t="str">
        <f t="shared" ref="D414:E414" si="166">+/- 3.0%</f>
        <v>#ERROR!</v>
      </c>
      <c r="E414" s="33" t="str">
        <f t="shared" si="166"/>
        <v>#ERROR!</v>
      </c>
    </row>
    <row r="415">
      <c r="A415" s="35" t="s">
        <v>246</v>
      </c>
      <c r="B415" s="34">
        <v>781.0</v>
      </c>
      <c r="C415" s="37">
        <v>1583.0</v>
      </c>
      <c r="D415" s="37">
        <v>3769.0</v>
      </c>
      <c r="E415" s="37">
        <v>3528.0</v>
      </c>
    </row>
    <row r="416">
      <c r="A416" s="35" t="s">
        <v>247</v>
      </c>
      <c r="D416" s="33" t="str">
        <f t="shared" ref="D416:E416" si="167">+/- 376</f>
        <v>#ERROR!</v>
      </c>
      <c r="E416" s="33" t="str">
        <f t="shared" si="167"/>
        <v>#ERROR!</v>
      </c>
    </row>
    <row r="417">
      <c r="A417" s="35" t="s">
        <v>248</v>
      </c>
      <c r="B417" s="37">
        <v>3793.0</v>
      </c>
      <c r="C417" s="37">
        <v>7101.0</v>
      </c>
      <c r="D417" s="37">
        <v>11492.0</v>
      </c>
      <c r="E417" s="37">
        <v>12840.0</v>
      </c>
    </row>
    <row r="418">
      <c r="A418" s="35" t="s">
        <v>249</v>
      </c>
      <c r="D418" s="33" t="str">
        <f t="shared" ref="D418:E418" si="168">+/- 415</f>
        <v>#ERROR!</v>
      </c>
      <c r="E418" s="33" t="str">
        <f t="shared" si="168"/>
        <v>#ERROR!</v>
      </c>
    </row>
    <row r="419">
      <c r="A419" s="35" t="s">
        <v>81</v>
      </c>
      <c r="B419" s="33"/>
      <c r="C419" s="33"/>
      <c r="D419" s="33"/>
      <c r="E419" s="33"/>
    </row>
    <row r="420">
      <c r="A420" s="35" t="s">
        <v>232</v>
      </c>
      <c r="B420" s="36">
        <v>0.187</v>
      </c>
      <c r="C420" s="36">
        <v>0.156</v>
      </c>
      <c r="D420" s="36">
        <v>0.271</v>
      </c>
      <c r="E420" s="36">
        <v>0.234</v>
      </c>
    </row>
    <row r="421">
      <c r="A421" s="35" t="s">
        <v>245</v>
      </c>
      <c r="D421" s="33" t="str">
        <f t="shared" ref="D421:E421" si="169">+/- 2.9%</f>
        <v>#ERROR!</v>
      </c>
      <c r="E421" s="33" t="str">
        <f t="shared" si="169"/>
        <v>#ERROR!</v>
      </c>
    </row>
    <row r="422">
      <c r="A422" s="35" t="s">
        <v>246</v>
      </c>
      <c r="B422" s="37">
        <v>1495.0</v>
      </c>
      <c r="C422" s="37">
        <v>1412.0</v>
      </c>
      <c r="D422" s="37">
        <v>2803.0</v>
      </c>
      <c r="E422" s="37">
        <v>2510.0</v>
      </c>
    </row>
    <row r="423">
      <c r="A423" s="35" t="s">
        <v>247</v>
      </c>
      <c r="D423" s="33" t="str">
        <f t="shared" ref="D423:E423" si="170">+/- 310</f>
        <v>#ERROR!</v>
      </c>
      <c r="E423" s="33" t="str">
        <f t="shared" si="170"/>
        <v>#ERROR!</v>
      </c>
    </row>
    <row r="424">
      <c r="A424" s="35" t="s">
        <v>248</v>
      </c>
      <c r="B424" s="37">
        <v>8004.0</v>
      </c>
      <c r="C424" s="37">
        <v>9073.0</v>
      </c>
      <c r="D424" s="37">
        <v>10342.0</v>
      </c>
      <c r="E424" s="37">
        <v>10710.0</v>
      </c>
    </row>
    <row r="425">
      <c r="A425" s="35" t="s">
        <v>249</v>
      </c>
      <c r="D425" s="33" t="str">
        <f t="shared" ref="D425:E425" si="171">+/- 332</f>
        <v>#ERROR!</v>
      </c>
      <c r="E425" s="33" t="str">
        <f t="shared" si="171"/>
        <v>#ERROR!</v>
      </c>
    </row>
    <row r="426">
      <c r="A426" s="35" t="s">
        <v>71</v>
      </c>
      <c r="C426" s="33"/>
      <c r="D426" s="33"/>
      <c r="E426" s="33"/>
    </row>
    <row r="427">
      <c r="A427" s="35" t="s">
        <v>232</v>
      </c>
      <c r="B427" s="36">
        <v>0.255</v>
      </c>
      <c r="C427" s="36">
        <v>0.22</v>
      </c>
      <c r="D427" s="36">
        <v>0.352</v>
      </c>
      <c r="E427" s="36">
        <v>0.351</v>
      </c>
    </row>
    <row r="428">
      <c r="A428" s="35" t="s">
        <v>245</v>
      </c>
      <c r="D428" s="33" t="str">
        <f t="shared" ref="D428:E428" si="172">+/- 3.8%</f>
        <v>#ERROR!</v>
      </c>
      <c r="E428" s="33" t="str">
        <f t="shared" si="172"/>
        <v>#ERROR!</v>
      </c>
    </row>
    <row r="429">
      <c r="A429" s="35" t="s">
        <v>246</v>
      </c>
      <c r="B429" s="37">
        <v>1879.0</v>
      </c>
      <c r="C429" s="37">
        <v>1671.0</v>
      </c>
      <c r="D429" s="37">
        <v>2645.0</v>
      </c>
      <c r="E429" s="37">
        <v>2883.0</v>
      </c>
    </row>
    <row r="430">
      <c r="A430" s="35" t="s">
        <v>247</v>
      </c>
      <c r="D430" s="33" t="str">
        <f t="shared" ref="D430:E430" si="173">+/- 313</f>
        <v>#ERROR!</v>
      </c>
      <c r="E430" s="33" t="str">
        <f t="shared" si="173"/>
        <v>#ERROR!</v>
      </c>
    </row>
    <row r="431">
      <c r="A431" s="35" t="s">
        <v>248</v>
      </c>
      <c r="B431" s="37">
        <v>7372.0</v>
      </c>
      <c r="C431" s="37">
        <v>7586.0</v>
      </c>
      <c r="D431" s="37">
        <v>7515.0</v>
      </c>
      <c r="E431" s="37">
        <v>8212.0</v>
      </c>
    </row>
    <row r="432">
      <c r="A432" s="35" t="s">
        <v>249</v>
      </c>
      <c r="D432" s="33" t="str">
        <f t="shared" ref="D432:E432" si="174">+/- 365</f>
        <v>#ERROR!</v>
      </c>
      <c r="E432" s="33" t="str">
        <f t="shared" si="174"/>
        <v>#ERROR!</v>
      </c>
    </row>
    <row r="433">
      <c r="A433" s="35" t="s">
        <v>270</v>
      </c>
      <c r="B433" s="33"/>
      <c r="C433" s="33"/>
      <c r="D433" s="33"/>
      <c r="E433" s="33"/>
    </row>
    <row r="434">
      <c r="A434" s="35" t="s">
        <v>232</v>
      </c>
      <c r="B434" s="36">
        <v>0.303</v>
      </c>
      <c r="C434" s="36">
        <v>0.237</v>
      </c>
      <c r="D434" s="36">
        <v>0.373</v>
      </c>
      <c r="E434" s="36">
        <v>0.372</v>
      </c>
    </row>
    <row r="435">
      <c r="A435" s="35" t="s">
        <v>245</v>
      </c>
      <c r="D435" s="33" t="str">
        <f t="shared" ref="D435:E435" si="175">+/- 2.6%</f>
        <v>#ERROR!</v>
      </c>
      <c r="E435" s="33" t="str">
        <f t="shared" si="175"/>
        <v>#ERROR!</v>
      </c>
    </row>
    <row r="436">
      <c r="A436" s="35" t="s">
        <v>246</v>
      </c>
      <c r="B436" s="37">
        <v>5058.0</v>
      </c>
      <c r="C436" s="37">
        <v>4926.0</v>
      </c>
      <c r="D436" s="37">
        <v>9545.0</v>
      </c>
      <c r="E436" s="37">
        <v>9189.0</v>
      </c>
    </row>
    <row r="437">
      <c r="A437" s="35" t="s">
        <v>247</v>
      </c>
      <c r="D437" s="33" t="str">
        <f t="shared" ref="D437:E437" si="176">+/- 737</f>
        <v>#ERROR!</v>
      </c>
      <c r="E437" s="33" t="str">
        <f t="shared" si="176"/>
        <v>#ERROR!</v>
      </c>
    </row>
    <row r="438">
      <c r="A438" s="35" t="s">
        <v>248</v>
      </c>
      <c r="B438" s="37">
        <v>16689.0</v>
      </c>
      <c r="C438" s="37">
        <v>20780.0</v>
      </c>
      <c r="D438" s="37">
        <v>25579.0</v>
      </c>
      <c r="E438" s="37">
        <v>24711.0</v>
      </c>
    </row>
    <row r="439">
      <c r="A439" s="35" t="s">
        <v>249</v>
      </c>
      <c r="D439" s="33" t="str">
        <f t="shared" ref="D439:E439" si="177">+/- 793</f>
        <v>#ERROR!</v>
      </c>
      <c r="E439" s="33" t="str">
        <f t="shared" si="177"/>
        <v>#ERROR!</v>
      </c>
    </row>
    <row r="440">
      <c r="A440" s="35" t="s">
        <v>44</v>
      </c>
      <c r="C440" s="33"/>
      <c r="D440" s="33"/>
      <c r="E440" s="33"/>
    </row>
    <row r="441">
      <c r="A441" s="35" t="s">
        <v>232</v>
      </c>
      <c r="B441" s="36">
        <v>0.239</v>
      </c>
      <c r="C441" s="36">
        <v>0.257</v>
      </c>
      <c r="D441" s="36">
        <v>0.342</v>
      </c>
      <c r="E441" s="36">
        <v>0.297</v>
      </c>
    </row>
    <row r="442">
      <c r="A442" s="35" t="s">
        <v>245</v>
      </c>
      <c r="D442" s="33" t="str">
        <f t="shared" ref="D442:E442" si="178">+/- 2.3%</f>
        <v>#ERROR!</v>
      </c>
      <c r="E442" s="33" t="str">
        <f t="shared" si="178"/>
        <v>#ERROR!</v>
      </c>
    </row>
    <row r="443">
      <c r="A443" s="35" t="s">
        <v>246</v>
      </c>
      <c r="B443" s="37">
        <v>4427.0</v>
      </c>
      <c r="C443" s="37">
        <v>4872.0</v>
      </c>
      <c r="D443" s="37">
        <v>7096.0</v>
      </c>
      <c r="E443" s="37">
        <v>6467.0</v>
      </c>
    </row>
    <row r="444">
      <c r="A444" s="35" t="s">
        <v>247</v>
      </c>
      <c r="D444" s="33" t="str">
        <f t="shared" ref="D444:E444" si="179">+/- 514</f>
        <v>#ERROR!</v>
      </c>
      <c r="E444" s="33" t="str">
        <f t="shared" si="179"/>
        <v>#ERROR!</v>
      </c>
    </row>
    <row r="445">
      <c r="A445" s="35" t="s">
        <v>248</v>
      </c>
      <c r="B445" s="37">
        <v>18498.0</v>
      </c>
      <c r="C445" s="37">
        <v>18921.0</v>
      </c>
      <c r="D445" s="37">
        <v>20719.0</v>
      </c>
      <c r="E445" s="37">
        <v>21764.0</v>
      </c>
    </row>
    <row r="446">
      <c r="A446" s="35" t="s">
        <v>249</v>
      </c>
      <c r="D446" s="33" t="str">
        <f t="shared" ref="D446:E446" si="180">+/- 534</f>
        <v>#ERROR!</v>
      </c>
      <c r="E446" s="33" t="str">
        <f t="shared" si="180"/>
        <v>#ERROR!</v>
      </c>
    </row>
    <row r="447">
      <c r="A447" s="35" t="s">
        <v>271</v>
      </c>
      <c r="B447" s="33"/>
      <c r="C447" s="33"/>
      <c r="D447" s="33"/>
      <c r="E447" s="33"/>
    </row>
    <row r="448">
      <c r="A448" s="35" t="s">
        <v>232</v>
      </c>
      <c r="B448" s="36">
        <v>0.168</v>
      </c>
      <c r="C448" s="36">
        <v>0.197</v>
      </c>
      <c r="D448" s="36">
        <v>0.392</v>
      </c>
      <c r="E448" s="36">
        <v>0.225</v>
      </c>
    </row>
    <row r="449">
      <c r="A449" s="35" t="s">
        <v>245</v>
      </c>
      <c r="D449" s="33" t="str">
        <f t="shared" ref="D449:E449" si="181">+/- 5.7%</f>
        <v>#ERROR!</v>
      </c>
      <c r="E449" s="33" t="str">
        <f t="shared" si="181"/>
        <v>#ERROR!</v>
      </c>
    </row>
    <row r="450">
      <c r="A450" s="35" t="s">
        <v>246</v>
      </c>
      <c r="B450" s="34">
        <v>127.0</v>
      </c>
      <c r="C450" s="34">
        <v>515.0</v>
      </c>
      <c r="D450" s="37">
        <v>1961.0</v>
      </c>
      <c r="E450" s="37">
        <v>1235.0</v>
      </c>
    </row>
    <row r="451">
      <c r="A451" s="35" t="s">
        <v>247</v>
      </c>
      <c r="D451" s="33" t="str">
        <f t="shared" ref="D451:E451" si="182">+/- 309</f>
        <v>#ERROR!</v>
      </c>
      <c r="E451" s="33" t="str">
        <f t="shared" si="182"/>
        <v>#ERROR!</v>
      </c>
    </row>
    <row r="452">
      <c r="A452" s="35" t="s">
        <v>248</v>
      </c>
      <c r="B452" s="34">
        <v>754.0</v>
      </c>
      <c r="C452" s="37">
        <v>2613.0</v>
      </c>
      <c r="D452" s="37">
        <v>5001.0</v>
      </c>
      <c r="E452" s="37">
        <v>5498.0</v>
      </c>
    </row>
    <row r="453">
      <c r="A453" s="35" t="s">
        <v>249</v>
      </c>
      <c r="D453" s="33" t="str">
        <f t="shared" ref="D453:E453" si="183">+/- 299</f>
        <v>#ERROR!</v>
      </c>
      <c r="E453" s="33" t="str">
        <f t="shared" si="183"/>
        <v>#ERROR!</v>
      </c>
    </row>
    <row r="454">
      <c r="A454" s="35" t="s">
        <v>42</v>
      </c>
      <c r="B454" s="33"/>
      <c r="C454" s="33"/>
      <c r="D454" s="33"/>
      <c r="E454" s="33"/>
    </row>
    <row r="455">
      <c r="A455" s="35" t="s">
        <v>232</v>
      </c>
      <c r="B455" s="36">
        <v>0.318</v>
      </c>
      <c r="C455" s="36">
        <v>0.292</v>
      </c>
      <c r="D455" s="36">
        <v>0.41</v>
      </c>
      <c r="E455" s="36">
        <v>0.394</v>
      </c>
    </row>
    <row r="456">
      <c r="A456" s="35" t="s">
        <v>245</v>
      </c>
      <c r="D456" s="33" t="str">
        <f t="shared" ref="D456:E456" si="184">+/- 1.1%</f>
        <v>#ERROR!</v>
      </c>
      <c r="E456" s="33" t="str">
        <f t="shared" si="184"/>
        <v>#ERROR!</v>
      </c>
    </row>
    <row r="457">
      <c r="A457" s="35" t="s">
        <v>246</v>
      </c>
      <c r="B457" s="37">
        <v>32103.0</v>
      </c>
      <c r="C457" s="37">
        <v>29879.0</v>
      </c>
      <c r="D457" s="37">
        <v>44530.0</v>
      </c>
      <c r="E457" s="37">
        <v>43336.0</v>
      </c>
    </row>
    <row r="458">
      <c r="A458" s="35" t="s">
        <v>247</v>
      </c>
      <c r="D458" s="33" t="str">
        <f t="shared" ref="D458:E458" si="185">+/- 1,348</f>
        <v>#ERROR!</v>
      </c>
      <c r="E458" s="33" t="str">
        <f t="shared" si="185"/>
        <v>#ERROR!</v>
      </c>
    </row>
    <row r="459">
      <c r="A459" s="35" t="s">
        <v>248</v>
      </c>
      <c r="B459" s="37">
        <v>101103.0</v>
      </c>
      <c r="C459" s="37">
        <v>102274.0</v>
      </c>
      <c r="D459" s="37">
        <v>108688.0</v>
      </c>
      <c r="E459" s="37">
        <v>109967.0</v>
      </c>
    </row>
    <row r="460">
      <c r="A460" s="35" t="s">
        <v>249</v>
      </c>
      <c r="D460" s="33" t="str">
        <f t="shared" ref="D460:E460" si="186">+/- 1,399</f>
        <v>#ERROR!</v>
      </c>
      <c r="E460" s="33" t="str">
        <f t="shared" si="186"/>
        <v>#ERROR!</v>
      </c>
    </row>
    <row r="461">
      <c r="A461" s="35" t="s">
        <v>272</v>
      </c>
      <c r="B461" s="33"/>
      <c r="C461" s="33"/>
      <c r="D461" s="33"/>
      <c r="E461" s="33"/>
    </row>
    <row r="462">
      <c r="A462" s="35" t="s">
        <v>232</v>
      </c>
      <c r="B462" s="36">
        <v>0.261</v>
      </c>
      <c r="C462" s="36">
        <v>0.227</v>
      </c>
      <c r="D462" s="36">
        <v>0.381</v>
      </c>
      <c r="E462" s="36">
        <v>0.309</v>
      </c>
    </row>
    <row r="463">
      <c r="A463" s="35" t="s">
        <v>245</v>
      </c>
      <c r="D463" s="33" t="str">
        <f t="shared" ref="D463:E463" si="187">+/- 6.1%</f>
        <v>#ERROR!</v>
      </c>
      <c r="E463" s="33" t="str">
        <f t="shared" si="187"/>
        <v>#ERROR!</v>
      </c>
    </row>
    <row r="464">
      <c r="A464" s="35" t="s">
        <v>246</v>
      </c>
      <c r="B464" s="34">
        <v>606.0</v>
      </c>
      <c r="C464" s="34">
        <v>577.0</v>
      </c>
      <c r="D464" s="37">
        <v>1375.0</v>
      </c>
      <c r="E464" s="37">
        <v>1088.0</v>
      </c>
    </row>
    <row r="465">
      <c r="A465" s="35" t="s">
        <v>247</v>
      </c>
      <c r="D465" s="33" t="str">
        <f t="shared" ref="D465:E465" si="188">+/- 259</f>
        <v>#ERROR!</v>
      </c>
      <c r="E465" s="33" t="str">
        <f t="shared" si="188"/>
        <v>#ERROR!</v>
      </c>
    </row>
    <row r="466">
      <c r="A466" s="35" t="s">
        <v>248</v>
      </c>
      <c r="B466" s="37">
        <v>2323.0</v>
      </c>
      <c r="C466" s="37">
        <v>2537.0</v>
      </c>
      <c r="D466" s="37">
        <v>3609.0</v>
      </c>
      <c r="E466" s="37">
        <v>3518.0</v>
      </c>
    </row>
    <row r="467">
      <c r="A467" s="35" t="s">
        <v>249</v>
      </c>
      <c r="D467" s="33" t="str">
        <f t="shared" ref="D467:E467" si="189">+/- 358</f>
        <v>#ERROR!</v>
      </c>
      <c r="E467" s="33" t="str">
        <f t="shared" si="189"/>
        <v>#ERROR!</v>
      </c>
    </row>
    <row r="468">
      <c r="A468" s="35" t="s">
        <v>77</v>
      </c>
      <c r="B468" s="33"/>
      <c r="C468" s="33"/>
      <c r="D468" s="33"/>
      <c r="E468" s="33"/>
    </row>
    <row r="469">
      <c r="A469" s="35" t="s">
        <v>232</v>
      </c>
      <c r="B469" s="36">
        <v>0.222</v>
      </c>
      <c r="C469" s="36">
        <v>0.239</v>
      </c>
      <c r="D469" s="36">
        <v>0.331</v>
      </c>
      <c r="E469" s="36">
        <v>0.311</v>
      </c>
    </row>
    <row r="470">
      <c r="A470" s="35" t="s">
        <v>245</v>
      </c>
      <c r="D470" s="33" t="str">
        <f t="shared" ref="D470:E470" si="190">+/- 4.2%</f>
        <v>#ERROR!</v>
      </c>
      <c r="E470" s="33" t="str">
        <f t="shared" si="190"/>
        <v>#ERROR!</v>
      </c>
    </row>
    <row r="471">
      <c r="A471" s="35" t="s">
        <v>246</v>
      </c>
      <c r="B471" s="37">
        <v>1006.0</v>
      </c>
      <c r="C471" s="37">
        <v>1297.0</v>
      </c>
      <c r="D471" s="37">
        <v>2199.0</v>
      </c>
      <c r="E471" s="37">
        <v>2180.0</v>
      </c>
    </row>
    <row r="472">
      <c r="A472" s="35" t="s">
        <v>247</v>
      </c>
      <c r="D472" s="33" t="str">
        <f t="shared" ref="D472:E472" si="191">+/- 312</f>
        <v>#ERROR!</v>
      </c>
      <c r="E472" s="33" t="str">
        <f t="shared" si="191"/>
        <v>#ERROR!</v>
      </c>
    </row>
    <row r="473">
      <c r="A473" s="35" t="s">
        <v>248</v>
      </c>
      <c r="B473" s="37">
        <v>4540.0</v>
      </c>
      <c r="C473" s="37">
        <v>5426.0</v>
      </c>
      <c r="D473" s="37">
        <v>6642.0</v>
      </c>
      <c r="E473" s="37">
        <v>7019.0</v>
      </c>
    </row>
    <row r="474">
      <c r="A474" s="35" t="s">
        <v>249</v>
      </c>
      <c r="D474" s="33" t="str">
        <f t="shared" ref="D474:E474" si="192">+/- 439</f>
        <v>#ERROR!</v>
      </c>
      <c r="E474" s="33" t="str">
        <f t="shared" si="192"/>
        <v>#ERROR!</v>
      </c>
    </row>
    <row r="475">
      <c r="A475" s="35" t="s">
        <v>98</v>
      </c>
      <c r="C475" s="33"/>
      <c r="D475" s="33"/>
      <c r="E475" s="33"/>
    </row>
    <row r="476">
      <c r="A476" s="35" t="s">
        <v>232</v>
      </c>
      <c r="B476" s="36">
        <v>0.215</v>
      </c>
      <c r="C476" s="36">
        <v>0.211</v>
      </c>
      <c r="D476" s="36">
        <v>0.307</v>
      </c>
      <c r="E476" s="36">
        <v>0.239</v>
      </c>
    </row>
    <row r="477">
      <c r="A477" s="35" t="s">
        <v>245</v>
      </c>
      <c r="D477" s="33" t="str">
        <f t="shared" ref="D477:E477" si="193">+/- 5.2%</f>
        <v>#ERROR!</v>
      </c>
      <c r="E477" s="33" t="str">
        <f t="shared" si="193"/>
        <v>#ERROR!</v>
      </c>
    </row>
    <row r="478">
      <c r="A478" s="35" t="s">
        <v>246</v>
      </c>
      <c r="B478" s="34">
        <v>704.0</v>
      </c>
      <c r="C478" s="34">
        <v>901.0</v>
      </c>
      <c r="D478" s="37">
        <v>1512.0</v>
      </c>
      <c r="E478" s="37">
        <v>1296.0</v>
      </c>
    </row>
    <row r="479">
      <c r="A479" s="35" t="s">
        <v>247</v>
      </c>
      <c r="D479" s="33" t="str">
        <f t="shared" ref="D479:E479" si="194">+/- 274</f>
        <v>#ERROR!</v>
      </c>
      <c r="E479" s="33" t="str">
        <f t="shared" si="194"/>
        <v>#ERROR!</v>
      </c>
    </row>
    <row r="480">
      <c r="A480" s="35" t="s">
        <v>248</v>
      </c>
      <c r="B480" s="37">
        <v>3276.0</v>
      </c>
      <c r="C480" s="37">
        <v>4278.0</v>
      </c>
      <c r="D480" s="37">
        <v>4924.0</v>
      </c>
      <c r="E480" s="37">
        <v>5432.0</v>
      </c>
    </row>
    <row r="481">
      <c r="A481" s="35" t="s">
        <v>249</v>
      </c>
      <c r="D481" s="33" t="str">
        <f t="shared" ref="D481:E481" si="195">+/- 310</f>
        <v>#ERROR!</v>
      </c>
      <c r="E481" s="33" t="str">
        <f t="shared" si="195"/>
        <v>#ERROR!</v>
      </c>
    </row>
    <row r="482">
      <c r="A482" s="35" t="s">
        <v>97</v>
      </c>
      <c r="B482" s="33"/>
      <c r="C482" s="33"/>
      <c r="D482" s="33"/>
      <c r="E482" s="33"/>
    </row>
    <row r="483">
      <c r="A483" s="35" t="s">
        <v>232</v>
      </c>
      <c r="B483" s="36">
        <v>0.278</v>
      </c>
      <c r="C483" s="36">
        <v>0.265</v>
      </c>
      <c r="D483" s="36">
        <v>0.323</v>
      </c>
      <c r="E483" s="36">
        <v>0.302</v>
      </c>
    </row>
    <row r="484">
      <c r="A484" s="35" t="s">
        <v>245</v>
      </c>
      <c r="D484" s="33" t="str">
        <f t="shared" ref="D484:E484" si="196">+/- 7.3%</f>
        <v>#ERROR!</v>
      </c>
      <c r="E484" s="33" t="str">
        <f t="shared" si="196"/>
        <v>#ERROR!</v>
      </c>
    </row>
    <row r="485">
      <c r="A485" s="35" t="s">
        <v>246</v>
      </c>
      <c r="B485" s="34">
        <v>363.0</v>
      </c>
      <c r="C485" s="34">
        <v>648.0</v>
      </c>
      <c r="D485" s="37">
        <v>1135.0</v>
      </c>
      <c r="E485" s="37">
        <v>1241.0</v>
      </c>
    </row>
    <row r="486">
      <c r="A486" s="35" t="s">
        <v>247</v>
      </c>
      <c r="D486" s="33" t="str">
        <f t="shared" ref="D486:E486" si="197">+/- 267</f>
        <v>#ERROR!</v>
      </c>
      <c r="E486" s="33" t="str">
        <f t="shared" si="197"/>
        <v>#ERROR!</v>
      </c>
    </row>
    <row r="487">
      <c r="A487" s="35" t="s">
        <v>248</v>
      </c>
      <c r="B487" s="37">
        <v>1307.0</v>
      </c>
      <c r="C487" s="37">
        <v>2445.0</v>
      </c>
      <c r="D487" s="37">
        <v>3510.0</v>
      </c>
      <c r="E487" s="37">
        <v>4115.0</v>
      </c>
    </row>
    <row r="488">
      <c r="A488" s="35" t="s">
        <v>249</v>
      </c>
      <c r="D488" s="33" t="str">
        <f t="shared" ref="D488:E488" si="198">+/- 240</f>
        <v>#ERROR!</v>
      </c>
      <c r="E488" s="33" t="str">
        <f t="shared" si="198"/>
        <v>#ERROR!</v>
      </c>
    </row>
    <row r="489">
      <c r="A489" s="35" t="s">
        <v>63</v>
      </c>
      <c r="C489" s="33"/>
      <c r="D489" s="33"/>
      <c r="E489" s="33"/>
    </row>
    <row r="490">
      <c r="A490" s="35" t="s">
        <v>232</v>
      </c>
      <c r="B490" s="36">
        <v>0.295</v>
      </c>
      <c r="C490" s="36">
        <v>0.268</v>
      </c>
      <c r="D490" s="36">
        <v>0.384</v>
      </c>
      <c r="E490" s="36">
        <v>0.4</v>
      </c>
    </row>
    <row r="491">
      <c r="A491" s="35" t="s">
        <v>245</v>
      </c>
      <c r="D491" s="33" t="str">
        <f t="shared" ref="D491:E491" si="199">+/- 4.0%</f>
        <v>#ERROR!</v>
      </c>
      <c r="E491" s="33" t="str">
        <f t="shared" si="199"/>
        <v>#ERROR!</v>
      </c>
    </row>
    <row r="492">
      <c r="A492" s="35" t="s">
        <v>246</v>
      </c>
      <c r="B492" s="37">
        <v>2290.0</v>
      </c>
      <c r="C492" s="37">
        <v>2170.0</v>
      </c>
      <c r="D492" s="37">
        <v>3149.0</v>
      </c>
      <c r="E492" s="37">
        <v>3340.0</v>
      </c>
    </row>
    <row r="493">
      <c r="A493" s="35" t="s">
        <v>247</v>
      </c>
      <c r="D493" s="33" t="str">
        <f t="shared" ref="D493:E493" si="200">+/- 357</f>
        <v>#ERROR!</v>
      </c>
      <c r="E493" s="33" t="str">
        <f t="shared" si="200"/>
        <v>#ERROR!</v>
      </c>
    </row>
    <row r="494">
      <c r="A494" s="35" t="s">
        <v>248</v>
      </c>
      <c r="B494" s="37">
        <v>7770.0</v>
      </c>
      <c r="C494" s="37">
        <v>8085.0</v>
      </c>
      <c r="D494" s="37">
        <v>8199.0</v>
      </c>
      <c r="E494" s="37">
        <v>8341.0</v>
      </c>
    </row>
    <row r="495">
      <c r="A495" s="35" t="s">
        <v>249</v>
      </c>
      <c r="D495" s="33" t="str">
        <f t="shared" ref="D495:E495" si="201">+/- 382</f>
        <v>#ERROR!</v>
      </c>
      <c r="E495" s="33" t="str">
        <f t="shared" si="201"/>
        <v>#ERROR!</v>
      </c>
    </row>
    <row r="496">
      <c r="A496" s="35" t="s">
        <v>69</v>
      </c>
      <c r="C496" s="33"/>
      <c r="D496" s="33"/>
      <c r="E496" s="33"/>
    </row>
    <row r="497">
      <c r="A497" s="35" t="s">
        <v>232</v>
      </c>
      <c r="B497" s="36">
        <v>0.231</v>
      </c>
      <c r="C497" s="36">
        <v>0.217</v>
      </c>
      <c r="D497" s="36">
        <v>0.373</v>
      </c>
      <c r="E497" s="36">
        <v>0.334</v>
      </c>
    </row>
    <row r="498">
      <c r="A498" s="35" t="s">
        <v>245</v>
      </c>
      <c r="D498" s="33" t="str">
        <f t="shared" ref="D498:E498" si="202">+/- 3.6%</f>
        <v>#ERROR!</v>
      </c>
      <c r="E498" s="33" t="str">
        <f t="shared" si="202"/>
        <v>#ERROR!</v>
      </c>
    </row>
    <row r="499">
      <c r="A499" s="35" t="s">
        <v>246</v>
      </c>
      <c r="B499" s="37">
        <v>1992.0</v>
      </c>
      <c r="C499" s="37">
        <v>1993.0</v>
      </c>
      <c r="D499" s="37">
        <v>3820.0</v>
      </c>
      <c r="E499" s="37">
        <v>3381.0</v>
      </c>
    </row>
    <row r="500">
      <c r="A500" s="35" t="s">
        <v>247</v>
      </c>
      <c r="D500" s="33" t="str">
        <f t="shared" ref="D500:E500" si="203">+/- 402</f>
        <v>#ERROR!</v>
      </c>
      <c r="E500" s="33" t="str">
        <f t="shared" si="203"/>
        <v>#ERROR!</v>
      </c>
    </row>
    <row r="501">
      <c r="A501" s="35" t="s">
        <v>248</v>
      </c>
      <c r="B501" s="37">
        <v>8628.0</v>
      </c>
      <c r="C501" s="37">
        <v>9203.0</v>
      </c>
      <c r="D501" s="37">
        <v>10245.0</v>
      </c>
      <c r="E501" s="37">
        <v>10112.0</v>
      </c>
    </row>
    <row r="502">
      <c r="A502" s="35" t="s">
        <v>249</v>
      </c>
      <c r="D502" s="33" t="str">
        <f t="shared" ref="D502:E502" si="204">+/- 401</f>
        <v>#ERROR!</v>
      </c>
      <c r="E502" s="33" t="str">
        <f t="shared" si="204"/>
        <v>#ERROR!</v>
      </c>
    </row>
    <row r="503">
      <c r="A503" s="35" t="s">
        <v>273</v>
      </c>
      <c r="B503" s="33"/>
      <c r="C503" s="33"/>
      <c r="D503" s="33"/>
      <c r="E503" s="33"/>
    </row>
    <row r="504">
      <c r="A504" s="35" t="s">
        <v>232</v>
      </c>
      <c r="B504" s="36">
        <v>0.267</v>
      </c>
      <c r="C504" s="36">
        <v>0.233</v>
      </c>
      <c r="D504" s="36">
        <v>0.344</v>
      </c>
      <c r="E504" s="36">
        <v>0.354</v>
      </c>
    </row>
    <row r="505">
      <c r="A505" s="35" t="s">
        <v>245</v>
      </c>
      <c r="D505" s="33" t="str">
        <f t="shared" ref="D505:E505" si="205">+/- 4.0%</f>
        <v>#ERROR!</v>
      </c>
      <c r="E505" s="33" t="str">
        <f t="shared" si="205"/>
        <v>#ERROR!</v>
      </c>
    </row>
    <row r="506">
      <c r="A506" s="35" t="s">
        <v>246</v>
      </c>
      <c r="B506" s="37">
        <v>1592.0</v>
      </c>
      <c r="C506" s="37">
        <v>1523.0</v>
      </c>
      <c r="D506" s="37">
        <v>2527.0</v>
      </c>
      <c r="E506" s="37">
        <v>2695.0</v>
      </c>
    </row>
    <row r="507">
      <c r="A507" s="35" t="s">
        <v>247</v>
      </c>
      <c r="D507" s="33" t="str">
        <f t="shared" ref="D507:E507" si="206">+/- 330</f>
        <v>#ERROR!</v>
      </c>
      <c r="E507" s="33" t="str">
        <f t="shared" si="206"/>
        <v>#ERROR!</v>
      </c>
    </row>
    <row r="508">
      <c r="A508" s="35" t="s">
        <v>248</v>
      </c>
      <c r="B508" s="37">
        <v>5972.0</v>
      </c>
      <c r="C508" s="37">
        <v>6529.0</v>
      </c>
      <c r="D508" s="37">
        <v>7342.0</v>
      </c>
      <c r="E508" s="37">
        <v>7622.0</v>
      </c>
    </row>
    <row r="509">
      <c r="A509" s="35" t="s">
        <v>249</v>
      </c>
      <c r="D509" s="33" t="str">
        <f t="shared" ref="D509:E509" si="207">+/- 453</f>
        <v>#ERROR!</v>
      </c>
      <c r="E509" s="33" t="str">
        <f t="shared" si="207"/>
        <v>#ERROR!</v>
      </c>
    </row>
    <row r="510">
      <c r="A510" s="35" t="s">
        <v>274</v>
      </c>
      <c r="B510" s="33"/>
      <c r="C510" s="33"/>
      <c r="D510" s="33"/>
      <c r="E510" s="33"/>
    </row>
    <row r="511">
      <c r="A511" s="35" t="s">
        <v>232</v>
      </c>
      <c r="B511" s="36">
        <v>0.238</v>
      </c>
      <c r="C511" s="36">
        <v>0.232</v>
      </c>
      <c r="D511" s="36">
        <v>0.389</v>
      </c>
      <c r="E511" s="36">
        <v>0.337</v>
      </c>
    </row>
    <row r="512">
      <c r="A512" s="35" t="s">
        <v>245</v>
      </c>
      <c r="D512" s="33" t="str">
        <f t="shared" ref="D512:E512" si="208">+/- 4.2%</f>
        <v>#ERROR!</v>
      </c>
      <c r="E512" s="33" t="str">
        <f t="shared" si="208"/>
        <v>#ERROR!</v>
      </c>
    </row>
    <row r="513">
      <c r="A513" s="35" t="s">
        <v>246</v>
      </c>
      <c r="B513" s="37">
        <v>1979.0</v>
      </c>
      <c r="C513" s="37">
        <v>2222.0</v>
      </c>
      <c r="D513" s="37">
        <v>4168.0</v>
      </c>
      <c r="E513" s="37">
        <v>3383.0</v>
      </c>
    </row>
    <row r="514">
      <c r="A514" s="35" t="s">
        <v>247</v>
      </c>
      <c r="D514" s="33" t="str">
        <f t="shared" ref="D514:E514" si="209">+/- 498</f>
        <v>#ERROR!</v>
      </c>
      <c r="E514" s="33" t="str">
        <f t="shared" si="209"/>
        <v>#ERROR!</v>
      </c>
    </row>
    <row r="515">
      <c r="A515" s="35" t="s">
        <v>248</v>
      </c>
      <c r="B515" s="37">
        <v>8322.0</v>
      </c>
      <c r="C515" s="37">
        <v>9559.0</v>
      </c>
      <c r="D515" s="37">
        <v>10708.0</v>
      </c>
      <c r="E515" s="37">
        <v>10049.0</v>
      </c>
    </row>
    <row r="516">
      <c r="A516" s="35" t="s">
        <v>249</v>
      </c>
      <c r="D516" s="33" t="str">
        <f t="shared" ref="D516:E516" si="210">+/- 575</f>
        <v>#ERROR!</v>
      </c>
      <c r="E516" s="33" t="str">
        <f t="shared" si="210"/>
        <v>#ERROR!</v>
      </c>
    </row>
    <row r="517">
      <c r="A517" s="35" t="s">
        <v>53</v>
      </c>
      <c r="B517" s="33"/>
      <c r="C517" s="33"/>
      <c r="D517" s="33"/>
      <c r="E517" s="33"/>
    </row>
    <row r="518">
      <c r="A518" s="35" t="s">
        <v>232</v>
      </c>
      <c r="B518" s="36">
        <v>0.214</v>
      </c>
      <c r="C518" s="36">
        <v>0.199</v>
      </c>
      <c r="D518" s="36">
        <v>0.294</v>
      </c>
      <c r="E518" s="36">
        <v>0.23</v>
      </c>
    </row>
    <row r="519">
      <c r="A519" s="35" t="s">
        <v>245</v>
      </c>
      <c r="D519" s="33" t="str">
        <f t="shared" ref="D519:E519" si="211">+/- 2.2%</f>
        <v>#ERROR!</v>
      </c>
      <c r="E519" s="33" t="str">
        <f t="shared" si="211"/>
        <v>#ERROR!</v>
      </c>
    </row>
    <row r="520">
      <c r="A520" s="35" t="s">
        <v>246</v>
      </c>
      <c r="B520" s="37">
        <v>1359.0</v>
      </c>
      <c r="C520" s="37">
        <v>3116.0</v>
      </c>
      <c r="D520" s="37">
        <v>5921.0</v>
      </c>
      <c r="E520" s="37">
        <v>5402.0</v>
      </c>
    </row>
    <row r="521">
      <c r="A521" s="35" t="s">
        <v>247</v>
      </c>
      <c r="D521" s="33" t="str">
        <f t="shared" ref="D521:E521" si="212">+/- 476</f>
        <v>#ERROR!</v>
      </c>
      <c r="E521" s="33" t="str">
        <f t="shared" si="212"/>
        <v>#ERROR!</v>
      </c>
    </row>
    <row r="522">
      <c r="A522" s="35" t="s">
        <v>248</v>
      </c>
      <c r="B522" s="37">
        <v>6357.0</v>
      </c>
      <c r="C522" s="37">
        <v>15646.0</v>
      </c>
      <c r="D522" s="37">
        <v>20122.0</v>
      </c>
      <c r="E522" s="37">
        <v>23478.0</v>
      </c>
    </row>
    <row r="523">
      <c r="A523" s="35" t="s">
        <v>249</v>
      </c>
      <c r="D523" s="33" t="str">
        <f t="shared" ref="D523:E523" si="213">+/- 518</f>
        <v>#ERROR!</v>
      </c>
      <c r="E523" s="33" t="str">
        <f t="shared" si="213"/>
        <v>#ERROR!</v>
      </c>
    </row>
    <row r="524">
      <c r="A524" s="35" t="s">
        <v>275</v>
      </c>
      <c r="C524" s="33"/>
      <c r="D524" s="33"/>
      <c r="E524" s="33"/>
    </row>
    <row r="525">
      <c r="A525" s="35" t="s">
        <v>232</v>
      </c>
      <c r="B525" s="36">
        <v>0.184</v>
      </c>
      <c r="C525" s="36">
        <v>0.199</v>
      </c>
      <c r="D525" s="36">
        <v>0.331</v>
      </c>
      <c r="E525" s="36">
        <v>0.296</v>
      </c>
    </row>
    <row r="526">
      <c r="A526" s="35" t="s">
        <v>245</v>
      </c>
      <c r="D526" s="33" t="str">
        <f t="shared" ref="D526:E526" si="214">+/- 4.5%</f>
        <v>#ERROR!</v>
      </c>
      <c r="E526" s="33" t="str">
        <f t="shared" si="214"/>
        <v>#ERROR!</v>
      </c>
    </row>
    <row r="527">
      <c r="A527" s="35" t="s">
        <v>246</v>
      </c>
      <c r="B527" s="34">
        <v>672.0</v>
      </c>
      <c r="C527" s="34">
        <v>766.0</v>
      </c>
      <c r="D527" s="37">
        <v>1415.0</v>
      </c>
      <c r="E527" s="37">
        <v>1268.0</v>
      </c>
    </row>
    <row r="528">
      <c r="A528" s="35" t="s">
        <v>247</v>
      </c>
      <c r="D528" s="33" t="str">
        <f t="shared" ref="D528:E528" si="215">+/- 217</f>
        <v>#ERROR!</v>
      </c>
      <c r="E528" s="33" t="str">
        <f t="shared" si="215"/>
        <v>#ERROR!</v>
      </c>
    </row>
    <row r="529">
      <c r="A529" s="35" t="s">
        <v>248</v>
      </c>
      <c r="B529" s="37">
        <v>3653.0</v>
      </c>
      <c r="C529" s="37">
        <v>3856.0</v>
      </c>
      <c r="D529" s="37">
        <v>4269.0</v>
      </c>
      <c r="E529" s="37">
        <v>4277.0</v>
      </c>
    </row>
    <row r="530">
      <c r="A530" s="35" t="s">
        <v>249</v>
      </c>
      <c r="D530" s="33" t="str">
        <f t="shared" ref="D530:E530" si="216">+/- 312</f>
        <v>#ERROR!</v>
      </c>
      <c r="E530" s="33" t="str">
        <f t="shared" si="216"/>
        <v>#ERROR!</v>
      </c>
    </row>
  </sheetData>
  <mergeCells count="241">
    <mergeCell ref="A428:C428"/>
    <mergeCell ref="A430:C430"/>
    <mergeCell ref="A432:C432"/>
    <mergeCell ref="A435:C435"/>
    <mergeCell ref="A437:C437"/>
    <mergeCell ref="A439:C439"/>
    <mergeCell ref="A440:B440"/>
    <mergeCell ref="A418:C418"/>
    <mergeCell ref="A421:C421"/>
    <mergeCell ref="A414:C414"/>
    <mergeCell ref="A416:C416"/>
    <mergeCell ref="A423:C423"/>
    <mergeCell ref="A425:C425"/>
    <mergeCell ref="A426:B426"/>
    <mergeCell ref="A409:C409"/>
    <mergeCell ref="A407:C407"/>
    <mergeCell ref="A411:C411"/>
    <mergeCell ref="A393:C393"/>
    <mergeCell ref="A395:C395"/>
    <mergeCell ref="A397:C397"/>
    <mergeCell ref="A400:C400"/>
    <mergeCell ref="A402:C402"/>
    <mergeCell ref="A404:C404"/>
    <mergeCell ref="A75:C75"/>
    <mergeCell ref="A78:C78"/>
    <mergeCell ref="A80:C80"/>
    <mergeCell ref="A82:C82"/>
    <mergeCell ref="A85:C85"/>
    <mergeCell ref="A87:C87"/>
    <mergeCell ref="A89:C89"/>
    <mergeCell ref="A92:C92"/>
    <mergeCell ref="A94:C94"/>
    <mergeCell ref="A96:C96"/>
    <mergeCell ref="A99:C99"/>
    <mergeCell ref="A101:C101"/>
    <mergeCell ref="A103:C103"/>
    <mergeCell ref="A104:B104"/>
    <mergeCell ref="A115:C115"/>
    <mergeCell ref="A117:C117"/>
    <mergeCell ref="A71:C71"/>
    <mergeCell ref="A73:C73"/>
    <mergeCell ref="A106:C106"/>
    <mergeCell ref="A108:C108"/>
    <mergeCell ref="A110:C110"/>
    <mergeCell ref="A111:B111"/>
    <mergeCell ref="A113:C113"/>
    <mergeCell ref="A120:C120"/>
    <mergeCell ref="A122:C122"/>
    <mergeCell ref="A124:C124"/>
    <mergeCell ref="A127:C127"/>
    <mergeCell ref="A129:C129"/>
    <mergeCell ref="A131:C131"/>
    <mergeCell ref="A134:C134"/>
    <mergeCell ref="A136:C136"/>
    <mergeCell ref="A138:C138"/>
    <mergeCell ref="A141:C141"/>
    <mergeCell ref="A143:C143"/>
    <mergeCell ref="A145:C145"/>
    <mergeCell ref="A148:C148"/>
    <mergeCell ref="A150:C150"/>
    <mergeCell ref="A178:C178"/>
    <mergeCell ref="A180:C180"/>
    <mergeCell ref="A162:C162"/>
    <mergeCell ref="A164:C164"/>
    <mergeCell ref="A166:C166"/>
    <mergeCell ref="A169:C169"/>
    <mergeCell ref="A171:C171"/>
    <mergeCell ref="A173:C173"/>
    <mergeCell ref="A176:C176"/>
    <mergeCell ref="A64:C64"/>
    <mergeCell ref="A57:C57"/>
    <mergeCell ref="A330:C330"/>
    <mergeCell ref="A332:C332"/>
    <mergeCell ref="A334:C334"/>
    <mergeCell ref="A33:C33"/>
    <mergeCell ref="A36:C36"/>
    <mergeCell ref="A47:C47"/>
    <mergeCell ref="A50:C50"/>
    <mergeCell ref="A365:C365"/>
    <mergeCell ref="A367:C367"/>
    <mergeCell ref="A369:C369"/>
    <mergeCell ref="A372:C372"/>
    <mergeCell ref="A374:C374"/>
    <mergeCell ref="A348:C348"/>
    <mergeCell ref="A351:C351"/>
    <mergeCell ref="A353:C353"/>
    <mergeCell ref="A355:C355"/>
    <mergeCell ref="A358:C358"/>
    <mergeCell ref="A360:C360"/>
    <mergeCell ref="A362:C362"/>
    <mergeCell ref="A498:C498"/>
    <mergeCell ref="A500:C500"/>
    <mergeCell ref="A502:C502"/>
    <mergeCell ref="A507:C507"/>
    <mergeCell ref="A509:C509"/>
    <mergeCell ref="A512:C512"/>
    <mergeCell ref="A514:C514"/>
    <mergeCell ref="A516:C516"/>
    <mergeCell ref="A519:C519"/>
    <mergeCell ref="A505:C505"/>
    <mergeCell ref="A528:C528"/>
    <mergeCell ref="A530:C530"/>
    <mergeCell ref="A472:C472"/>
    <mergeCell ref="A474:C474"/>
    <mergeCell ref="A475:B475"/>
    <mergeCell ref="A477:C477"/>
    <mergeCell ref="A479:C479"/>
    <mergeCell ref="A481:C481"/>
    <mergeCell ref="A484:C484"/>
    <mergeCell ref="A470:C470"/>
    <mergeCell ref="A465:C465"/>
    <mergeCell ref="A467:C467"/>
    <mergeCell ref="A449:C449"/>
    <mergeCell ref="A451:C451"/>
    <mergeCell ref="A442:C442"/>
    <mergeCell ref="A444:C444"/>
    <mergeCell ref="A446:C446"/>
    <mergeCell ref="A456:C456"/>
    <mergeCell ref="A458:C458"/>
    <mergeCell ref="A460:C460"/>
    <mergeCell ref="A463:C463"/>
    <mergeCell ref="A453:C453"/>
    <mergeCell ref="A486:C486"/>
    <mergeCell ref="A488:C488"/>
    <mergeCell ref="A489:B489"/>
    <mergeCell ref="A491:C491"/>
    <mergeCell ref="A493:C493"/>
    <mergeCell ref="A495:C495"/>
    <mergeCell ref="A496:B496"/>
    <mergeCell ref="A523:C523"/>
    <mergeCell ref="A524:B524"/>
    <mergeCell ref="A526:C526"/>
    <mergeCell ref="A521:C521"/>
    <mergeCell ref="A183:C183"/>
    <mergeCell ref="A185:C185"/>
    <mergeCell ref="A187:C187"/>
    <mergeCell ref="A188:B188"/>
    <mergeCell ref="A190:C190"/>
    <mergeCell ref="A192:C192"/>
    <mergeCell ref="A194:C194"/>
    <mergeCell ref="A197:C197"/>
    <mergeCell ref="A199:C199"/>
    <mergeCell ref="A201:C201"/>
    <mergeCell ref="A204:C204"/>
    <mergeCell ref="A206:C206"/>
    <mergeCell ref="A208:C208"/>
    <mergeCell ref="A209:B209"/>
    <mergeCell ref="A52:C52"/>
    <mergeCell ref="A54:C54"/>
    <mergeCell ref="A59:C59"/>
    <mergeCell ref="A61:C61"/>
    <mergeCell ref="A31:C31"/>
    <mergeCell ref="A38:C38"/>
    <mergeCell ref="A40:C40"/>
    <mergeCell ref="A43:C43"/>
    <mergeCell ref="A45:C45"/>
    <mergeCell ref="A14:B14"/>
    <mergeCell ref="A21:B21"/>
    <mergeCell ref="A13:B13"/>
    <mergeCell ref="A6:B6"/>
    <mergeCell ref="A11:B11"/>
    <mergeCell ref="A23:B23"/>
    <mergeCell ref="A29:C29"/>
    <mergeCell ref="A66:C66"/>
    <mergeCell ref="A68:C68"/>
    <mergeCell ref="A152:C152"/>
    <mergeCell ref="A155:C155"/>
    <mergeCell ref="A157:C157"/>
    <mergeCell ref="A159:C159"/>
    <mergeCell ref="A160:B160"/>
    <mergeCell ref="A318:C318"/>
    <mergeCell ref="A320:C320"/>
    <mergeCell ref="A323:C323"/>
    <mergeCell ref="A325:C325"/>
    <mergeCell ref="A327:C327"/>
    <mergeCell ref="A344:C344"/>
    <mergeCell ref="A346:C346"/>
    <mergeCell ref="A227:C227"/>
    <mergeCell ref="A229:C229"/>
    <mergeCell ref="A211:C211"/>
    <mergeCell ref="A213:C213"/>
    <mergeCell ref="A215:C215"/>
    <mergeCell ref="A218:C218"/>
    <mergeCell ref="A220:C220"/>
    <mergeCell ref="A222:C222"/>
    <mergeCell ref="A225:C225"/>
    <mergeCell ref="A246:C246"/>
    <mergeCell ref="A248:C248"/>
    <mergeCell ref="A232:C232"/>
    <mergeCell ref="A234:C234"/>
    <mergeCell ref="A236:C236"/>
    <mergeCell ref="A239:C239"/>
    <mergeCell ref="A241:C241"/>
    <mergeCell ref="A243:C243"/>
    <mergeCell ref="A244:B244"/>
    <mergeCell ref="A264:C264"/>
    <mergeCell ref="A267:C267"/>
    <mergeCell ref="A250:C250"/>
    <mergeCell ref="A251:B251"/>
    <mergeCell ref="A253:C253"/>
    <mergeCell ref="A255:C255"/>
    <mergeCell ref="A257:C257"/>
    <mergeCell ref="A260:C260"/>
    <mergeCell ref="A262:C262"/>
    <mergeCell ref="A281:C281"/>
    <mergeCell ref="A283:C283"/>
    <mergeCell ref="A269:C269"/>
    <mergeCell ref="A271:C271"/>
    <mergeCell ref="A272:B272"/>
    <mergeCell ref="A274:C274"/>
    <mergeCell ref="A276:C276"/>
    <mergeCell ref="A278:C278"/>
    <mergeCell ref="A279:B279"/>
    <mergeCell ref="A299:C299"/>
    <mergeCell ref="A302:C302"/>
    <mergeCell ref="A285:C285"/>
    <mergeCell ref="A286:B286"/>
    <mergeCell ref="A288:C288"/>
    <mergeCell ref="A290:C290"/>
    <mergeCell ref="A292:C292"/>
    <mergeCell ref="A295:C295"/>
    <mergeCell ref="A297:C297"/>
    <mergeCell ref="A313:C313"/>
    <mergeCell ref="A316:C316"/>
    <mergeCell ref="A304:C304"/>
    <mergeCell ref="A306:C306"/>
    <mergeCell ref="A308:B308"/>
    <mergeCell ref="A309:C309"/>
    <mergeCell ref="A310:B310"/>
    <mergeCell ref="A311:C311"/>
    <mergeCell ref="A312:B312"/>
    <mergeCell ref="A381:C381"/>
    <mergeCell ref="A376:C376"/>
    <mergeCell ref="A379:C379"/>
    <mergeCell ref="A339:C339"/>
    <mergeCell ref="A341:C341"/>
    <mergeCell ref="A383:C383"/>
    <mergeCell ref="A386:C386"/>
    <mergeCell ref="A388:C388"/>
    <mergeCell ref="A390:C390"/>
    <mergeCell ref="A337:C337"/>
  </mergeCells>
  <drawing r:id="rId1"/>
</worksheet>
</file>