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global-excel-summit-python-in-excel-2025\8-stats-ml-intro\"/>
    </mc:Choice>
  </mc:AlternateContent>
  <xr:revisionPtr revIDLastSave="0" documentId="13_ncr:1_{BDE566B4-58BE-49BA-B994-0C4EC45063A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8" i="1" l="1" a="1"/>
  <c r="K138" i="1" s="1"/>
  <c r="K1" i="1" a="1"/>
  <c r="K1" i="1" s="1"/>
  <c r="K3" i="1" s="1" a="1"/>
  <c r="K3" i="1" s="1"/>
  <c r="K13" i="1" s="1" a="1"/>
  <c r="K13" i="1" s="1"/>
  <c r="K19" i="1" s="1" a="1"/>
  <c r="K19" i="1" s="1"/>
  <c r="K25" i="1" s="1" a="1"/>
  <c r="K25" i="1" s="1"/>
  <c r="K31" i="1" s="1" a="1"/>
  <c r="K31" i="1" s="1"/>
  <c r="K49" i="1" s="1" a="1"/>
  <c r="K49" i="1" s="1"/>
  <c r="K65" i="1" s="1" a="1"/>
  <c r="K65" i="1" s="1"/>
  <c r="K84" i="1" l="1" a="1"/>
  <c r="K84" i="1" s="1"/>
  <c r="K85" i="1" l="1" a="1"/>
  <c r="K85" i="1" s="1"/>
  <c r="K87" i="1" s="1" a="1"/>
  <c r="K87" i="1" s="1"/>
  <c r="K89" i="1" s="1" a="1"/>
  <c r="K89" i="1" s="1"/>
  <c r="K108" i="1" s="1" a="1"/>
  <c r="K108" i="1" s="1"/>
  <c r="K110" i="1" s="1" a="1"/>
  <c r="K110" i="1" s="1"/>
  <c r="K128" i="1" s="1" a="1"/>
  <c r="K128" i="1" s="1"/>
  <c r="K130" i="1" s="1" a="1"/>
  <c r="K130" i="1" s="1"/>
  <c r="K132" i="1" s="1" a="1"/>
  <c r="K132" i="1" s="1"/>
  <c r="K134" i="1" s="1" a="1"/>
  <c r="K134" i="1" s="1"/>
  <c r="K136" i="1" s="1" a="1"/>
  <c r="K13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6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</futureMetadata>
  <cellMetadata count="1">
    <bk>
      <rc t="1" v="0"/>
    </bk>
  </cellMetadata>
  <valueMetadata count="1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headers=True)[['mpg', 'weight', 'horsepower', 'origin', 'cylinders']]</code>
    </pythonScript>
    <pythonScript>
      <code>mpg_df.describe()</code>
    </pythonScript>
    <pythonScript>
      <code>pd.crosstab(index=mpg_df['origin'], columns='count')</code>
    </pythonScript>
    <pythonScript>
      <code>pd.crosstab(index=mpg_df['origin'], columns=mpg_df['cylinders'])</code>
    </pythonScript>
    <pythonScript>
      <code>mpg_df.groupby('origin').describe()['mpg']</code>
    </pythonScript>
    <pythonScript>
      <code>sns.displot(data=mpg_df, x='mpg')</code>
    </pythonScript>
    <pythonScript>
      <code>sns.boxplot(x='origin', y='mpg', data=mpg_df, color='pink')</code>
    </pythonScript>
    <pythonScript>
      <code>sns.displot(data=mpg_df, x="mpg", col="origin")</code>
    </pythonScript>
    <pythonScript>
      <code>usa_cars = mpg_df[mpg_df['origin']=='usa']
usa_cars</code>
    </pythonScript>
    <pythonScript>
      <code>europe_cars = mpg_df[mpg_df['origin']=='europe']
europe_cars</code>
    </pythonScript>
    <pythonScript>
      <code xml:space="preserve">from scipy import stats
stats.ttest_ind(usa_cars['mpg'], europe_cars['mpg'])
</code>
    </pythonScript>
    <pythonScript>
      <code>sns.pairplot(mpg_df[['mpg', 'horsepower', 'weight']])</code>
    </pythonScript>
    <pythonScript>
      <code>stats.linregress(x=mpg_df['weight'], y=mpg_df['mpg'])</code>
    </pythonScript>
    <pythonScript>
      <code>sns.regplot(x="weight", y="mpg", data=mpg_df)
plt.xlabel('Weight (lbs)')
plt.ylabel('Mileage (mpg)')
plt.title('Relationship between weight and mileage')</code>
    </pythonScript>
    <pythonScript>
      <code>from sklearn import linear_model
from sklearn import model_selection
from sklearn import metrics
X_train, X_test, y_train, y_test = model_selection.train_test_split(mpg_df[['weight']], mpg_df[['mpg']], random_state=1234)</code>
    </pythonScript>
    <pythonScript>
      <code>y_train.shape</code>
    </pythonScript>
    <pythonScript>
      <code>y_test.shape</code>
    </pythonScript>
    <pythonScript>
      <code># Create linear regression object
regr = linear_model.LinearRegression()
# Train the model using the training sets
regr.fit(X_train, y_train)
# Make predictions using the testing set
y_pred = regr.predict(X_test)
# Print first five observations
y_pred[:5]</code>
    </pythonScript>
    <pythonScript>
      <code>regr.coef_</code>
    </pythonScript>
    <pythonScript>
      <code>metrics.r2_score(y_test, y_pred)</code>
    </pythonScript>
  </pythonScripts>
</python>
</file>

<file path=xl/sharedStrings.xml><?xml version="1.0" encoding="utf-8"?>
<sst xmlns="http://schemas.openxmlformats.org/spreadsheetml/2006/main" count="425" uniqueCount="29">
  <si>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</si>
  <si>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</si>
  <si>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</si>
  <si>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</si>
  <si>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</si>
  <si>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</si>
  <si>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</si>
  <si>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</si>
  <si>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</si>
  <si>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</si>
  <si>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</si>
  <si>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Descriptive stats:</t>
  </si>
  <si>
    <t>Data import:</t>
  </si>
  <si>
    <t>Frequency table:</t>
  </si>
  <si>
    <t>Descriptives by group:</t>
  </si>
  <si>
    <t>Distribution of MPG:</t>
  </si>
  <si>
    <t>Boxplot:</t>
  </si>
  <si>
    <t>Small multiples:</t>
  </si>
  <si>
    <t>Split into groups:</t>
  </si>
  <si>
    <t>T-test:</t>
  </si>
  <si>
    <t>Pairplot:</t>
  </si>
  <si>
    <t>Linear regression:</t>
  </si>
  <si>
    <t>Regression line:</t>
  </si>
  <si>
    <t>Train-test split</t>
  </si>
  <si>
    <t>Y-train shape</t>
  </si>
  <si>
    <t>Y-test shape</t>
  </si>
  <si>
    <t>Create regression model</t>
  </si>
  <si>
    <t>Get model coefficients</t>
  </si>
  <si>
    <t>Get R-square of test vs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</si>
</sst>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30</xdr:row>
      <xdr:rowOff>0</xdr:rowOff>
    </xdr:from>
    <xdr:to>
      <xdr:col>15</xdr:col>
      <xdr:colOff>60969</xdr:colOff>
      <xdr:row>46</xdr:row>
      <xdr:rowOff>152409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10BB663-37EB-C362-C69A-F55C04172F9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K3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590" y="8115300"/>
          <a:ext cx="4480569" cy="448056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15</xdr:col>
      <xdr:colOff>728482</xdr:colOff>
      <xdr:row>62</xdr:row>
      <xdr:rowOff>163076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A17D8786-642F-C432-BF1E-AD8FDF7868B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K4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97590" y="1298448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25</xdr:col>
      <xdr:colOff>356643</xdr:colOff>
      <xdr:row>80</xdr:row>
      <xdr:rowOff>152409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81EEC7B2-0647-4C42-4905-E531A24486E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K65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7590" y="17312640"/>
          <a:ext cx="13615443" cy="4480569"/>
        </a:xfrm>
        <a:prstGeom prst="rect">
          <a:avLst/>
        </a:prstGeom>
      </xdr:spPr>
    </xdr:pic>
    <xdr:clientData/>
  </xdr:twoCellAnchor>
  <xdr:twoCellAnchor editAs="oneCell">
    <xdr:from>
      <xdr:col>10</xdr:col>
      <xdr:colOff>55418</xdr:colOff>
      <xdr:row>88</xdr:row>
      <xdr:rowOff>62345</xdr:rowOff>
    </xdr:from>
    <xdr:to>
      <xdr:col>15</xdr:col>
      <xdr:colOff>213836</xdr:colOff>
      <xdr:row>105</xdr:row>
      <xdr:rowOff>41563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817F1CE0-300F-591D-0D7D-578341F5E3C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K89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63745" y="23836745"/>
          <a:ext cx="4591873" cy="457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15</xdr:col>
      <xdr:colOff>714627</xdr:colOff>
      <xdr:row>124</xdr:row>
      <xdr:rowOff>89785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45E0B95C-A68E-0F0D-EF5E-8C045FEC280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K110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08327" y="29447836"/>
          <a:ext cx="5148082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2" c="6">
    <v t="s"/>
    <v t="s">mpg</v>
    <v t="s">weight</v>
    <v t="s">horsepower</v>
    <v t="s">origin</v>
    <v t="s">cylinders</v>
    <v>0</v>
    <v>18</v>
    <v>3504</v>
    <v>130</v>
    <v t="s">usa</v>
    <v>8</v>
    <v>1</v>
    <v>15</v>
    <v>3693</v>
    <v>165</v>
    <v t="s">usa</v>
    <v>8</v>
    <v>2</v>
    <v>18</v>
    <v>3436</v>
    <v>150</v>
    <v t="s">usa</v>
    <v>8</v>
    <v>3</v>
    <v>16</v>
    <v>3433</v>
    <v>150</v>
    <v t="s">usa</v>
    <v>8</v>
    <v>4</v>
    <v>17</v>
    <v>3449</v>
    <v>140</v>
    <v t="s">usa</v>
    <v>8</v>
    <v t="s">...</v>
    <v t="s">...</v>
    <v t="s">...</v>
    <v t="s">...</v>
    <v t="s">...</v>
    <v t="s">...</v>
    <v>393</v>
    <v>27</v>
    <v>2790</v>
    <v>86</v>
    <v t="s">usa</v>
    <v>4</v>
    <v>394</v>
    <v>44</v>
    <v>2130</v>
    <v>52</v>
    <v t="s">europe</v>
    <v>4</v>
    <v>395</v>
    <v>32</v>
    <v>2295</v>
    <v>84</v>
    <v t="s">usa</v>
    <v>4</v>
    <v>396</v>
    <v>28</v>
    <v>2625</v>
    <v>79</v>
    <v t="s">usa</v>
    <v>4</v>
    <v>397</v>
    <v>31</v>
    <v>2720</v>
    <v>82</v>
    <v t="s">usa</v>
    <v>4</v>
  </a>
  <a r="12" c="6">
    <v t="s"/>
    <v t="s">mpg</v>
    <v t="s">weight</v>
    <v t="s">horsepower</v>
    <v t="s">origin</v>
    <v t="s">cylinders</v>
    <v>0</v>
    <v>18</v>
    <v>3504</v>
    <v>130</v>
    <v t="s">usa</v>
    <v>8</v>
    <v>1</v>
    <v>15</v>
    <v>3693</v>
    <v>165</v>
    <v t="s">usa</v>
    <v>8</v>
    <v>2</v>
    <v>18</v>
    <v>3436</v>
    <v>150</v>
    <v t="s">usa</v>
    <v>8</v>
    <v>3</v>
    <v>16</v>
    <v>3433</v>
    <v>150</v>
    <v t="s">usa</v>
    <v>8</v>
    <v>4</v>
    <v>17</v>
    <v>3449</v>
    <v>140</v>
    <v t="s">usa</v>
    <v>8</v>
    <v t="s">...</v>
    <v t="s">...</v>
    <v t="s">...</v>
    <v t="s">...</v>
    <v t="s">...</v>
    <v t="s">...</v>
    <v>392</v>
    <v>27</v>
    <v>2950</v>
    <v>90</v>
    <v t="s">usa</v>
    <v>4</v>
    <v>393</v>
    <v>27</v>
    <v>2790</v>
    <v>86</v>
    <v t="s">usa</v>
    <v>4</v>
    <v>395</v>
    <v>32</v>
    <v>2295</v>
    <v>84</v>
    <v t="s">usa</v>
    <v>4</v>
    <v>396</v>
    <v>28</v>
    <v>2625</v>
    <v>79</v>
    <v t="s">usa</v>
    <v>4</v>
    <v>397</v>
    <v>31</v>
    <v>2720</v>
    <v>82</v>
    <v t="s">usa</v>
    <v>4</v>
  </a>
  <a r="12" c="6">
    <v t="s"/>
    <v t="s">mpg</v>
    <v t="s">weight</v>
    <v t="s">horsepower</v>
    <v t="s">origin</v>
    <v t="s">cylinders</v>
    <v>19</v>
    <v>26</v>
    <v>1835</v>
    <v>46</v>
    <v t="s">europe</v>
    <v>4</v>
    <v>20</v>
    <v>25</v>
    <v>2672</v>
    <v>87</v>
    <v t="s">europe</v>
    <v>4</v>
    <v>21</v>
    <v>24</v>
    <v>2430</v>
    <v>90</v>
    <v t="s">europe</v>
    <v>4</v>
    <v>22</v>
    <v>25</v>
    <v>2375</v>
    <v>95</v>
    <v t="s">europe</v>
    <v>4</v>
    <v>23</v>
    <v>26</v>
    <v>2234</v>
    <v>113</v>
    <v t="s">europe</v>
    <v>4</v>
    <v t="s">...</v>
    <v t="s">...</v>
    <v t="s">...</v>
    <v t="s">...</v>
    <v t="s">...</v>
    <v t="s">...</v>
    <v>354</v>
    <v>34.5</v>
    <v>2320</v>
    <v t="r">9</v>
    <v t="s">europe</v>
    <v>4</v>
    <v>359</v>
    <v>28.1</v>
    <v>3230</v>
    <v>80</v>
    <v t="s">europe</v>
    <v>4</v>
    <v>360</v>
    <v>30.7</v>
    <v>3160</v>
    <v>76</v>
    <v t="s">europe</v>
    <v>6</v>
    <v>375</v>
    <v>36</v>
    <v>1980</v>
    <v>74</v>
    <v t="s">europe</v>
    <v>4</v>
    <v>394</v>
    <v>44</v>
    <v>2130</v>
    <v>52</v>
    <v t="s">europe</v>
    <v>4</v>
  </a>
  <a r="2">
    <v>-8.914687150324422</v>
    <v>3.9451734739854197E-17</v>
  </a>
  <a r="5">
    <v>-7.6766100639264687E-3</v>
    <v>46.31736442026564</v>
    <v>-0.83174093324433518</v>
    <v>2.9727995640493384E-103</v>
    <v>2.5748686280782282E-4</v>
  </a>
  <a r="2">
    <v>298</v>
    <v>1</v>
  </a>
  <a r="2">
    <v>100</v>
    <v>1</v>
  </a>
  <a r="5">
    <v>14.305248497921959</v>
    <v>6.6371615837994469</v>
    <v>16.280597459572174</v>
    <v>29.081480888218881</v>
    <v>27.051693175657039</v>
  </a>
  <a r="1">
    <v>-7.77696441594575E-3</v>
  </a>
</arrayData>
</file>

<file path=xl/richData/rdrichvalue.xml><?xml version="1.0" encoding="utf-8"?>
<rvData xmlns="http://schemas.microsoft.com/office/spreadsheetml/2017/richdata" count="36">
  <rv s="0">
    <v>0</v>
  </rv>
  <rv s="1">
    <v>DataFrame</v>
    <v>1</v>
    <v>0</v>
  </rv>
  <rv s="2">
    <v>&lt;class 'pandas.core.frame.DataFrame'&gt;</v>
    <v>DataFrame</v>
    <v xml:space="preserve">      mpg  weight  horsepower  origin  cylinders
0    18.0    3504       130.0     usa          8
1    15.0    3693       165.0     usa          8
2    18.0    3436       150.0     usa          8
3    16.0    3433       150.0     usa          8
4    17...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0">
    <v>1</v>
  </rv>
  <rv s="1">
    <v>DataFrame</v>
    <v>4</v>
    <v>6</v>
  </rv>
  <rv s="2">
    <v>&lt;class 'pandas.core.frame.DataFrame'&gt;</v>
    <v>DataFrame</v>
    <v xml:space="preserve">      mpg  weight  horsepower origin  cylinders
0    18.0    3504       130.0    usa          8
1    15.0    3693       165.0    usa          8
2    18.0    3436       150.0    usa          8
3    16.0    3433       150.0    usa          8
4    17.0   ...</v>
    <v>7</v>
    <v>2</v>
  </rv>
  <rv s="4">
    <fb>0</fb>
    <v>7</v>
  </rv>
  <rv s="0">
    <v>2</v>
  </rv>
  <rv s="1">
    <v>DataFrame</v>
    <v>6</v>
    <v>10</v>
  </rv>
  <rv s="2">
    <v>&lt;class 'pandas.core.frame.DataFrame'&gt;</v>
    <v>DataFrame</v>
    <v xml:space="preserve">      mpg  weight  horsepower  origin  cylinders
19   26.0    1835        46.0  europe          4
20   25.0    2672        87.0  europe          4
21   24.0    2430        90.0  europe          4
22   25.0    2375        95.0  europe          4
23   26...</v>
    <v>11</v>
    <v>2</v>
  </rv>
  <rv s="0">
    <v>3</v>
  </rv>
  <rv s="1">
    <v>tuple</v>
    <v>9</v>
    <v>13</v>
  </rv>
  <rv s="2">
    <v>&lt;class 'scipy.stats._stats_py.TtestResult'&gt;</v>
    <v>TtestResult</v>
    <v>TtestResult(statistic=-8.914687150324422, pvalue=3.94517347398542e-17, df=317.0)</v>
    <v>14</v>
    <v>2</v>
  </rv>
  <rv s="3">
    <v>3</v>
    <v>9</v>
    <v>Image generated by Python</v>
  </rv>
  <rv s="0">
    <v>4</v>
  </rv>
  <rv s="1">
    <v>tuple</v>
    <v>11</v>
    <v>17</v>
  </rv>
  <rv s="2">
    <v>&lt;class 'scipy.stats._stats_mstats_common.LinregressResult'&gt;</v>
    <v>LinregressResult</v>
    <v>LinregressResult(slope=-0.007676610063926469, intercept=46.31736442026564, rvalue=-0.8317409332443352, pvalue=2.9727995640493384e-103, stderr=0.0002574868628078228, intercept_stderr=0.7952452295111817)</v>
    <v>18</v>
    <v>2</v>
  </rv>
  <rv s="3">
    <v>4</v>
    <v>9</v>
    <v>Image generated by Python</v>
  </rv>
  <rv s="4">
    <fb>0</fb>
    <v>12</v>
  </rv>
  <rv s="2">
    <fb>0</fb>
    <v>&lt;class 'NoneType'&gt;</v>
    <v>NoneType</v>
    <v>None</v>
    <v>21</v>
    <v>2</v>
  </rv>
  <rv s="0">
    <v>5</v>
  </rv>
  <rv s="1">
    <v>tuple</v>
    <v>9</v>
    <v>23</v>
  </rv>
  <rv s="2">
    <v>&lt;class 'tuple'&gt;</v>
    <v>tuple</v>
    <v>(298, 1)</v>
    <v>24</v>
    <v>2</v>
  </rv>
  <rv s="0">
    <v>6</v>
  </rv>
  <rv s="1">
    <v>tuple</v>
    <v>9</v>
    <v>26</v>
  </rv>
  <rv s="2">
    <v>&lt;class 'tuple'&gt;</v>
    <v>tuple</v>
    <v>(100, 1)</v>
    <v>27</v>
    <v>2</v>
  </rv>
  <rv s="0">
    <v>7</v>
  </rv>
  <rv s="1">
    <v>ndarray</v>
    <v>14</v>
    <v>29</v>
  </rv>
  <rv s="2">
    <v>&lt;class 'numpy.ndarray'&gt;</v>
    <v>ndarray</v>
    <v>[[14.3052485 ]
 [ 6.63716158]
 [16.28059746]
 [29.08148089]
 [27.05169318]]</v>
    <v>30</v>
    <v>2</v>
  </rv>
  <rv s="0">
    <v>8</v>
  </rv>
  <rv s="1">
    <v>ndarray</v>
    <v>16</v>
    <v>32</v>
  </rv>
  <rv s="2">
    <v>&lt;class 'numpy.ndarray'&gt;</v>
    <v>ndarray</v>
    <v>[[-0.00777696]]</v>
    <v>33</v>
    <v>2</v>
  </rv>
  <rv s="5">
    <fb>0.73919238273486387</fb>
    <v>&lt;class 'numpy.float64'&gt;</v>
    <v>float64</v>
    <v>0.7391923827348639</v>
    <v>0.73919238273486387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  <s t="_formattednumber">
    <k n="_Format" t="spb"/>
  </s>
  <s t="_python">
    <k n="Python_type" t="s"/>
    <k n="Python_typeName" t="s"/>
    <k n="Python_str" t="s"/>
    <k n="basicValue"/>
    <k n="_Provider" t="spb"/>
  </s>
</rvStructures>
</file>

<file path=xl/richData/rdsupportingpropertybag.xml><?xml version="1.0" encoding="utf-8"?>
<supportingPropertyBags xmlns="http://schemas.microsoft.com/office/spreadsheetml/2017/richdata2">
  <spbData count="17">
    <spb s="0">
      <v>398</v>
      <v>5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249</v>
      <v>5</v>
      <v>DataFrame</v>
      <v>arrayPreview</v>
      <v>1</v>
    </spb>
    <spb s="1">
      <v>3</v>
    </spb>
    <spb s="0">
      <v>70</v>
      <v>5</v>
      <v>DataFrame</v>
      <v>arrayPreview</v>
      <v>1</v>
    </spb>
    <spb s="1">
      <v>5</v>
    </spb>
    <spb s="3">
      <v>1</v>
    </spb>
    <spb s="4">
      <v>2</v>
      <v>1</v>
      <v>tuple</v>
      <v>arrayPreview</v>
    </spb>
    <spb s="1">
      <v>8</v>
    </spb>
    <spb s="4">
      <v>5</v>
      <v>1</v>
      <v>tuple</v>
      <v>arrayPreview</v>
    </spb>
    <spb s="1">
      <v>10</v>
    </spb>
    <spb s="3">
      <v>2</v>
    </spb>
    <spb s="4">
      <v>5</v>
      <v>1</v>
      <v>ndarray</v>
      <v>arrayPreview</v>
    </spb>
    <spb s="1">
      <v>13</v>
    </spb>
    <spb s="4">
      <v>1</v>
      <v>1</v>
      <v>ndarray</v>
      <v>arrayPreview</v>
    </spb>
    <spb s="1">
      <v>15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"/>
  <sheetViews>
    <sheetView tabSelected="1" zoomScale="55" zoomScaleNormal="55" workbookViewId="0">
      <selection activeCell="J2" sqref="J2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  <col min="10" max="10" width="22.33203125" bestFit="1" customWidth="1"/>
  </cols>
  <sheetData>
    <row r="1" spans="1:15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12</v>
      </c>
      <c r="K1" t="e" cm="1" vm="1">
        <f t="array" ref="K1">_xlfn._xlws.PY(0,1,mpg[#All])</f>
        <v>#VALUE!</v>
      </c>
    </row>
    <row r="2" spans="1:15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5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s">
        <v>11</v>
      </c>
      <c r="K3" t="str" cm="1">
        <f t="array" ref="K3:O11">_xlfn._xlws.PY(1,0)</f>
        <v/>
      </c>
      <c r="L3" t="str">
        <v>mpg</v>
      </c>
      <c r="M3" t="str">
        <v>weight</v>
      </c>
      <c r="N3" t="str">
        <v>horsepower</v>
      </c>
      <c r="O3" t="str">
        <v>cylinders</v>
      </c>
    </row>
    <row r="4" spans="1:15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K4" t="str">
        <v>count</v>
      </c>
      <c r="L4">
        <v>398</v>
      </c>
      <c r="M4">
        <v>398</v>
      </c>
      <c r="N4">
        <v>392</v>
      </c>
      <c r="O4">
        <v>398</v>
      </c>
    </row>
    <row r="5" spans="1:15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K5" t="str">
        <v>mean</v>
      </c>
      <c r="L5">
        <v>23.514572864321607</v>
      </c>
      <c r="M5">
        <v>2970.424623115578</v>
      </c>
      <c r="N5">
        <v>104.46938775510205</v>
      </c>
      <c r="O5">
        <v>5.4547738693467336</v>
      </c>
    </row>
    <row r="6" spans="1:15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K6" t="str">
        <v>std</v>
      </c>
      <c r="L6">
        <v>7.8159843125657824</v>
      </c>
      <c r="M6">
        <v>846.84177419732714</v>
      </c>
      <c r="N6">
        <v>38.491159932828552</v>
      </c>
      <c r="O6">
        <v>1.7010042445332094</v>
      </c>
    </row>
    <row r="7" spans="1:15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  <c r="K7" t="str">
        <v>min</v>
      </c>
      <c r="L7">
        <v>9</v>
      </c>
      <c r="M7">
        <v>1613</v>
      </c>
      <c r="N7">
        <v>46</v>
      </c>
      <c r="O7">
        <v>3</v>
      </c>
    </row>
    <row r="8" spans="1:15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  <c r="K8" t="str">
        <v>25%</v>
      </c>
      <c r="L8">
        <v>17.5</v>
      </c>
      <c r="M8">
        <v>2223.75</v>
      </c>
      <c r="N8">
        <v>75</v>
      </c>
      <c r="O8">
        <v>4</v>
      </c>
    </row>
    <row r="9" spans="1:15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  <c r="K9" t="str">
        <v>50%</v>
      </c>
      <c r="L9">
        <v>23</v>
      </c>
      <c r="M9">
        <v>2803.5</v>
      </c>
      <c r="N9">
        <v>93.5</v>
      </c>
      <c r="O9">
        <v>4</v>
      </c>
    </row>
    <row r="10" spans="1:15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  <c r="K10" t="str">
        <v>75%</v>
      </c>
      <c r="L10">
        <v>29</v>
      </c>
      <c r="M10">
        <v>3608</v>
      </c>
      <c r="N10">
        <v>126</v>
      </c>
      <c r="O10">
        <v>8</v>
      </c>
    </row>
    <row r="11" spans="1:15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  <c r="K11" t="str">
        <v>max</v>
      </c>
      <c r="L11">
        <v>46.6</v>
      </c>
      <c r="M11">
        <v>5140</v>
      </c>
      <c r="N11">
        <v>230</v>
      </c>
      <c r="O11">
        <v>8</v>
      </c>
    </row>
    <row r="12" spans="1:15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5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  <c r="J13" t="s">
        <v>13</v>
      </c>
      <c r="K13" t="str" cm="1">
        <f t="array" ref="K13:L17">_xlfn._xlws.PY(2,0)</f>
        <v>col_0</v>
      </c>
      <c r="L13" t="str">
        <v>count</v>
      </c>
    </row>
    <row r="14" spans="1:15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  <c r="K14" t="str">
        <v>origin</v>
      </c>
      <c r="L14" t="str">
        <v/>
      </c>
    </row>
    <row r="15" spans="1:15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  <c r="K15" t="str">
        <v>europe</v>
      </c>
      <c r="L15">
        <v>70</v>
      </c>
    </row>
    <row r="16" spans="1:15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  <c r="K16" t="str">
        <v>japan</v>
      </c>
      <c r="L16">
        <v>79</v>
      </c>
    </row>
    <row r="17" spans="1:19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  <c r="K17" t="str">
        <v>usa</v>
      </c>
      <c r="L17">
        <v>249</v>
      </c>
    </row>
    <row r="18" spans="1:19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9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  <c r="J19" t="s">
        <v>13</v>
      </c>
      <c r="K19" t="str" cm="1">
        <f t="array" ref="K19:P23">_xlfn._xlws.PY(3,0)</f>
        <v>cylinders</v>
      </c>
      <c r="L19">
        <v>3</v>
      </c>
      <c r="M19">
        <v>4</v>
      </c>
      <c r="N19">
        <v>5</v>
      </c>
      <c r="O19">
        <v>6</v>
      </c>
      <c r="P19">
        <v>8</v>
      </c>
    </row>
    <row r="20" spans="1:19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  <c r="K20" t="str">
        <v>origin</v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 spans="1:19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  <c r="K21" t="str">
        <v>europe</v>
      </c>
      <c r="L21">
        <v>0</v>
      </c>
      <c r="M21">
        <v>63</v>
      </c>
      <c r="N21">
        <v>3</v>
      </c>
      <c r="O21">
        <v>4</v>
      </c>
      <c r="P21">
        <v>0</v>
      </c>
    </row>
    <row r="22" spans="1:19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  <c r="K22" t="str">
        <v>japan</v>
      </c>
      <c r="L22">
        <v>4</v>
      </c>
      <c r="M22">
        <v>69</v>
      </c>
      <c r="N22">
        <v>0</v>
      </c>
      <c r="O22">
        <v>6</v>
      </c>
      <c r="P22">
        <v>0</v>
      </c>
    </row>
    <row r="23" spans="1:19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  <c r="K23" t="str">
        <v>usa</v>
      </c>
      <c r="L23">
        <v>0</v>
      </c>
      <c r="M23">
        <v>72</v>
      </c>
      <c r="N23">
        <v>0</v>
      </c>
      <c r="O23">
        <v>74</v>
      </c>
      <c r="P23">
        <v>103</v>
      </c>
    </row>
    <row r="24" spans="1:19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9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  <c r="J25" t="s">
        <v>14</v>
      </c>
      <c r="K25" t="str" cm="1">
        <f t="array" ref="K25:S29">_xlfn._xlws.PY(4,0)</f>
        <v/>
      </c>
      <c r="L25" t="str">
        <v>count</v>
      </c>
      <c r="M25" t="str">
        <v>mean</v>
      </c>
      <c r="N25" t="str">
        <v>std</v>
      </c>
      <c r="O25" t="str">
        <v>min</v>
      </c>
      <c r="P25" t="str">
        <v>25%</v>
      </c>
      <c r="Q25" t="str">
        <v>50%</v>
      </c>
      <c r="R25" t="str">
        <v>75%</v>
      </c>
      <c r="S25" t="str">
        <v>max</v>
      </c>
    </row>
    <row r="26" spans="1:19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  <c r="K26" t="str">
        <v>origin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 spans="1:19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  <c r="K27" t="str">
        <v>europe</v>
      </c>
      <c r="L27">
        <v>70</v>
      </c>
      <c r="M27">
        <v>27.89142857142857</v>
      </c>
      <c r="N27">
        <v>6.7239296407431706</v>
      </c>
      <c r="O27">
        <v>16.2</v>
      </c>
      <c r="P27">
        <v>24</v>
      </c>
      <c r="Q27">
        <v>26.5</v>
      </c>
      <c r="R27">
        <v>30.65</v>
      </c>
      <c r="S27">
        <v>44.3</v>
      </c>
    </row>
    <row r="28" spans="1:19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  <c r="K28" t="str">
        <v>japan</v>
      </c>
      <c r="L28">
        <v>79</v>
      </c>
      <c r="M28">
        <v>30.450632911392404</v>
      </c>
      <c r="N28">
        <v>6.0900480697383239</v>
      </c>
      <c r="O28">
        <v>18</v>
      </c>
      <c r="P28">
        <v>25.7</v>
      </c>
      <c r="Q28">
        <v>31.6</v>
      </c>
      <c r="R28">
        <v>34.049999999999997</v>
      </c>
      <c r="S28">
        <v>46.6</v>
      </c>
    </row>
    <row r="29" spans="1:19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  <c r="K29" t="str">
        <v>usa</v>
      </c>
      <c r="L29">
        <v>249</v>
      </c>
      <c r="M29">
        <v>20.083534136546184</v>
      </c>
      <c r="N29">
        <v>6.4028920160496918</v>
      </c>
      <c r="O29">
        <v>9</v>
      </c>
      <c r="P29">
        <v>15</v>
      </c>
      <c r="Q29">
        <v>18.5</v>
      </c>
      <c r="R29">
        <v>24</v>
      </c>
      <c r="S29">
        <v>39</v>
      </c>
    </row>
    <row r="30" spans="1:19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9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  <c r="J31" t="s">
        <v>15</v>
      </c>
      <c r="K31" t="e" cm="1" vm="2">
        <f t="array" ref="K31">_xlfn._xlws.PY(5,0)</f>
        <v>#VALUE!</v>
      </c>
    </row>
    <row r="32" spans="1:19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11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  <c r="J49" t="s">
        <v>16</v>
      </c>
      <c r="K49" t="e" cm="1" vm="3">
        <f t="array" ref="K49">_xlfn._xlws.PY(6,0)</f>
        <v>#VALUE!</v>
      </c>
    </row>
    <row r="50" spans="1:11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11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11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11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11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11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11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11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11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11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11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11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11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11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11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11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  <c r="J65" t="s">
        <v>17</v>
      </c>
      <c r="K65" t="e" cm="1" vm="4">
        <f t="array" ref="K65">_xlfn._xlws.PY(7,0)</f>
        <v>#VALUE!</v>
      </c>
    </row>
    <row r="66" spans="1:11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11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11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11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11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11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11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11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11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11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11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11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11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11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11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11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11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11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11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  <c r="J84" t="s">
        <v>18</v>
      </c>
      <c r="K84" t="e" cm="1" vm="5">
        <f t="array" ref="K84">_xlfn._xlws.PY(8,1)</f>
        <v>#VALUE!</v>
      </c>
    </row>
    <row r="85" spans="1:11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  <c r="K85" t="e" cm="1" vm="6">
        <f t="array" ref="K85">_xlfn._xlws.PY(9,1)</f>
        <v>#VALUE!</v>
      </c>
    </row>
    <row r="86" spans="1:11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11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  <c r="J87" t="s">
        <v>19</v>
      </c>
      <c r="K87" t="e" cm="1" vm="7">
        <f t="array" ref="K87">_xlfn._xlws.PY(10,1)</f>
        <v>#VALUE!</v>
      </c>
    </row>
    <row r="88" spans="1:11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11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  <c r="J89" t="s">
        <v>20</v>
      </c>
      <c r="K89" t="e" cm="1" vm="8">
        <f t="array" ref="K89">_xlfn._xlws.PY(11,0)</f>
        <v>#VALUE!</v>
      </c>
    </row>
    <row r="90" spans="1:11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11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11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11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11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11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11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11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11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11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11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11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11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11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11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11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11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11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11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  <c r="J108" t="s">
        <v>21</v>
      </c>
      <c r="K108" t="e" cm="1" vm="9">
        <f t="array" ref="K108">_xlfn._xlws.PY(12,1)</f>
        <v>#VALUE!</v>
      </c>
    </row>
    <row r="109" spans="1:11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11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  <c r="J110" t="s">
        <v>22</v>
      </c>
      <c r="K110" t="e" cm="1" vm="10">
        <f t="array" ref="K110">_xlfn._xlws.PY(13,0)</f>
        <v>#VALUE!</v>
      </c>
    </row>
    <row r="111" spans="1:11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11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11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11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11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11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11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11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11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11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11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11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11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11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11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11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11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11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  <c r="J128" t="s">
        <v>23</v>
      </c>
      <c r="K128" cm="1" vm="11">
        <f t="array" ref="K128">_xlfn._xlws.PY(14,1)</f>
        <v>0</v>
      </c>
    </row>
    <row r="129" spans="1:11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11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  <c r="J130" t="s">
        <v>24</v>
      </c>
      <c r="K130" t="e" cm="1" vm="12">
        <f t="array" ref="K130">_xlfn._xlws.PY(15,1)</f>
        <v>#VALUE!</v>
      </c>
    </row>
    <row r="131" spans="1:11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11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  <c r="J132" t="s">
        <v>25</v>
      </c>
      <c r="K132" t="e" cm="1" vm="13">
        <f t="array" ref="K132">_xlfn._xlws.PY(16,1)</f>
        <v>#VALUE!</v>
      </c>
    </row>
    <row r="133" spans="1:11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11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  <c r="J134" t="s">
        <v>26</v>
      </c>
      <c r="K134" t="e" cm="1" vm="14">
        <f t="array" ref="K134">_xlfn._xlws.PY(17,1)</f>
        <v>#VALUE!</v>
      </c>
    </row>
    <row r="135" spans="1:11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11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  <c r="J136" t="s">
        <v>27</v>
      </c>
      <c r="K136" t="e" cm="1" vm="15">
        <f t="array" ref="K136">_xlfn._xlws.PY(18,1)</f>
        <v>#VALUE!</v>
      </c>
    </row>
    <row r="137" spans="1:11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11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  <c r="J138" t="s">
        <v>28</v>
      </c>
      <c r="K138" cm="1" vm="16">
        <f t="array" ref="K138">_xlfn._xlws.PY(19,1)</f>
        <v>0.73919238273486387</v>
      </c>
    </row>
    <row r="139" spans="1:11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11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11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11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11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11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2025-05-01T17:45:26Z</dcterms:modified>
</cp:coreProperties>
</file>