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astering-excel-formulas\"/>
    </mc:Choice>
  </mc:AlternateContent>
  <xr:revisionPtr revIDLastSave="0" documentId="13_ncr:1_{04CFB25B-4EBC-4AB1-BD3B-DF6F3614C4DD}" xr6:coauthVersionLast="47" xr6:coauthVersionMax="47" xr10:uidLastSave="{00000000-0000-0000-0000-000000000000}"/>
  <bookViews>
    <workbookView xWindow="4050" yWindow="1275" windowWidth="14040" windowHeight="9083" xr2:uid="{10F93473-B6B8-404C-A8E1-8F56B0329D91}"/>
  </bookViews>
  <sheets>
    <sheet name="commissions" sheetId="10" r:id="rId1"/>
    <sheet name="pixar-dreamworks" sheetId="9" r:id="rId2"/>
  </sheets>
  <definedNames>
    <definedName name="_xlnm._FilterDatabase" localSheetId="1" hidden="1">'pixar-dreamworks'!$A$1:$K$42</definedName>
    <definedName name="CIRCUMFERENCE">_xlfn.LAMBDA(_xlpm.radius, (2 * PI() * _xlpm.radius))</definedName>
    <definedName name="fixed_cost">#REF!</definedName>
    <definedName name="nyc_total_population">#REF!</definedName>
    <definedName name="QUADRATIC">_xlfn.LAMBDA(_xlpm.a,_xlpm.b,_xlpm.c, (-_xlpm.b+{-1,1}*SQRT(_xlpm.b^2-4*_xlpm.a*_xlpm.c))/ (2*_xlpm.a))</definedName>
    <definedName name="sales_amount">#REF!</definedName>
    <definedName name="sepal_length">_xlfn.ANCHORARRAY(#REF!)</definedName>
    <definedName name="sepal_width">_xlfn.ANCHORARRAY(#REF!)</definedName>
    <definedName name="tax_rate">#REF!</definedName>
    <definedName name="units_sold">#REF!</definedName>
    <definedName name="variable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0" l="1" a="1"/>
  <c r="K3" i="10"/>
  <c r="K4" i="10" a="1"/>
  <c r="K4" i="10"/>
  <c r="K5" i="10" a="1"/>
  <c r="K5" i="10" s="1"/>
  <c r="L5" i="10" s="1"/>
  <c r="K6" i="10" a="1"/>
  <c r="K6" i="10"/>
  <c r="L6" i="10" s="1"/>
  <c r="K7" i="10" a="1"/>
  <c r="K7" i="10"/>
  <c r="K8" i="10" a="1"/>
  <c r="K8" i="10"/>
  <c r="L8" i="10" s="1"/>
  <c r="K9" i="10" a="1"/>
  <c r="K9" i="10"/>
  <c r="K10" i="10" a="1"/>
  <c r="K10" i="10"/>
  <c r="L10" i="10" s="1"/>
  <c r="K11" i="10" a="1"/>
  <c r="K11" i="10"/>
  <c r="K12" i="10" a="1"/>
  <c r="K12" i="10"/>
  <c r="K13" i="10" a="1"/>
  <c r="K13" i="10"/>
  <c r="L13" i="10" s="1"/>
  <c r="K14" i="10" a="1"/>
  <c r="K14" i="10"/>
  <c r="L14" i="10" s="1"/>
  <c r="K15" i="10" a="1"/>
  <c r="K15" i="10" s="1"/>
  <c r="L15" i="10" s="1"/>
  <c r="K16" i="10" a="1"/>
  <c r="K16" i="10"/>
  <c r="L16" i="10" s="1"/>
  <c r="K2" i="10" a="1"/>
  <c r="K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2" i="10"/>
  <c r="G2" i="10"/>
  <c r="F2" i="10"/>
  <c r="D2" i="10"/>
  <c r="J2" i="10"/>
  <c r="F3" i="10"/>
  <c r="G3" i="10"/>
  <c r="D3" i="10"/>
  <c r="J3" i="10"/>
  <c r="L3" i="10"/>
  <c r="F4" i="10"/>
  <c r="G4" i="10"/>
  <c r="D4" i="10"/>
  <c r="J4" i="10"/>
  <c r="L4" i="10"/>
  <c r="F5" i="10"/>
  <c r="G5" i="10"/>
  <c r="D5" i="10"/>
  <c r="J5" i="10"/>
  <c r="F6" i="10"/>
  <c r="G6" i="10"/>
  <c r="D6" i="10"/>
  <c r="J6" i="10"/>
  <c r="F7" i="10"/>
  <c r="G7" i="10"/>
  <c r="D7" i="10"/>
  <c r="J7" i="10"/>
  <c r="L7" i="10"/>
  <c r="F8" i="10"/>
  <c r="G8" i="10"/>
  <c r="D8" i="10"/>
  <c r="J8" i="10"/>
  <c r="F9" i="10"/>
  <c r="G9" i="10"/>
  <c r="D9" i="10"/>
  <c r="J9" i="10"/>
  <c r="L9" i="10"/>
  <c r="F10" i="10"/>
  <c r="G10" i="10"/>
  <c r="D10" i="10"/>
  <c r="J10" i="10"/>
  <c r="F11" i="10"/>
  <c r="G11" i="10"/>
  <c r="D11" i="10"/>
  <c r="J11" i="10"/>
  <c r="L11" i="10"/>
  <c r="F12" i="10"/>
  <c r="G12" i="10"/>
  <c r="D12" i="10"/>
  <c r="J12" i="10"/>
  <c r="L12" i="10"/>
  <c r="F13" i="10"/>
  <c r="G13" i="10"/>
  <c r="D13" i="10"/>
  <c r="J13" i="10"/>
  <c r="F14" i="10"/>
  <c r="G14" i="10"/>
  <c r="D14" i="10"/>
  <c r="J14" i="10"/>
  <c r="F15" i="10"/>
  <c r="G15" i="10"/>
  <c r="D15" i="10"/>
  <c r="J15" i="10"/>
  <c r="F16" i="10"/>
  <c r="G16" i="10"/>
  <c r="D16" i="10"/>
  <c r="J16" i="10"/>
  <c r="B22" i="10"/>
  <c r="C21" i="10"/>
  <c r="C27" i="10"/>
  <c r="C28" i="10"/>
  <c r="C26" i="10"/>
  <c r="C23" i="10"/>
  <c r="C24" i="10"/>
  <c r="C22" i="10"/>
  <c r="L2" i="10" l="1"/>
  <c r="B26" i="10" s="1"/>
  <c r="B21" i="10"/>
  <c r="B28" i="10"/>
  <c r="B23" i="10"/>
  <c r="B24" i="10"/>
  <c r="B2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<sst xmlns="http://schemas.openxmlformats.org/spreadsheetml/2006/main" count="138" uniqueCount="97">
  <si>
    <t>What percent of Pixar movies grossed over $500 million?</t>
  </si>
  <si>
    <t>What is the average Rotten Tomatoes score for Pixar films? DreamWorks?</t>
  </si>
  <si>
    <t>D</t>
  </si>
  <si>
    <t>P</t>
  </si>
  <si>
    <t>Mr. Peabody &amp; Sherman</t>
  </si>
  <si>
    <t>Turbo</t>
  </si>
  <si>
    <t>Monsters University</t>
  </si>
  <si>
    <t>The Croods</t>
  </si>
  <si>
    <t>Rise of the Guardians</t>
  </si>
  <si>
    <t>Brave</t>
  </si>
  <si>
    <t>Madagascar 3: Europe's Most Wanted</t>
  </si>
  <si>
    <t>Puss in Boots</t>
  </si>
  <si>
    <t>Cars 2</t>
  </si>
  <si>
    <t>Kung Fu Panda 2</t>
  </si>
  <si>
    <t>Megamind</t>
  </si>
  <si>
    <t>Toy Story 3</t>
  </si>
  <si>
    <t>Shrek Forever After</t>
  </si>
  <si>
    <t>How to Train Your Dragon</t>
  </si>
  <si>
    <t>Up</t>
  </si>
  <si>
    <t>Monsters vs. Aliens</t>
  </si>
  <si>
    <t>Madagascar: Escape 2 Africa</t>
  </si>
  <si>
    <t>WALL-E</t>
  </si>
  <si>
    <t>Kung Fu Panda</t>
  </si>
  <si>
    <t>Bee Movie</t>
  </si>
  <si>
    <t>Ratatouille</t>
  </si>
  <si>
    <t>Shrek the Third</t>
  </si>
  <si>
    <t>Flushed Away</t>
  </si>
  <si>
    <t>Cars</t>
  </si>
  <si>
    <t>Over the Hedge</t>
  </si>
  <si>
    <t>Wallace &amp; Gromit: The Curse of the Were-Rabbit</t>
  </si>
  <si>
    <t>Madagascar</t>
  </si>
  <si>
    <t>The Incredibles</t>
  </si>
  <si>
    <t>Shark Tale</t>
  </si>
  <si>
    <t>Shrek 2</t>
  </si>
  <si>
    <t>Sinbad: Legend of the Seven Seas</t>
  </si>
  <si>
    <t>Finding Nemo</t>
  </si>
  <si>
    <t>Spirit: Stallion of the Cimarron</t>
  </si>
  <si>
    <t>Monsters, Inc.</t>
  </si>
  <si>
    <t>Shrek</t>
  </si>
  <si>
    <t>Chicken Run</t>
  </si>
  <si>
    <t>The Road to El Dorado</t>
  </si>
  <si>
    <t>Toy Story 2</t>
  </si>
  <si>
    <t>The Prince of Egypt</t>
  </si>
  <si>
    <t>A Bug's Life</t>
  </si>
  <si>
    <t>Toy Story</t>
  </si>
  <si>
    <t>Dud</t>
  </si>
  <si>
    <t>Hit</t>
  </si>
  <si>
    <t>Grade</t>
  </si>
  <si>
    <t>Profit</t>
  </si>
  <si>
    <t>Gross</t>
  </si>
  <si>
    <t>Budget</t>
  </si>
  <si>
    <t>Release date</t>
  </si>
  <si>
    <t>Film</t>
  </si>
  <si>
    <t>StudioFull</t>
  </si>
  <si>
    <t>Studio Initial</t>
  </si>
  <si>
    <t>Average commission for reps with &lt;50 clients and reviews &gt; 4.0</t>
  </si>
  <si>
    <t>Sum of commissions for reps in District 4 with sales &gt; $50K</t>
  </si>
  <si>
    <t>Count of reps with commissions &gt;$5K, satisfaction scores &gt; 4.5 and &gt; 50 clients</t>
  </si>
  <si>
    <t>Average commission $ for reps with reviews &gt;= 4.7</t>
  </si>
  <si>
    <t>Average commission $ for reps with reviews &gt; 4.7</t>
  </si>
  <si>
    <t># of sales reps with &gt; 50 clients</t>
  </si>
  <si>
    <t>Sum of sales for Region A</t>
  </si>
  <si>
    <t>Wilton Weinman</t>
  </si>
  <si>
    <t>Kiersten Kreiger</t>
  </si>
  <si>
    <t>Fred Farone</t>
  </si>
  <si>
    <t>Krishna Kantz</t>
  </si>
  <si>
    <t>Rafael Roosa</t>
  </si>
  <si>
    <t>Ferdinand Funk</t>
  </si>
  <si>
    <t>Johnetta Jarvie</t>
  </si>
  <si>
    <t>Emmett Embrey</t>
  </si>
  <si>
    <t>Myles Mercuri</t>
  </si>
  <si>
    <t>Mariko Mccleskey</t>
  </si>
  <si>
    <t>Gail Guerriero</t>
  </si>
  <si>
    <t>4.5 to 5</t>
  </si>
  <si>
    <t>Fidel Fesler</t>
  </si>
  <si>
    <t>4.25 to 4.49</t>
  </si>
  <si>
    <t>Louisa Lambert</t>
  </si>
  <si>
    <t>4.0 to 4.24</t>
  </si>
  <si>
    <t>Zena Zerangue</t>
  </si>
  <si>
    <t>0 to 3.99</t>
  </si>
  <si>
    <t>Carrol Caplan</t>
  </si>
  <si>
    <t>Comiss %</t>
  </si>
  <si>
    <t>Satisfaction Score</t>
  </si>
  <si>
    <t>Commissions $</t>
  </si>
  <si>
    <t>Commission %</t>
  </si>
  <si>
    <t>Employee Needs Review</t>
  </si>
  <si>
    <t>Employee Needs a Pat on the Back</t>
  </si>
  <si>
    <t>Avg. Satisfaction Score</t>
  </si>
  <si>
    <t>&gt; 50 Clients?</t>
  </si>
  <si>
    <t>No. of Clients</t>
  </si>
  <si>
    <t>New District?</t>
  </si>
  <si>
    <t>Region</t>
  </si>
  <si>
    <t>District</t>
  </si>
  <si>
    <t>Sales</t>
  </si>
  <si>
    <t>Sales Rep</t>
  </si>
  <si>
    <t>Rating</t>
  </si>
  <si>
    <t>Since 2010?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</si>
</sst>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0.0%"/>
    <numFmt numFmtId="167" formatCode="0.000"/>
  </numFmts>
  <fonts count="3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164" fontId="2" fillId="0" borderId="0" xfId="1" applyNumberFormat="1"/>
    <xf numFmtId="0" fontId="2" fillId="0" borderId="0" xfId="1" applyAlignment="1">
      <alignment horizontal="center"/>
    </xf>
    <xf numFmtId="165" fontId="2" fillId="0" borderId="0" xfId="1" applyNumberFormat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left"/>
    </xf>
    <xf numFmtId="14" fontId="1" fillId="0" borderId="0" xfId="1" applyNumberFormat="1" applyFont="1" applyAlignment="1">
      <alignment horizontal="left"/>
    </xf>
    <xf numFmtId="0" fontId="1" fillId="0" borderId="0" xfId="1" applyFont="1"/>
    <xf numFmtId="167" fontId="2" fillId="0" borderId="0" xfId="1" applyNumberFormat="1" applyAlignment="1">
      <alignment horizontal="center"/>
    </xf>
    <xf numFmtId="0" fontId="1" fillId="0" borderId="0" xfId="1" applyFont="1" applyAlignment="1">
      <alignment wrapText="1"/>
    </xf>
    <xf numFmtId="0" fontId="2" fillId="0" borderId="0" xfId="1" quotePrefix="1"/>
    <xf numFmtId="0" fontId="1" fillId="0" borderId="0" xfId="1" applyFont="1" applyAlignment="1">
      <alignment horizontal="center" wrapText="1"/>
    </xf>
    <xf numFmtId="0" fontId="2" fillId="2" borderId="0" xfId="1" applyFill="1" applyAlignment="1">
      <alignment horizontal="center"/>
    </xf>
    <xf numFmtId="0" fontId="2" fillId="2" borderId="0" xfId="1" applyFill="1" applyAlignment="1">
      <alignment horizontal="left"/>
    </xf>
    <xf numFmtId="0" fontId="2" fillId="2" borderId="0" xfId="1" applyFill="1"/>
    <xf numFmtId="166" fontId="2" fillId="2" borderId="0" xfId="1" applyNumberFormat="1" applyFill="1" applyAlignment="1">
      <alignment horizontal="left"/>
    </xf>
    <xf numFmtId="10" fontId="2" fillId="0" borderId="0" xfId="1" applyNumberFormat="1" applyAlignment="1">
      <alignment horizontal="right"/>
    </xf>
    <xf numFmtId="0" fontId="2" fillId="0" borderId="0" xfId="1" applyAlignment="1">
      <alignment horizontal="left" wrapText="1"/>
    </xf>
  </cellXfs>
  <cellStyles count="3">
    <cellStyle name="Normal" xfId="0" builtinId="0"/>
    <cellStyle name="Normal 2" xfId="1" xr:uid="{DF5ABDC8-11B5-4DFC-A170-522A28E39AD9}"/>
    <cellStyle name="Percent 2" xfId="2" xr:uid="{EE8DF4E4-729C-4D1E-9FC4-CF998E0E8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DA7-08DA-438E-9955-3013D39D38FB}">
  <dimension ref="A1:T3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6" defaultRowHeight="14.25" x14ac:dyDescent="0.45"/>
  <cols>
    <col min="1" max="1" width="31.36328125" style="1" bestFit="1" customWidth="1"/>
    <col min="2" max="2" width="6" style="1"/>
    <col min="3" max="4" width="25.2265625" style="4" customWidth="1"/>
    <col min="5" max="7" width="8.6328125" style="1" customWidth="1"/>
    <col min="8" max="8" width="8.40625" style="1" customWidth="1"/>
    <col min="9" max="10" width="10.54296875" style="1" customWidth="1"/>
    <col min="11" max="11" width="8.04296875" style="1" bestFit="1" customWidth="1"/>
    <col min="12" max="12" width="9.1796875" style="1" customWidth="1"/>
    <col min="13" max="13" width="6" style="1"/>
    <col min="14" max="14" width="11.36328125" style="1" bestFit="1" customWidth="1"/>
    <col min="15" max="16384" width="6" style="1"/>
  </cols>
  <sheetData>
    <row r="1" spans="1:20" ht="42.75" x14ac:dyDescent="0.45">
      <c r="A1" s="16" t="s">
        <v>94</v>
      </c>
      <c r="B1" s="16" t="s">
        <v>93</v>
      </c>
      <c r="C1" s="18" t="s">
        <v>89</v>
      </c>
      <c r="D1" s="18" t="s">
        <v>88</v>
      </c>
      <c r="E1" s="16" t="s">
        <v>92</v>
      </c>
      <c r="F1" s="16" t="s">
        <v>91</v>
      </c>
      <c r="G1" s="16" t="s">
        <v>90</v>
      </c>
      <c r="H1" s="16" t="s">
        <v>87</v>
      </c>
      <c r="I1" s="16" t="s">
        <v>86</v>
      </c>
      <c r="J1" s="16" t="s">
        <v>85</v>
      </c>
      <c r="K1" s="11" t="s">
        <v>84</v>
      </c>
      <c r="L1" s="11" t="s">
        <v>83</v>
      </c>
      <c r="N1" s="14" t="s">
        <v>82</v>
      </c>
      <c r="O1" s="14" t="s">
        <v>81</v>
      </c>
      <c r="T1" s="14"/>
    </row>
    <row r="2" spans="1:20" x14ac:dyDescent="0.45">
      <c r="A2" s="1" t="s">
        <v>80</v>
      </c>
      <c r="B2" s="7">
        <v>86886</v>
      </c>
      <c r="C2" s="4">
        <v>46</v>
      </c>
      <c r="D2" s="19" t="str">
        <f t="shared" ref="D2:D16" si="0">IF(C2&gt;50,"Yes","No")</f>
        <v>No</v>
      </c>
      <c r="E2" s="6">
        <v>2</v>
      </c>
      <c r="F2" s="20" t="str">
        <f>IF(OR(E2=1, E2 = 3, E2 = 5),"A", "B")</f>
        <v>B</v>
      </c>
      <c r="G2" s="20" t="str">
        <f>IF(NOT(OR(E2=1,E2=2)),"X","")</f>
        <v/>
      </c>
      <c r="H2" s="15">
        <v>3.9</v>
      </c>
      <c r="I2" s="21" t="str">
        <f>IF(AND(B2&gt;75000,H2&gt;4.75),"X","")</f>
        <v/>
      </c>
      <c r="J2" s="21" t="str">
        <f t="shared" ref="J2:J16" si="1">IF(AND(C2&lt;40,H2&lt;4),"X","")</f>
        <v/>
      </c>
      <c r="K2" s="22" cm="1">
        <f t="array" ref="K2">_xlfn.IFS(H2&gt;4.5,0.1,
H2&gt;4.25,0.05,
H2&gt;4,0.03,
TRUE,0)</f>
        <v>0</v>
      </c>
      <c r="L2" s="7">
        <f t="shared" ref="L2:L16" si="2">B2*K2</f>
        <v>0</v>
      </c>
      <c r="N2" s="1" t="s">
        <v>79</v>
      </c>
      <c r="O2" s="1">
        <v>0</v>
      </c>
    </row>
    <row r="3" spans="1:20" x14ac:dyDescent="0.45">
      <c r="A3" s="1" t="s">
        <v>78</v>
      </c>
      <c r="B3" s="7">
        <v>74757</v>
      </c>
      <c r="C3" s="4">
        <v>50</v>
      </c>
      <c r="D3" s="19" t="str">
        <f t="shared" si="0"/>
        <v>No</v>
      </c>
      <c r="E3" s="6">
        <v>4</v>
      </c>
      <c r="F3" s="20" t="str">
        <f t="shared" ref="F3:F16" si="3">IF(OR(E3=1, E3 = 3, E3 = 5),"A", "B")</f>
        <v>B</v>
      </c>
      <c r="G3" s="20" t="str">
        <f t="shared" ref="G3:G16" si="4">IF(NOT(OR(E3=1,E3=2)),"X","")</f>
        <v>X</v>
      </c>
      <c r="H3" s="15">
        <v>4.2</v>
      </c>
      <c r="I3" s="21" t="str">
        <f t="shared" ref="I3:I16" si="5">IF(AND(B3&gt;75000,H3&gt;4.75),"X","")</f>
        <v/>
      </c>
      <c r="J3" s="21" t="str">
        <f t="shared" si="1"/>
        <v/>
      </c>
      <c r="K3" s="22" cm="1">
        <f t="array" ref="K3">_xlfn.IFS(H3&gt;4.5,0.1,
H3&gt;4.25,0.05,
H3&gt;4,0.03,
TRUE,0)</f>
        <v>0.03</v>
      </c>
      <c r="L3" s="7">
        <f t="shared" si="2"/>
        <v>2242.71</v>
      </c>
      <c r="N3" s="1" t="s">
        <v>77</v>
      </c>
      <c r="O3" s="1">
        <v>0.03</v>
      </c>
    </row>
    <row r="4" spans="1:20" x14ac:dyDescent="0.45">
      <c r="A4" s="1" t="s">
        <v>76</v>
      </c>
      <c r="B4" s="7">
        <v>70521</v>
      </c>
      <c r="C4" s="4">
        <v>36</v>
      </c>
      <c r="D4" s="19" t="str">
        <f t="shared" si="0"/>
        <v>No</v>
      </c>
      <c r="E4" s="6">
        <v>1</v>
      </c>
      <c r="F4" s="20" t="str">
        <f t="shared" si="3"/>
        <v>A</v>
      </c>
      <c r="G4" s="20" t="str">
        <f t="shared" si="4"/>
        <v/>
      </c>
      <c r="H4" s="15">
        <v>4.49</v>
      </c>
      <c r="I4" s="21" t="str">
        <f t="shared" si="5"/>
        <v/>
      </c>
      <c r="J4" s="21" t="str">
        <f t="shared" si="1"/>
        <v/>
      </c>
      <c r="K4" s="22" cm="1">
        <f t="array" ref="K4">_xlfn.IFS(H4&gt;4.5,0.1,
H4&gt;4.25,0.05,
H4&gt;4,0.03,
TRUE,0)</f>
        <v>0.05</v>
      </c>
      <c r="L4" s="7">
        <f t="shared" si="2"/>
        <v>3526.05</v>
      </c>
      <c r="N4" s="1" t="s">
        <v>75</v>
      </c>
      <c r="O4" s="1">
        <v>0.05</v>
      </c>
    </row>
    <row r="5" spans="1:20" x14ac:dyDescent="0.45">
      <c r="A5" s="1" t="s">
        <v>74</v>
      </c>
      <c r="B5" s="7">
        <v>65367</v>
      </c>
      <c r="C5" s="4">
        <v>58</v>
      </c>
      <c r="D5" s="19" t="str">
        <f t="shared" si="0"/>
        <v>Yes</v>
      </c>
      <c r="E5" s="6">
        <v>3</v>
      </c>
      <c r="F5" s="20" t="str">
        <f t="shared" si="3"/>
        <v>A</v>
      </c>
      <c r="G5" s="20" t="str">
        <f t="shared" si="4"/>
        <v>X</v>
      </c>
      <c r="H5" s="15">
        <v>4.3499999999999996</v>
      </c>
      <c r="I5" s="21" t="str">
        <f t="shared" si="5"/>
        <v/>
      </c>
      <c r="J5" s="21" t="str">
        <f t="shared" si="1"/>
        <v/>
      </c>
      <c r="K5" s="22" cm="1">
        <f t="array" ref="K5">_xlfn.IFS(H5&gt;4.5,0.1,
H5&gt;4.25,0.05,
H5&gt;4,0.03,
TRUE,0)</f>
        <v>0.05</v>
      </c>
      <c r="L5" s="7">
        <f t="shared" si="2"/>
        <v>3268.3500000000004</v>
      </c>
      <c r="N5" s="1" t="s">
        <v>73</v>
      </c>
      <c r="O5" s="1">
        <v>0.1</v>
      </c>
    </row>
    <row r="6" spans="1:20" x14ac:dyDescent="0.45">
      <c r="A6" s="1" t="s">
        <v>72</v>
      </c>
      <c r="B6" s="7">
        <v>89457</v>
      </c>
      <c r="C6" s="4">
        <v>53</v>
      </c>
      <c r="D6" s="19" t="str">
        <f t="shared" si="0"/>
        <v>Yes</v>
      </c>
      <c r="E6" s="6">
        <v>1</v>
      </c>
      <c r="F6" s="20" t="str">
        <f t="shared" si="3"/>
        <v>A</v>
      </c>
      <c r="G6" s="20" t="str">
        <f t="shared" si="4"/>
        <v/>
      </c>
      <c r="H6" s="15">
        <v>4.92</v>
      </c>
      <c r="I6" s="21" t="str">
        <f t="shared" si="5"/>
        <v>X</v>
      </c>
      <c r="J6" s="21" t="str">
        <f t="shared" si="1"/>
        <v/>
      </c>
      <c r="K6" s="22" cm="1">
        <f t="array" ref="K6">_xlfn.IFS(H6&gt;4.5,0.1,
H6&gt;4.25,0.05,
H6&gt;4,0.03,
TRUE,0)</f>
        <v>0.1</v>
      </c>
      <c r="L6" s="7">
        <f t="shared" si="2"/>
        <v>8945.7000000000007</v>
      </c>
    </row>
    <row r="7" spans="1:20" x14ac:dyDescent="0.45">
      <c r="A7" s="1" t="s">
        <v>71</v>
      </c>
      <c r="B7" s="7">
        <v>66174</v>
      </c>
      <c r="C7" s="4">
        <v>47</v>
      </c>
      <c r="D7" s="19" t="str">
        <f t="shared" si="0"/>
        <v>No</v>
      </c>
      <c r="E7" s="6">
        <v>4</v>
      </c>
      <c r="F7" s="20" t="str">
        <f t="shared" si="3"/>
        <v>B</v>
      </c>
      <c r="G7" s="20" t="str">
        <f t="shared" si="4"/>
        <v>X</v>
      </c>
      <c r="H7" s="15">
        <v>4.46</v>
      </c>
      <c r="I7" s="21" t="str">
        <f t="shared" si="5"/>
        <v/>
      </c>
      <c r="J7" s="21" t="str">
        <f t="shared" si="1"/>
        <v/>
      </c>
      <c r="K7" s="22" cm="1">
        <f t="array" ref="K7">_xlfn.IFS(H7&gt;4.5,0.1,
H7&gt;4.25,0.05,
H7&gt;4,0.03,
TRUE,0)</f>
        <v>0.05</v>
      </c>
      <c r="L7" s="7">
        <f t="shared" si="2"/>
        <v>3308.7000000000003</v>
      </c>
    </row>
    <row r="8" spans="1:20" x14ac:dyDescent="0.45">
      <c r="A8" s="1" t="s">
        <v>70</v>
      </c>
      <c r="B8" s="7">
        <v>69130</v>
      </c>
      <c r="C8" s="4">
        <v>38</v>
      </c>
      <c r="D8" s="19" t="str">
        <f t="shared" si="0"/>
        <v>No</v>
      </c>
      <c r="E8" s="6">
        <v>4</v>
      </c>
      <c r="F8" s="20" t="str">
        <f t="shared" si="3"/>
        <v>B</v>
      </c>
      <c r="G8" s="20" t="str">
        <f t="shared" si="4"/>
        <v>X</v>
      </c>
      <c r="H8" s="15">
        <v>3.98</v>
      </c>
      <c r="I8" s="21" t="str">
        <f t="shared" si="5"/>
        <v/>
      </c>
      <c r="J8" s="21" t="str">
        <f t="shared" si="1"/>
        <v>X</v>
      </c>
      <c r="K8" s="22" cm="1">
        <f t="array" ref="K8">_xlfn.IFS(H8&gt;4.5,0.1,
H8&gt;4.25,0.05,
H8&gt;4,0.03,
TRUE,0)</f>
        <v>0</v>
      </c>
      <c r="L8" s="7">
        <f t="shared" si="2"/>
        <v>0</v>
      </c>
    </row>
    <row r="9" spans="1:20" x14ac:dyDescent="0.45">
      <c r="A9" s="1" t="s">
        <v>69</v>
      </c>
      <c r="B9" s="7">
        <v>73088</v>
      </c>
      <c r="C9" s="4">
        <v>45</v>
      </c>
      <c r="D9" s="19" t="str">
        <f t="shared" si="0"/>
        <v>No</v>
      </c>
      <c r="E9" s="6">
        <v>6</v>
      </c>
      <c r="F9" s="20" t="str">
        <f t="shared" si="3"/>
        <v>B</v>
      </c>
      <c r="G9" s="20" t="str">
        <f t="shared" si="4"/>
        <v>X</v>
      </c>
      <c r="H9" s="15">
        <v>4.8600000000000003</v>
      </c>
      <c r="I9" s="21" t="str">
        <f t="shared" si="5"/>
        <v/>
      </c>
      <c r="J9" s="21" t="str">
        <f t="shared" si="1"/>
        <v/>
      </c>
      <c r="K9" s="22" cm="1">
        <f t="array" ref="K9">_xlfn.IFS(H9&gt;4.5,0.1,
H9&gt;4.25,0.05,
H9&gt;4,0.03,
TRUE,0)</f>
        <v>0.1</v>
      </c>
      <c r="L9" s="7">
        <f t="shared" si="2"/>
        <v>7308.8</v>
      </c>
    </row>
    <row r="10" spans="1:20" x14ac:dyDescent="0.45">
      <c r="A10" s="1" t="s">
        <v>68</v>
      </c>
      <c r="B10" s="7">
        <v>99815</v>
      </c>
      <c r="C10" s="4">
        <v>33</v>
      </c>
      <c r="D10" s="19" t="str">
        <f t="shared" si="0"/>
        <v>No</v>
      </c>
      <c r="E10" s="6">
        <v>6</v>
      </c>
      <c r="F10" s="20" t="str">
        <f t="shared" si="3"/>
        <v>B</v>
      </c>
      <c r="G10" s="20" t="str">
        <f t="shared" si="4"/>
        <v>X</v>
      </c>
      <c r="H10" s="15">
        <v>4.7</v>
      </c>
      <c r="I10" s="21" t="str">
        <f t="shared" si="5"/>
        <v/>
      </c>
      <c r="J10" s="21" t="str">
        <f t="shared" si="1"/>
        <v/>
      </c>
      <c r="K10" s="22" cm="1">
        <f t="array" ref="K10">_xlfn.IFS(H10&gt;4.5,0.1,
H10&gt;4.25,0.05,
H10&gt;4,0.03,
TRUE,0)</f>
        <v>0.1</v>
      </c>
      <c r="L10" s="7">
        <f t="shared" si="2"/>
        <v>9981.5</v>
      </c>
    </row>
    <row r="11" spans="1:20" x14ac:dyDescent="0.45">
      <c r="A11" s="1" t="s">
        <v>67</v>
      </c>
      <c r="B11" s="7">
        <v>85146</v>
      </c>
      <c r="C11" s="4">
        <v>48</v>
      </c>
      <c r="D11" s="19" t="str">
        <f t="shared" si="0"/>
        <v>No</v>
      </c>
      <c r="E11" s="6">
        <v>1</v>
      </c>
      <c r="F11" s="20" t="str">
        <f t="shared" si="3"/>
        <v>A</v>
      </c>
      <c r="G11" s="20" t="str">
        <f t="shared" si="4"/>
        <v/>
      </c>
      <c r="H11" s="15">
        <v>4.62</v>
      </c>
      <c r="I11" s="21" t="str">
        <f t="shared" si="5"/>
        <v/>
      </c>
      <c r="J11" s="21" t="str">
        <f t="shared" si="1"/>
        <v/>
      </c>
      <c r="K11" s="22" cm="1">
        <f t="array" ref="K11">_xlfn.IFS(H11&gt;4.5,0.1,
H11&gt;4.25,0.05,
H11&gt;4,0.03,
TRUE,0)</f>
        <v>0.1</v>
      </c>
      <c r="L11" s="7">
        <f t="shared" si="2"/>
        <v>8514.6</v>
      </c>
    </row>
    <row r="12" spans="1:20" x14ac:dyDescent="0.45">
      <c r="A12" s="1" t="s">
        <v>66</v>
      </c>
      <c r="B12" s="7">
        <v>85891</v>
      </c>
      <c r="C12" s="4">
        <v>44</v>
      </c>
      <c r="D12" s="19" t="str">
        <f t="shared" si="0"/>
        <v>No</v>
      </c>
      <c r="E12" s="6">
        <v>1</v>
      </c>
      <c r="F12" s="20" t="str">
        <f t="shared" si="3"/>
        <v>A</v>
      </c>
      <c r="G12" s="20" t="str">
        <f t="shared" si="4"/>
        <v/>
      </c>
      <c r="H12" s="15">
        <v>4.82</v>
      </c>
      <c r="I12" s="21" t="str">
        <f t="shared" si="5"/>
        <v>X</v>
      </c>
      <c r="J12" s="21" t="str">
        <f t="shared" si="1"/>
        <v/>
      </c>
      <c r="K12" s="22" cm="1">
        <f t="array" ref="K12">_xlfn.IFS(H12&gt;4.5,0.1,
H12&gt;4.25,0.05,
H12&gt;4,0.03,
TRUE,0)</f>
        <v>0.1</v>
      </c>
      <c r="L12" s="7">
        <f t="shared" si="2"/>
        <v>8589.1</v>
      </c>
    </row>
    <row r="13" spans="1:20" x14ac:dyDescent="0.45">
      <c r="A13" s="1" t="s">
        <v>65</v>
      </c>
      <c r="B13" s="7">
        <v>67459</v>
      </c>
      <c r="C13" s="4">
        <v>42</v>
      </c>
      <c r="D13" s="19" t="str">
        <f t="shared" si="0"/>
        <v>No</v>
      </c>
      <c r="E13" s="6">
        <v>4</v>
      </c>
      <c r="F13" s="20" t="str">
        <f t="shared" si="3"/>
        <v>B</v>
      </c>
      <c r="G13" s="20" t="str">
        <f t="shared" si="4"/>
        <v>X</v>
      </c>
      <c r="H13" s="15">
        <v>3.79</v>
      </c>
      <c r="I13" s="21" t="str">
        <f t="shared" si="5"/>
        <v/>
      </c>
      <c r="J13" s="21" t="str">
        <f t="shared" si="1"/>
        <v/>
      </c>
      <c r="K13" s="22" cm="1">
        <f t="array" ref="K13">_xlfn.IFS(H13&gt;4.5,0.1,
H13&gt;4.25,0.05,
H13&gt;4,0.03,
TRUE,0)</f>
        <v>0</v>
      </c>
      <c r="L13" s="7">
        <f t="shared" si="2"/>
        <v>0</v>
      </c>
    </row>
    <row r="14" spans="1:20" x14ac:dyDescent="0.45">
      <c r="A14" s="1" t="s">
        <v>64</v>
      </c>
      <c r="B14" s="7">
        <v>75579</v>
      </c>
      <c r="C14" s="4">
        <v>50</v>
      </c>
      <c r="D14" s="19" t="str">
        <f t="shared" si="0"/>
        <v>No</v>
      </c>
      <c r="E14" s="6">
        <v>5</v>
      </c>
      <c r="F14" s="20" t="str">
        <f t="shared" si="3"/>
        <v>A</v>
      </c>
      <c r="G14" s="20" t="str">
        <f t="shared" si="4"/>
        <v>X</v>
      </c>
      <c r="H14" s="15">
        <v>4.12</v>
      </c>
      <c r="I14" s="21" t="str">
        <f t="shared" si="5"/>
        <v/>
      </c>
      <c r="J14" s="21" t="str">
        <f t="shared" si="1"/>
        <v/>
      </c>
      <c r="K14" s="22" cm="1">
        <f t="array" ref="K14">_xlfn.IFS(H14&gt;4.5,0.1,
H14&gt;4.25,0.05,
H14&gt;4,0.03,
TRUE,0)</f>
        <v>0.03</v>
      </c>
      <c r="L14" s="7">
        <f t="shared" si="2"/>
        <v>2267.37</v>
      </c>
    </row>
    <row r="15" spans="1:20" x14ac:dyDescent="0.45">
      <c r="A15" s="1" t="s">
        <v>63</v>
      </c>
      <c r="B15" s="7">
        <v>77430</v>
      </c>
      <c r="C15" s="4">
        <v>54</v>
      </c>
      <c r="D15" s="19" t="str">
        <f t="shared" si="0"/>
        <v>Yes</v>
      </c>
      <c r="E15" s="6">
        <v>5</v>
      </c>
      <c r="F15" s="20" t="str">
        <f t="shared" si="3"/>
        <v>A</v>
      </c>
      <c r="G15" s="20" t="str">
        <f t="shared" si="4"/>
        <v>X</v>
      </c>
      <c r="H15" s="15">
        <v>4.63</v>
      </c>
      <c r="I15" s="21" t="str">
        <f t="shared" si="5"/>
        <v/>
      </c>
      <c r="J15" s="21" t="str">
        <f t="shared" si="1"/>
        <v/>
      </c>
      <c r="K15" s="22" cm="1">
        <f t="array" ref="K15">_xlfn.IFS(H15&gt;4.5,0.1,
H15&gt;4.25,0.05,
H15&gt;4,0.03,
TRUE,0)</f>
        <v>0.1</v>
      </c>
      <c r="L15" s="7">
        <f t="shared" si="2"/>
        <v>7743</v>
      </c>
    </row>
    <row r="16" spans="1:20" x14ac:dyDescent="0.45">
      <c r="A16" s="1" t="s">
        <v>62</v>
      </c>
      <c r="B16" s="7">
        <v>76150</v>
      </c>
      <c r="C16" s="4">
        <v>33</v>
      </c>
      <c r="D16" s="19" t="str">
        <f t="shared" si="0"/>
        <v>No</v>
      </c>
      <c r="E16" s="6">
        <v>4</v>
      </c>
      <c r="F16" s="20" t="str">
        <f t="shared" si="3"/>
        <v>B</v>
      </c>
      <c r="G16" s="20" t="str">
        <f t="shared" si="4"/>
        <v>X</v>
      </c>
      <c r="H16" s="15">
        <v>4.1500000000000004</v>
      </c>
      <c r="I16" s="21" t="str">
        <f t="shared" si="5"/>
        <v/>
      </c>
      <c r="J16" s="21" t="str">
        <f t="shared" si="1"/>
        <v/>
      </c>
      <c r="K16" s="22" cm="1">
        <f t="array" ref="K16">_xlfn.IFS(H16&gt;4.5,0.1,
H16&gt;4.25,0.05,
H16&gt;4,0.03,
TRUE,0)</f>
        <v>0.03</v>
      </c>
      <c r="L16" s="7">
        <f t="shared" si="2"/>
        <v>2284.5</v>
      </c>
    </row>
    <row r="17" spans="1:12" x14ac:dyDescent="0.45">
      <c r="K17" s="6"/>
      <c r="L17" s="6"/>
    </row>
    <row r="18" spans="1:12" x14ac:dyDescent="0.45">
      <c r="K18" s="6"/>
      <c r="L18" s="6"/>
    </row>
    <row r="19" spans="1:12" x14ac:dyDescent="0.45">
      <c r="I19" s="17"/>
    </row>
    <row r="21" spans="1:12" x14ac:dyDescent="0.45">
      <c r="A21" s="1" t="s">
        <v>61</v>
      </c>
      <c r="B21" s="3">
        <f>SUMIF(F2:F16,"A",B2:B16)</f>
        <v>549391</v>
      </c>
      <c r="C21" s="24" t="str">
        <f ca="1">_xlfn.FORMULATEXT(B21)</f>
        <v>=SUMIF(F2:F16,"A",B2:B16)</v>
      </c>
    </row>
    <row r="22" spans="1:12" x14ac:dyDescent="0.45">
      <c r="A22" s="1" t="s">
        <v>60</v>
      </c>
      <c r="B22" s="1">
        <f>COUNTIF(C2:C16,"&gt;50")</f>
        <v>3</v>
      </c>
      <c r="C22" s="24" t="str">
        <f t="shared" ref="C22:C28" ca="1" si="6">_xlfn.FORMULATEXT(B22)</f>
        <v>=COUNTIF(C2:C16,"&gt;50")</v>
      </c>
      <c r="E22" s="4"/>
    </row>
    <row r="23" spans="1:12" x14ac:dyDescent="0.45">
      <c r="A23" s="1" t="s">
        <v>59</v>
      </c>
      <c r="B23" s="3">
        <f>AVERAGEIF(H2:H16,"&gt; 4.7",L2:L16)</f>
        <v>8281.1999999999989</v>
      </c>
      <c r="C23" s="24" t="str">
        <f t="shared" ca="1" si="6"/>
        <v>=AVERAGEIF(H2:H16,"&gt; 4.7",L2:L16)</v>
      </c>
    </row>
    <row r="24" spans="1:12" x14ac:dyDescent="0.45">
      <c r="A24" s="1" t="s">
        <v>58</v>
      </c>
      <c r="B24" s="3">
        <f>AVERAGEIF(H2:H16,"&gt;= 4.7",L2:L16)</f>
        <v>8706.2749999999996</v>
      </c>
      <c r="C24" s="24" t="str">
        <f t="shared" ca="1" si="6"/>
        <v>=AVERAGEIF(H2:H16,"&gt;= 4.7",L2:L16)</v>
      </c>
    </row>
    <row r="25" spans="1:12" x14ac:dyDescent="0.45">
      <c r="C25" s="24"/>
    </row>
    <row r="26" spans="1:12" ht="28.5" x14ac:dyDescent="0.45">
      <c r="A26" s="2" t="s">
        <v>57</v>
      </c>
      <c r="B26" s="1">
        <f>COUNTIFS(L2:L16,"&gt;5000",H2:H16,"&gt;4.5",C2:C16,"&gt;50")</f>
        <v>2</v>
      </c>
      <c r="C26" s="24" t="str">
        <f t="shared" ca="1" si="6"/>
        <v>=COUNTIFS(L2:L16,"&gt;5000",H2:H16,"&gt;4.5",C2:C16,"&gt;50")</v>
      </c>
    </row>
    <row r="27" spans="1:12" ht="28.5" x14ac:dyDescent="0.45">
      <c r="A27" s="2" t="s">
        <v>56</v>
      </c>
      <c r="B27" s="3">
        <f>SUMIFS(L2:L16,E2:E16,4,B2:B16,"&gt;50000")</f>
        <v>7835.91</v>
      </c>
      <c r="C27" s="24" t="str">
        <f t="shared" ca="1" si="6"/>
        <v>=SUMIFS(L2:L16,E2:E16,4,B2:B16,"&gt;50000")</v>
      </c>
    </row>
    <row r="28" spans="1:12" ht="28.5" x14ac:dyDescent="0.45">
      <c r="A28" s="2" t="s">
        <v>55</v>
      </c>
      <c r="B28" s="3">
        <f>AVERAGEIFS(L2:L16,C2:C16,"&lt;50",H2:H16,"&gt;4.0")</f>
        <v>6216.1785714285716</v>
      </c>
      <c r="C28" s="24" t="str">
        <f t="shared" ca="1" si="6"/>
        <v>=AVERAGEIFS(L2:L16,C2:C16,"&lt;50",H2:H16,"&gt;4.0")</v>
      </c>
    </row>
    <row r="29" spans="1:12" x14ac:dyDescent="0.45">
      <c r="C29" s="24"/>
    </row>
    <row r="30" spans="1:12" x14ac:dyDescent="0.45">
      <c r="C30" s="6"/>
    </row>
    <row r="31" spans="1:12" x14ac:dyDescent="0.45">
      <c r="C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77E9-1D62-46B4-BFCD-FA9CBAF762C8}">
  <dimension ref="A1:M48"/>
  <sheetViews>
    <sheetView workbookViewId="0">
      <pane ySplit="1" topLeftCell="A2" activePane="bottomLeft" state="frozen"/>
      <selection pane="bottomLeft" activeCell="A2" sqref="A2"/>
    </sheetView>
  </sheetViews>
  <sheetFormatPr defaultColWidth="6" defaultRowHeight="14.25" x14ac:dyDescent="0.45"/>
  <cols>
    <col min="1" max="1" width="10.08984375" style="1" customWidth="1"/>
    <col min="2" max="2" width="9.08984375" style="1" customWidth="1"/>
    <col min="3" max="3" width="31.81640625" style="1" customWidth="1"/>
    <col min="4" max="4" width="9.1796875" style="8" customWidth="1"/>
    <col min="5" max="5" width="8.26953125" style="7" bestFit="1" customWidth="1"/>
    <col min="6" max="6" width="9.40625" style="7" bestFit="1" customWidth="1"/>
    <col min="7" max="7" width="12.953125" style="7" bestFit="1" customWidth="1"/>
    <col min="8" max="8" width="9.86328125" style="6" bestFit="1" customWidth="1"/>
    <col min="9" max="10" width="6" style="6"/>
    <col min="11" max="12" width="6" style="1"/>
    <col min="13" max="13" width="9.6328125" style="1" bestFit="1" customWidth="1"/>
    <col min="14" max="16384" width="6" style="1"/>
  </cols>
  <sheetData>
    <row r="1" spans="1:13" x14ac:dyDescent="0.45">
      <c r="A1" s="14" t="s">
        <v>54</v>
      </c>
      <c r="B1" s="14" t="s">
        <v>53</v>
      </c>
      <c r="C1" s="14" t="s">
        <v>52</v>
      </c>
      <c r="D1" s="13" t="s">
        <v>51</v>
      </c>
      <c r="E1" s="12" t="s">
        <v>50</v>
      </c>
      <c r="F1" s="12" t="s">
        <v>49</v>
      </c>
      <c r="G1" s="12" t="s">
        <v>48</v>
      </c>
      <c r="H1" s="10" t="s">
        <v>95</v>
      </c>
      <c r="I1" s="10" t="s">
        <v>47</v>
      </c>
      <c r="J1" s="6" t="s">
        <v>46</v>
      </c>
      <c r="K1" s="1" t="s">
        <v>45</v>
      </c>
    </row>
    <row r="2" spans="1:13" x14ac:dyDescent="0.45">
      <c r="A2" s="1" t="s">
        <v>3</v>
      </c>
      <c r="B2" s="21"/>
      <c r="C2" s="1" t="s">
        <v>44</v>
      </c>
      <c r="D2" s="8">
        <v>35025</v>
      </c>
      <c r="E2" s="7">
        <v>30000000</v>
      </c>
      <c r="F2" s="7">
        <v>361958736</v>
      </c>
      <c r="G2" s="7">
        <v>331958736</v>
      </c>
      <c r="H2" s="6">
        <v>96</v>
      </c>
      <c r="I2" s="20"/>
      <c r="J2" s="20"/>
      <c r="K2" s="21"/>
    </row>
    <row r="3" spans="1:13" x14ac:dyDescent="0.45">
      <c r="A3" s="1" t="s">
        <v>3</v>
      </c>
      <c r="B3" s="21"/>
      <c r="C3" s="1" t="s">
        <v>43</v>
      </c>
      <c r="D3" s="8">
        <v>36124</v>
      </c>
      <c r="E3" s="7">
        <v>120000000</v>
      </c>
      <c r="F3" s="7">
        <v>363398565</v>
      </c>
      <c r="G3" s="7">
        <v>243398565</v>
      </c>
      <c r="H3" s="6">
        <v>84.5</v>
      </c>
      <c r="I3" s="20"/>
      <c r="J3" s="20"/>
      <c r="K3" s="21"/>
      <c r="M3" s="5"/>
    </row>
    <row r="4" spans="1:13" x14ac:dyDescent="0.45">
      <c r="A4" s="1" t="s">
        <v>2</v>
      </c>
      <c r="B4" s="21"/>
      <c r="C4" s="1" t="s">
        <v>42</v>
      </c>
      <c r="D4" s="8">
        <v>36147</v>
      </c>
      <c r="E4" s="7">
        <v>70000000</v>
      </c>
      <c r="F4" s="7">
        <v>218613188</v>
      </c>
      <c r="G4" s="7">
        <v>148613188</v>
      </c>
      <c r="H4" s="6">
        <v>71.5</v>
      </c>
      <c r="I4" s="20"/>
      <c r="J4" s="20"/>
      <c r="K4" s="21"/>
    </row>
    <row r="5" spans="1:13" x14ac:dyDescent="0.45">
      <c r="A5" s="1" t="s">
        <v>3</v>
      </c>
      <c r="B5" s="21"/>
      <c r="C5" s="1" t="s">
        <v>41</v>
      </c>
      <c r="D5" s="8">
        <v>36488</v>
      </c>
      <c r="E5" s="7">
        <v>90000000</v>
      </c>
      <c r="F5" s="7">
        <v>485015179</v>
      </c>
      <c r="G5" s="7">
        <v>395015179</v>
      </c>
      <c r="H5" s="6">
        <v>94</v>
      </c>
      <c r="I5" s="20"/>
      <c r="J5" s="20"/>
      <c r="K5" s="21"/>
    </row>
    <row r="6" spans="1:13" x14ac:dyDescent="0.45">
      <c r="A6" s="1" t="s">
        <v>2</v>
      </c>
      <c r="B6" s="21"/>
      <c r="C6" s="1" t="s">
        <v>40</v>
      </c>
      <c r="D6" s="8">
        <v>36616</v>
      </c>
      <c r="E6" s="7">
        <v>95000000</v>
      </c>
      <c r="F6" s="7">
        <v>76432727</v>
      </c>
      <c r="G6" s="7">
        <v>-18567273</v>
      </c>
      <c r="H6" s="6">
        <v>50</v>
      </c>
      <c r="I6" s="20"/>
      <c r="J6" s="20"/>
      <c r="K6" s="21"/>
    </row>
    <row r="7" spans="1:13" x14ac:dyDescent="0.45">
      <c r="A7" s="1" t="s">
        <v>2</v>
      </c>
      <c r="B7" s="21"/>
      <c r="C7" s="1" t="s">
        <v>39</v>
      </c>
      <c r="D7" s="8">
        <v>36700</v>
      </c>
      <c r="E7" s="7">
        <v>45000000</v>
      </c>
      <c r="F7" s="7">
        <v>224834564</v>
      </c>
      <c r="G7" s="7">
        <v>179834564</v>
      </c>
      <c r="H7" s="6">
        <v>92.5</v>
      </c>
      <c r="I7" s="20"/>
      <c r="J7" s="20"/>
      <c r="K7" s="21"/>
    </row>
    <row r="8" spans="1:13" x14ac:dyDescent="0.45">
      <c r="A8" s="1" t="s">
        <v>2</v>
      </c>
      <c r="B8" s="21"/>
      <c r="C8" s="1" t="s">
        <v>38</v>
      </c>
      <c r="D8" s="8">
        <v>37029</v>
      </c>
      <c r="E8" s="7">
        <v>60000000</v>
      </c>
      <c r="F8" s="7">
        <v>484409218</v>
      </c>
      <c r="G8" s="7">
        <v>424409218</v>
      </c>
      <c r="H8" s="6">
        <v>86</v>
      </c>
      <c r="I8" s="20"/>
      <c r="J8" s="20"/>
      <c r="K8" s="21"/>
    </row>
    <row r="9" spans="1:13" x14ac:dyDescent="0.45">
      <c r="A9" s="1" t="s">
        <v>3</v>
      </c>
      <c r="B9" s="21"/>
      <c r="C9" s="1" t="s">
        <v>37</v>
      </c>
      <c r="D9" s="8">
        <v>37197</v>
      </c>
      <c r="E9" s="7">
        <v>115000000</v>
      </c>
      <c r="F9" s="7">
        <v>562816256</v>
      </c>
      <c r="G9" s="7">
        <v>447816256</v>
      </c>
      <c r="H9" s="6">
        <v>87</v>
      </c>
      <c r="I9" s="20"/>
      <c r="J9" s="20"/>
      <c r="K9" s="21"/>
    </row>
    <row r="10" spans="1:13" x14ac:dyDescent="0.45">
      <c r="A10" s="1" t="s">
        <v>2</v>
      </c>
      <c r="B10" s="21"/>
      <c r="C10" s="1" t="s">
        <v>36</v>
      </c>
      <c r="D10" s="8">
        <v>37400</v>
      </c>
      <c r="E10" s="7">
        <v>80000000</v>
      </c>
      <c r="F10" s="7">
        <v>122563539</v>
      </c>
      <c r="G10" s="7">
        <v>42563539</v>
      </c>
      <c r="H10" s="6">
        <v>60.5</v>
      </c>
      <c r="I10" s="20"/>
      <c r="J10" s="20"/>
      <c r="K10" s="21"/>
    </row>
    <row r="11" spans="1:13" x14ac:dyDescent="0.45">
      <c r="A11" s="1" t="s">
        <v>3</v>
      </c>
      <c r="B11" s="21"/>
      <c r="C11" s="1" t="s">
        <v>35</v>
      </c>
      <c r="D11" s="8">
        <v>37771</v>
      </c>
      <c r="E11" s="7">
        <v>94000000</v>
      </c>
      <c r="F11" s="7">
        <v>936743261</v>
      </c>
      <c r="G11" s="7">
        <v>842743261</v>
      </c>
      <c r="H11" s="6">
        <v>94.5</v>
      </c>
      <c r="I11" s="20"/>
      <c r="J11" s="20"/>
      <c r="K11" s="21"/>
    </row>
    <row r="12" spans="1:13" x14ac:dyDescent="0.45">
      <c r="A12" s="1" t="s">
        <v>2</v>
      </c>
      <c r="B12" s="21"/>
      <c r="C12" s="1" t="s">
        <v>34</v>
      </c>
      <c r="D12" s="8">
        <v>37804</v>
      </c>
      <c r="E12" s="7">
        <v>60000000</v>
      </c>
      <c r="F12" s="7">
        <v>80767884</v>
      </c>
      <c r="G12" s="7">
        <v>20767884</v>
      </c>
      <c r="H12" s="6">
        <v>46.5</v>
      </c>
      <c r="I12" s="20"/>
      <c r="J12" s="20"/>
      <c r="K12" s="21"/>
    </row>
    <row r="13" spans="1:13" x14ac:dyDescent="0.45">
      <c r="A13" s="1" t="s">
        <v>2</v>
      </c>
      <c r="B13" s="21"/>
      <c r="C13" s="1" t="s">
        <v>33</v>
      </c>
      <c r="D13" s="8">
        <v>38126</v>
      </c>
      <c r="E13" s="7">
        <v>150000000</v>
      </c>
      <c r="F13" s="7">
        <v>919838758</v>
      </c>
      <c r="G13" s="7">
        <v>769838758</v>
      </c>
      <c r="H13" s="6">
        <v>82</v>
      </c>
      <c r="I13" s="20"/>
      <c r="J13" s="20"/>
      <c r="K13" s="21"/>
    </row>
    <row r="14" spans="1:13" x14ac:dyDescent="0.45">
      <c r="A14" s="1" t="s">
        <v>2</v>
      </c>
      <c r="B14" s="21"/>
      <c r="C14" s="1" t="s">
        <v>32</v>
      </c>
      <c r="D14" s="8">
        <v>38261</v>
      </c>
      <c r="E14" s="7">
        <v>75000000</v>
      </c>
      <c r="F14" s="7">
        <v>367275019</v>
      </c>
      <c r="G14" s="7">
        <v>292275019</v>
      </c>
      <c r="H14" s="6">
        <v>42</v>
      </c>
      <c r="I14" s="20"/>
      <c r="J14" s="20"/>
      <c r="K14" s="21"/>
    </row>
    <row r="15" spans="1:13" x14ac:dyDescent="0.45">
      <c r="A15" s="1" t="s">
        <v>3</v>
      </c>
      <c r="B15" s="21"/>
      <c r="C15" s="1" t="s">
        <v>31</v>
      </c>
      <c r="D15" s="8">
        <v>38296</v>
      </c>
      <c r="E15" s="7">
        <v>92000000</v>
      </c>
      <c r="F15" s="7">
        <v>631442092</v>
      </c>
      <c r="G15" s="7">
        <v>539442092</v>
      </c>
      <c r="H15" s="6">
        <v>93.5</v>
      </c>
      <c r="I15" s="20"/>
      <c r="J15" s="20"/>
      <c r="K15" s="21"/>
    </row>
    <row r="16" spans="1:13" x14ac:dyDescent="0.45">
      <c r="A16" s="1" t="s">
        <v>2</v>
      </c>
      <c r="B16" s="21"/>
      <c r="C16" s="1" t="s">
        <v>30</v>
      </c>
      <c r="D16" s="8">
        <v>38499</v>
      </c>
      <c r="E16" s="7">
        <v>75000000</v>
      </c>
      <c r="F16" s="7">
        <v>532680671</v>
      </c>
      <c r="G16" s="7">
        <v>457680671</v>
      </c>
      <c r="H16" s="6">
        <v>56</v>
      </c>
      <c r="I16" s="20"/>
      <c r="J16" s="20"/>
      <c r="K16" s="21"/>
    </row>
    <row r="17" spans="1:11" x14ac:dyDescent="0.45">
      <c r="A17" s="1" t="s">
        <v>2</v>
      </c>
      <c r="B17" s="21"/>
      <c r="C17" s="1" t="s">
        <v>29</v>
      </c>
      <c r="D17" s="8">
        <v>38632</v>
      </c>
      <c r="E17" s="7">
        <v>30000000</v>
      </c>
      <c r="F17" s="7">
        <v>192610372</v>
      </c>
      <c r="G17" s="7">
        <v>162610372</v>
      </c>
      <c r="H17" s="6">
        <v>91</v>
      </c>
      <c r="I17" s="20"/>
      <c r="J17" s="20"/>
      <c r="K17" s="21"/>
    </row>
    <row r="18" spans="1:11" x14ac:dyDescent="0.45">
      <c r="A18" s="1" t="s">
        <v>2</v>
      </c>
      <c r="B18" s="21"/>
      <c r="C18" s="1" t="s">
        <v>28</v>
      </c>
      <c r="D18" s="8">
        <v>38856</v>
      </c>
      <c r="E18" s="7">
        <v>80000000</v>
      </c>
      <c r="F18" s="7">
        <v>336002996</v>
      </c>
      <c r="G18" s="7">
        <v>256002996</v>
      </c>
      <c r="H18" s="6">
        <v>71</v>
      </c>
      <c r="I18" s="20"/>
      <c r="J18" s="20"/>
      <c r="K18" s="21"/>
    </row>
    <row r="19" spans="1:11" x14ac:dyDescent="0.45">
      <c r="A19" s="1" t="s">
        <v>3</v>
      </c>
      <c r="B19" s="21"/>
      <c r="C19" s="1" t="s">
        <v>27</v>
      </c>
      <c r="D19" s="8">
        <v>38877</v>
      </c>
      <c r="E19" s="7">
        <v>120000000</v>
      </c>
      <c r="F19" s="7">
        <v>461983149</v>
      </c>
      <c r="G19" s="7">
        <v>341983149</v>
      </c>
      <c r="H19" s="6">
        <v>73.5</v>
      </c>
      <c r="I19" s="20"/>
      <c r="J19" s="20"/>
      <c r="K19" s="21"/>
    </row>
    <row r="20" spans="1:11" x14ac:dyDescent="0.45">
      <c r="A20" s="1" t="s">
        <v>2</v>
      </c>
      <c r="B20" s="21"/>
      <c r="C20" s="1" t="s">
        <v>26</v>
      </c>
      <c r="D20" s="8">
        <v>39024</v>
      </c>
      <c r="E20" s="7">
        <v>149000000</v>
      </c>
      <c r="F20" s="7">
        <v>178120010</v>
      </c>
      <c r="G20" s="7">
        <v>29120010</v>
      </c>
      <c r="H20" s="6">
        <v>73</v>
      </c>
      <c r="I20" s="20"/>
      <c r="J20" s="20"/>
      <c r="K20" s="21"/>
    </row>
    <row r="21" spans="1:11" x14ac:dyDescent="0.45">
      <c r="A21" s="1" t="s">
        <v>2</v>
      </c>
      <c r="B21" s="21"/>
      <c r="C21" s="1" t="s">
        <v>25</v>
      </c>
      <c r="D21" s="8">
        <v>39220</v>
      </c>
      <c r="E21" s="7">
        <v>160000000</v>
      </c>
      <c r="F21" s="7">
        <v>798958162</v>
      </c>
      <c r="G21" s="7">
        <v>638958162</v>
      </c>
      <c r="H21" s="6">
        <v>49</v>
      </c>
      <c r="I21" s="20"/>
      <c r="J21" s="20"/>
      <c r="K21" s="21"/>
    </row>
    <row r="22" spans="1:11" x14ac:dyDescent="0.45">
      <c r="A22" s="1" t="s">
        <v>3</v>
      </c>
      <c r="B22" s="21"/>
      <c r="C22" s="1" t="s">
        <v>24</v>
      </c>
      <c r="D22" s="8">
        <v>39262</v>
      </c>
      <c r="E22" s="7">
        <v>150000000</v>
      </c>
      <c r="F22" s="7">
        <v>623722818</v>
      </c>
      <c r="G22" s="7">
        <v>473722818</v>
      </c>
      <c r="H22" s="6">
        <v>96</v>
      </c>
      <c r="I22" s="20"/>
      <c r="J22" s="20"/>
      <c r="K22" s="21"/>
    </row>
    <row r="23" spans="1:11" x14ac:dyDescent="0.45">
      <c r="A23" s="1" t="s">
        <v>2</v>
      </c>
      <c r="B23" s="21"/>
      <c r="C23" s="1" t="s">
        <v>23</v>
      </c>
      <c r="D23" s="8">
        <v>39388</v>
      </c>
      <c r="E23" s="7">
        <v>150000000</v>
      </c>
      <c r="F23" s="7">
        <v>287594577</v>
      </c>
      <c r="G23" s="7">
        <v>137594577</v>
      </c>
      <c r="H23" s="6">
        <v>52.5</v>
      </c>
      <c r="I23" s="20"/>
      <c r="J23" s="20"/>
      <c r="K23" s="21"/>
    </row>
    <row r="24" spans="1:11" x14ac:dyDescent="0.45">
      <c r="A24" s="1" t="s">
        <v>2</v>
      </c>
      <c r="B24" s="21"/>
      <c r="C24" s="1" t="s">
        <v>22</v>
      </c>
      <c r="D24" s="8">
        <v>39605</v>
      </c>
      <c r="E24" s="7">
        <v>130000000</v>
      </c>
      <c r="F24" s="7">
        <v>631744560</v>
      </c>
      <c r="G24" s="7">
        <v>501744560</v>
      </c>
      <c r="H24" s="6">
        <v>80</v>
      </c>
      <c r="I24" s="20"/>
      <c r="J24" s="20"/>
      <c r="K24" s="21"/>
    </row>
    <row r="25" spans="1:11" x14ac:dyDescent="0.45">
      <c r="A25" s="1" t="s">
        <v>3</v>
      </c>
      <c r="B25" s="21"/>
      <c r="C25" s="1" t="s">
        <v>21</v>
      </c>
      <c r="D25" s="8">
        <v>39626</v>
      </c>
      <c r="E25" s="7">
        <v>180000000</v>
      </c>
      <c r="F25" s="7">
        <v>521311860</v>
      </c>
      <c r="G25" s="7">
        <v>341311860</v>
      </c>
      <c r="H25" s="6">
        <v>95</v>
      </c>
      <c r="I25" s="20"/>
      <c r="J25" s="20"/>
      <c r="K25" s="21"/>
    </row>
    <row r="26" spans="1:11" x14ac:dyDescent="0.45">
      <c r="A26" s="1" t="s">
        <v>2</v>
      </c>
      <c r="B26" s="21"/>
      <c r="C26" s="1" t="s">
        <v>20</v>
      </c>
      <c r="D26" s="8">
        <v>39759</v>
      </c>
      <c r="E26" s="7">
        <v>150000000</v>
      </c>
      <c r="F26" s="7">
        <v>603900354</v>
      </c>
      <c r="G26" s="7">
        <v>453900354</v>
      </c>
      <c r="H26" s="6">
        <v>62.5</v>
      </c>
      <c r="I26" s="20"/>
      <c r="J26" s="20"/>
      <c r="K26" s="21"/>
    </row>
    <row r="27" spans="1:11" x14ac:dyDescent="0.45">
      <c r="A27" s="1" t="s">
        <v>2</v>
      </c>
      <c r="B27" s="21"/>
      <c r="C27" s="1" t="s">
        <v>19</v>
      </c>
      <c r="D27" s="8">
        <v>39899</v>
      </c>
      <c r="E27" s="7">
        <v>175000000</v>
      </c>
      <c r="F27" s="7">
        <v>381509870</v>
      </c>
      <c r="G27" s="7">
        <v>206509870</v>
      </c>
      <c r="H27" s="6">
        <v>64</v>
      </c>
      <c r="I27" s="20"/>
      <c r="J27" s="20"/>
      <c r="K27" s="21"/>
    </row>
    <row r="28" spans="1:11" x14ac:dyDescent="0.45">
      <c r="A28" s="1" t="s">
        <v>3</v>
      </c>
      <c r="B28" s="21"/>
      <c r="C28" s="1" t="s">
        <v>18</v>
      </c>
      <c r="D28" s="8">
        <v>39962</v>
      </c>
      <c r="E28" s="7">
        <v>175000000</v>
      </c>
      <c r="F28" s="7">
        <v>731342744</v>
      </c>
      <c r="G28" s="7">
        <v>556342744</v>
      </c>
      <c r="H28" s="6">
        <v>93</v>
      </c>
      <c r="I28" s="20"/>
      <c r="J28" s="20"/>
      <c r="K28" s="21"/>
    </row>
    <row r="29" spans="1:11" x14ac:dyDescent="0.45">
      <c r="A29" s="1" t="s">
        <v>2</v>
      </c>
      <c r="B29" s="21"/>
      <c r="C29" s="1" t="s">
        <v>17</v>
      </c>
      <c r="D29" s="8">
        <v>40263</v>
      </c>
      <c r="E29" s="7">
        <v>165000000</v>
      </c>
      <c r="F29" s="7">
        <v>494878759</v>
      </c>
      <c r="G29" s="7">
        <v>329878759</v>
      </c>
      <c r="H29" s="6">
        <v>86</v>
      </c>
      <c r="I29" s="20"/>
      <c r="J29" s="20"/>
      <c r="K29" s="21"/>
    </row>
    <row r="30" spans="1:11" x14ac:dyDescent="0.45">
      <c r="A30" s="1" t="s">
        <v>2</v>
      </c>
      <c r="B30" s="21"/>
      <c r="C30" s="1" t="s">
        <v>16</v>
      </c>
      <c r="D30" s="8">
        <v>40319</v>
      </c>
      <c r="E30" s="7">
        <v>165000000</v>
      </c>
      <c r="F30" s="7">
        <v>752600867</v>
      </c>
      <c r="G30" s="7">
        <v>587600867</v>
      </c>
      <c r="H30" s="6">
        <v>58</v>
      </c>
      <c r="I30" s="20"/>
      <c r="J30" s="20"/>
      <c r="K30" s="21"/>
    </row>
    <row r="31" spans="1:11" x14ac:dyDescent="0.45">
      <c r="A31" s="1" t="s">
        <v>3</v>
      </c>
      <c r="B31" s="21"/>
      <c r="C31" s="1" t="s">
        <v>15</v>
      </c>
      <c r="D31" s="8">
        <v>40347</v>
      </c>
      <c r="E31" s="7">
        <v>200000000</v>
      </c>
      <c r="F31" s="7">
        <v>1063171911</v>
      </c>
      <c r="G31" s="7">
        <v>863171911</v>
      </c>
      <c r="H31" s="6">
        <v>95.5</v>
      </c>
      <c r="I31" s="20"/>
      <c r="J31" s="20"/>
      <c r="K31" s="21"/>
    </row>
    <row r="32" spans="1:11" x14ac:dyDescent="0.45">
      <c r="A32" s="1" t="s">
        <v>2</v>
      </c>
      <c r="B32" s="21"/>
      <c r="C32" s="1" t="s">
        <v>14</v>
      </c>
      <c r="D32" s="8">
        <v>40487</v>
      </c>
      <c r="E32" s="7">
        <v>130000000</v>
      </c>
      <c r="F32" s="7">
        <v>321885765</v>
      </c>
      <c r="G32" s="7">
        <v>191885765</v>
      </c>
      <c r="H32" s="6">
        <v>68</v>
      </c>
      <c r="I32" s="20"/>
      <c r="J32" s="20"/>
      <c r="K32" s="21"/>
    </row>
    <row r="33" spans="1:11" x14ac:dyDescent="0.45">
      <c r="A33" s="1" t="s">
        <v>2</v>
      </c>
      <c r="B33" s="21"/>
      <c r="C33" s="1" t="s">
        <v>13</v>
      </c>
      <c r="D33" s="8">
        <v>40689</v>
      </c>
      <c r="E33" s="7">
        <v>150000000</v>
      </c>
      <c r="F33" s="7">
        <v>665692281</v>
      </c>
      <c r="G33" s="7">
        <v>515692281</v>
      </c>
      <c r="H33" s="6">
        <v>74</v>
      </c>
      <c r="I33" s="20"/>
      <c r="J33" s="20"/>
      <c r="K33" s="21"/>
    </row>
    <row r="34" spans="1:11" x14ac:dyDescent="0.45">
      <c r="A34" s="1" t="s">
        <v>3</v>
      </c>
      <c r="B34" s="21"/>
      <c r="C34" s="1" t="s">
        <v>12</v>
      </c>
      <c r="D34" s="8">
        <v>40718</v>
      </c>
      <c r="E34" s="7">
        <v>200000000</v>
      </c>
      <c r="F34" s="7">
        <v>559852396</v>
      </c>
      <c r="G34" s="7">
        <v>359852396</v>
      </c>
      <c r="H34" s="6">
        <v>48</v>
      </c>
      <c r="I34" s="20"/>
      <c r="J34" s="20"/>
      <c r="K34" s="21"/>
    </row>
    <row r="35" spans="1:11" x14ac:dyDescent="0.45">
      <c r="A35" s="1" t="s">
        <v>2</v>
      </c>
      <c r="B35" s="21"/>
      <c r="C35" s="1" t="s">
        <v>11</v>
      </c>
      <c r="D35" s="8">
        <v>40844</v>
      </c>
      <c r="E35" s="7">
        <v>130000000</v>
      </c>
      <c r="F35" s="7">
        <v>554987477</v>
      </c>
      <c r="G35" s="7">
        <v>424987477</v>
      </c>
      <c r="H35" s="6">
        <v>74.5</v>
      </c>
      <c r="I35" s="20"/>
      <c r="J35" s="20"/>
      <c r="K35" s="21"/>
    </row>
    <row r="36" spans="1:11" x14ac:dyDescent="0.45">
      <c r="A36" s="1" t="s">
        <v>2</v>
      </c>
      <c r="B36" s="21"/>
      <c r="C36" s="1" t="s">
        <v>10</v>
      </c>
      <c r="D36" s="8">
        <v>41068</v>
      </c>
      <c r="E36" s="7">
        <v>145000000</v>
      </c>
      <c r="F36" s="7">
        <v>746921274</v>
      </c>
      <c r="G36" s="7">
        <v>601921274</v>
      </c>
      <c r="H36" s="6">
        <v>69.5</v>
      </c>
      <c r="I36" s="20"/>
      <c r="J36" s="20"/>
      <c r="K36" s="21"/>
    </row>
    <row r="37" spans="1:11" x14ac:dyDescent="0.45">
      <c r="A37" s="1" t="s">
        <v>3</v>
      </c>
      <c r="B37" s="21"/>
      <c r="C37" s="1" t="s">
        <v>9</v>
      </c>
      <c r="D37" s="8">
        <v>41082</v>
      </c>
      <c r="E37" s="7">
        <v>185000000</v>
      </c>
      <c r="F37" s="7">
        <v>538983207</v>
      </c>
      <c r="G37" s="7">
        <v>353983207</v>
      </c>
      <c r="H37" s="6">
        <v>73.5</v>
      </c>
      <c r="I37" s="20"/>
      <c r="J37" s="20"/>
      <c r="K37" s="21"/>
    </row>
    <row r="38" spans="1:11" x14ac:dyDescent="0.45">
      <c r="A38" s="1" t="s">
        <v>2</v>
      </c>
      <c r="B38" s="21"/>
      <c r="C38" s="1" t="s">
        <v>8</v>
      </c>
      <c r="D38" s="8">
        <v>41234</v>
      </c>
      <c r="E38" s="7">
        <v>145000000</v>
      </c>
      <c r="F38" s="7">
        <v>306941670</v>
      </c>
      <c r="G38" s="7">
        <v>161941670</v>
      </c>
      <c r="H38" s="6">
        <v>65.5</v>
      </c>
      <c r="I38" s="20"/>
      <c r="J38" s="20"/>
      <c r="K38" s="21"/>
    </row>
    <row r="39" spans="1:11" x14ac:dyDescent="0.45">
      <c r="A39" s="1" t="s">
        <v>2</v>
      </c>
      <c r="B39" s="21"/>
      <c r="C39" s="1" t="s">
        <v>7</v>
      </c>
      <c r="D39" s="8">
        <v>41355</v>
      </c>
      <c r="E39" s="7">
        <v>135000000</v>
      </c>
      <c r="F39" s="7">
        <v>587204668</v>
      </c>
      <c r="G39" s="7">
        <v>452204668</v>
      </c>
      <c r="H39" s="6">
        <v>62.5</v>
      </c>
      <c r="I39" s="20"/>
      <c r="J39" s="20"/>
      <c r="K39" s="21"/>
    </row>
    <row r="40" spans="1:11" x14ac:dyDescent="0.45">
      <c r="A40" s="1" t="s">
        <v>3</v>
      </c>
      <c r="B40" s="21"/>
      <c r="C40" s="1" t="s">
        <v>6</v>
      </c>
      <c r="D40" s="8">
        <v>41446</v>
      </c>
      <c r="E40" s="7">
        <v>200000000</v>
      </c>
      <c r="F40" s="7">
        <v>743559607</v>
      </c>
      <c r="G40" s="7">
        <v>543559607</v>
      </c>
      <c r="H40" s="6">
        <v>71.5</v>
      </c>
      <c r="I40" s="20"/>
      <c r="J40" s="20"/>
      <c r="K40" s="21"/>
    </row>
    <row r="41" spans="1:11" x14ac:dyDescent="0.45">
      <c r="A41" s="1" t="s">
        <v>2</v>
      </c>
      <c r="B41" s="21"/>
      <c r="C41" s="1" t="s">
        <v>5</v>
      </c>
      <c r="D41" s="8">
        <v>41472</v>
      </c>
      <c r="E41" s="7">
        <v>135000000</v>
      </c>
      <c r="F41" s="7">
        <v>282570682</v>
      </c>
      <c r="G41" s="7">
        <v>147570682</v>
      </c>
      <c r="H41" s="6">
        <v>62.5</v>
      </c>
      <c r="I41" s="20"/>
      <c r="J41" s="20"/>
      <c r="K41" s="21"/>
    </row>
    <row r="42" spans="1:11" x14ac:dyDescent="0.45">
      <c r="A42" s="1" t="s">
        <v>2</v>
      </c>
      <c r="B42" s="21"/>
      <c r="C42" s="1" t="s">
        <v>4</v>
      </c>
      <c r="D42" s="8">
        <v>41705</v>
      </c>
      <c r="E42" s="7">
        <v>145000000</v>
      </c>
      <c r="F42" s="7">
        <v>257783000</v>
      </c>
      <c r="G42" s="7">
        <v>112783000</v>
      </c>
      <c r="H42" s="6">
        <v>69</v>
      </c>
      <c r="I42" s="20"/>
      <c r="J42" s="20"/>
      <c r="K42" s="21"/>
    </row>
    <row r="44" spans="1:11" x14ac:dyDescent="0.45">
      <c r="B44" s="1" t="s">
        <v>3</v>
      </c>
      <c r="C44" s="1" t="s">
        <v>2</v>
      </c>
    </row>
    <row r="45" spans="1:11" ht="71.25" x14ac:dyDescent="0.45">
      <c r="A45" s="2" t="s">
        <v>1</v>
      </c>
      <c r="B45" s="9"/>
      <c r="C45" s="9"/>
    </row>
    <row r="46" spans="1:11" x14ac:dyDescent="0.45">
      <c r="A46" s="1" t="s">
        <v>96</v>
      </c>
      <c r="B46" s="9"/>
      <c r="C46" s="9"/>
    </row>
    <row r="48" spans="1:11" ht="57" x14ac:dyDescent="0.45">
      <c r="A48" s="2" t="s">
        <v>0</v>
      </c>
      <c r="B4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BC4F4-D05D-4801-913E-A1D5BC8A9648}"/>
</file>

<file path=customXml/itemProps2.xml><?xml version="1.0" encoding="utf-8"?>
<ds:datastoreItem xmlns:ds="http://schemas.openxmlformats.org/officeDocument/2006/customXml" ds:itemID="{6141598A-7860-4E9D-83A5-FE862628B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pixar-dreamworks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2023-11-13T20:57:07Z</dcterms:modified>
</cp:coreProperties>
</file>