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meonske-2025\intro-to-ai-tools-with-excel\"/>
    </mc:Choice>
  </mc:AlternateContent>
  <xr:revisionPtr revIDLastSave="0" documentId="8_{DC54F5F6-13DE-4985-81F3-B058F18D7A29}" xr6:coauthVersionLast="47" xr6:coauthVersionMax="47" xr10:uidLastSave="{00000000-0000-0000-0000-000000000000}"/>
  <bookViews>
    <workbookView xWindow="-98" yWindow="-98" windowWidth="18915" windowHeight="12676" xr2:uid="{7F24F812-4401-46A8-8448-D7360B1C1F14}"/>
  </bookViews>
  <sheets>
    <sheet name="Sheet1" sheetId="1" r:id="rId1"/>
    <sheet name="Reconciliation Report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7" l="1"/>
  <c r="B36" i="7"/>
  <c r="G33" i="7"/>
  <c r="G32" i="7"/>
  <c r="G36" i="7" s="1"/>
  <c r="A30" i="7" a="1"/>
  <c r="A30" i="7" s="1"/>
  <c r="E34" i="7"/>
  <c r="B34" i="7"/>
  <c r="G27" i="7"/>
  <c r="G28" i="7" s="1"/>
  <c r="A25" i="7" a="1"/>
  <c r="A25" i="7" s="1"/>
  <c r="E28" i="7"/>
  <c r="B28" i="7"/>
  <c r="G17" i="7"/>
  <c r="G18" i="7"/>
  <c r="G19" i="7"/>
  <c r="G20" i="7"/>
  <c r="G21" i="7"/>
  <c r="G22" i="7"/>
  <c r="G16" i="7"/>
  <c r="A14" i="7" a="1"/>
  <c r="A14" i="7" s="1"/>
  <c r="E23" i="7"/>
  <c r="B23" i="7"/>
  <c r="G34" i="7" l="1"/>
  <c r="G2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<sst xmlns="http://schemas.openxmlformats.org/spreadsheetml/2006/main" count="55" uniqueCount="32">
  <si>
    <t>Date</t>
  </si>
  <si>
    <t>Transaction ID</t>
  </si>
  <si>
    <t>Reconciliation Report</t>
  </si>
  <si>
    <t>Sheet1</t>
  </si>
  <si>
    <t>Table name: bank_deposits</t>
  </si>
  <si>
    <t>Totals</t>
  </si>
  <si>
    <t>Grand Total</t>
  </si>
  <si>
    <t>Description</t>
  </si>
  <si>
    <t>Amount ($)</t>
  </si>
  <si>
    <t>B001</t>
  </si>
  <si>
    <t>Deposit Office</t>
  </si>
  <si>
    <t>B002</t>
  </si>
  <si>
    <t>Withdrawal ATM</t>
  </si>
  <si>
    <t>B003</t>
  </si>
  <si>
    <t>Payment to Vendor</t>
  </si>
  <si>
    <t>B004</t>
  </si>
  <si>
    <t>Deposit Client</t>
  </si>
  <si>
    <t>B005</t>
  </si>
  <si>
    <t>Service Fee</t>
  </si>
  <si>
    <t>Ledger ID</t>
  </si>
  <si>
    <t>L001</t>
  </si>
  <si>
    <t>Client Payment</t>
  </si>
  <si>
    <t>L002</t>
  </si>
  <si>
    <t>ATM Cash Withdraw</t>
  </si>
  <si>
    <t>L003</t>
  </si>
  <si>
    <t>Client Deposit</t>
  </si>
  <si>
    <t>L004</t>
  </si>
  <si>
    <t>Monthly Fee</t>
  </si>
  <si>
    <t>L005</t>
  </si>
  <si>
    <t>Vendor Payment</t>
  </si>
  <si>
    <t>Table name: company_ledger</t>
  </si>
  <si>
    <t>Difference(Amount ($) - Amount ($))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</si>
</sst>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6" x14ac:knownFonts="1"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8"/>
      <color rgb="FFFFFFF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07C4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0" fillId="0" borderId="0" xfId="0"/>
    <xf numFmtId="0" fontId="0" fillId="0" borderId="0" xfId="0" quotePrefix="1"/>
    <xf numFmtId="168" fontId="0" fillId="0" borderId="0" xfId="0" applyNumberFormat="1"/>
    <xf numFmtId="2" fontId="0" fillId="0" borderId="0" xfId="0" applyNumberFormat="1"/>
    <xf numFmtId="0" fontId="4" fillId="0" borderId="0" xfId="0" applyFont="1"/>
    <xf numFmtId="2" fontId="5" fillId="0" borderId="1" xfId="0" applyNumberFormat="1" applyFont="1" applyBorder="1"/>
  </cellXfs>
  <cellStyles count="1">
    <cellStyle name="Normal" xfId="0" builtinId="0"/>
  </cellStyles>
  <dxfs count="32">
    <dxf>
      <numFmt numFmtId="168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8" formatCode="&quot;$&quot;#,##0.00"/>
    </dxf>
    <dxf>
      <numFmt numFmtId="168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168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168" formatCode="&quot;$&quot;#,##0.00"/>
    </dxf>
    <dxf>
      <numFmt numFmtId="19" formatCode="m/d/yyyy"/>
    </dxf>
    <dxf>
      <numFmt numFmtId="168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5AACB0-F922-41AA-A2F4-43BE225FF366}" name="company_ledger" displayName="company_ledger" ref="A1:D6" totalsRowShown="0">
  <autoFilter ref="A1:D6" xr:uid="{875AACB0-F922-41AA-A2F4-43BE225FF366}"/>
  <tableColumns count="4">
    <tableColumn id="1" xr3:uid="{EA30001D-45F1-4950-971E-CA61D65571B8}" name="Transaction ID"/>
    <tableColumn id="2" xr3:uid="{48C23614-595A-48A3-9188-0F8A49CFC257}" name="Date"/>
    <tableColumn id="3" xr3:uid="{BDC10085-B9A0-4E4C-B733-EE903B30E012}" name="Description"/>
    <tableColumn id="4" xr3:uid="{051CF66D-2285-4AC1-9748-2B0C81E3F291}" name="Amount ($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C87BCC-A1F3-4316-845B-3163C3603D71}" name="bank_deposits" displayName="bank_deposits" ref="A8:D13" totalsRowShown="0">
  <autoFilter ref="A8:D13" xr:uid="{7AC87BCC-A1F3-4316-845B-3163C3603D71}"/>
  <tableColumns count="4">
    <tableColumn id="1" xr3:uid="{D0F4A3AF-03A1-48E3-BE1A-98BEE92DCB6C}" name="Ledger ID"/>
    <tableColumn id="2" xr3:uid="{3420CF8D-A437-4050-90C7-6AFD20B455DA}" name="Date"/>
    <tableColumn id="3" xr3:uid="{000E25BC-3615-4E82-91F5-933EF9BD60B3}" name="Description"/>
    <tableColumn id="4" xr3:uid="{EB36FB00-F8B7-4069-9E9A-D5A9008E79E8}" name="Amount ($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EEB9178A-779D-4ACF-ABE9-BF259C010B6E}" name="primaryUnmatchedTransactionsTable_1743532004639" displayName="primaryUnmatchedTransactionsTable_1743532004639" ref="A15:B23" totalsRowCount="1" totalsRowDxfId="31">
  <autoFilter ref="A15:B22" xr:uid="{EEB9178A-779D-4ACF-ABE9-BF259C010B6E}"/>
  <tableColumns count="2">
    <tableColumn id="1" xr3:uid="{97CC2A26-05F6-412D-AD88-B12C3F681A27}" name="Date" totalsRowLabel="Totals" totalsRowDxfId="28"/>
    <tableColumn id="2" xr3:uid="{5AEB279E-488A-4C83-AFAB-66B29C5BDF8D}" name="Amount ($)" totalsRowFunction="custom" totalsRowDxfId="27">
      <totalsRowFormula>ROUND(SUM(primaryUnmatchedTransactionsTable_1743532004639[Amount ($)]), 2)</totalsRow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5D5598C-8F7D-4CCC-ADF3-8F529F8204E4}" name="secondaryUnmatchedTransactionsTable_1743532004639" displayName="secondaryUnmatchedTransactionsTable_1743532004639" ref="D15:E23" totalsRowCount="1" totalsRowDxfId="30">
  <autoFilter ref="D15:E22" xr:uid="{05D5598C-8F7D-4CCC-ADF3-8F529F8204E4}"/>
  <tableColumns count="2">
    <tableColumn id="1" xr3:uid="{2C289905-9846-4D62-9103-E32E45700946}" name="Date" totalsRowLabel="Totals" totalsRowDxfId="26"/>
    <tableColumn id="2" xr3:uid="{E7720956-88FA-46D1-8386-BC296427188B}" name="Amount ($)" totalsRowFunction="custom" totalsRowDxfId="25">
      <totalsRowFormula>ROUND(SUM(secondaryUnmatchedTransactionsTable_1743532004639[Amount ($)]), 2)</totalsRow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7161B9D-7921-459C-8E57-F535CED0EC7D}" name="unmatchedDifferenceTable_1743532004639" displayName="unmatchedDifferenceTable_1743532004639" ref="G15:G23" totalsRowCount="1" totalsRowDxfId="29">
  <autoFilter ref="G15:G22" xr:uid="{27161B9D-7921-459C-8E57-F535CED0EC7D}"/>
  <tableColumns count="1">
    <tableColumn id="1" xr3:uid="{E38B1FA4-E1A8-452A-B4E4-561F2330E17B}" name="Difference(Amount ($) - Amount ($))" totalsRowFunction="custom" dataDxfId="23" totalsRowDxfId="24">
      <calculatedColumnFormula>IF(AND(primaryUnmatchedTransactionsTable_1743532004639[[#This Row],[Amount ($)]] ="", secondaryUnmatchedTransactionsTable_1743532004639[[#This Row],[Amount ($)]]=""), "", ROUND(IF(primaryUnmatchedTransactionsTable_1743532004639[[#This Row],[Amount ($)]] ="", 0, primaryUnmatchedTransactionsTable_1743532004639[[#This Row],[Amount ($)]]) - IF(secondaryUnmatchedTransactionsTable_1743532004639[[#This Row],[Amount ($)]]="", 0, secondaryUnmatchedTransactionsTable_1743532004639[[#This Row],[Amount ($)]]), 2))</calculatedColumnFormula>
      <totalsRowFormula>ROUND(SUM(unmatchedDifferenceTable_1743532004639[Difference(Amount ($) - Amount ($))]), 2)</totalsRow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8754DCD0-D27F-482C-B261-FF1CFF13DAFC}" name="primaryPotentiallyMatchedTransactionsTable_1743532004639" displayName="primaryPotentiallyMatchedTransactionsTable_1743532004639" ref="A26:B28" insertRow="1" totalsRowCount="1" totalsRowDxfId="20">
  <autoFilter ref="A26:B27" xr:uid="{8754DCD0-D27F-482C-B261-FF1CFF13DAFC}"/>
  <tableColumns count="2">
    <tableColumn id="1" xr3:uid="{2B20241C-28EB-441C-B478-7ACB46496960}" name="Date" totalsRowLabel="Totals" dataDxfId="22" totalsRowDxfId="19"/>
    <tableColumn id="2" xr3:uid="{2971FFF2-3287-4673-B44A-D9738E918A95}" name="Amount ($)" totalsRowFunction="custom" dataDxfId="21" totalsRowDxfId="18">
      <totalsRowFormula>ROUND(SUM(primaryPotentiallyMatchedTransactionsTable_1743532004639[Amount ($)]), 2)</totalsRow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C97086E7-383F-44AC-BF0A-017D9EC6D50C}" name="secondaryPotentiallyMatchedTransactionsTable_1743532004639" displayName="secondaryPotentiallyMatchedTransactionsTable_1743532004639" ref="D26:E28" insertRow="1" totalsRowCount="1" totalsRowDxfId="15">
  <autoFilter ref="D26:E27" xr:uid="{C97086E7-383F-44AC-BF0A-017D9EC6D50C}"/>
  <tableColumns count="2">
    <tableColumn id="1" xr3:uid="{93EDF6DD-9B13-48E9-9248-53B97D6C242C}" name="Date" totalsRowLabel="Totals" dataDxfId="17" totalsRowDxfId="14"/>
    <tableColumn id="2" xr3:uid="{EA5DD9A0-9A65-44EA-B11D-06CD02E99CCC}" name="Amount ($)" totalsRowFunction="custom" dataDxfId="16" totalsRowDxfId="13">
      <totalsRowFormula>ROUND(SUM(secondaryPotentiallyMatchedTransactionsTable_1743532004639[Amount ($)]), 2)</totalsRow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F01480C6-3191-461F-BE23-D1B7CD0ECC13}" name="potentiallyMatchedDifferenceTable_1743532004639" displayName="potentiallyMatchedDifferenceTable_1743532004639" ref="G26:G28" totalsRowCount="1" dataDxfId="11" totalsRowDxfId="10">
  <autoFilter ref="G26:G27" xr:uid="{F01480C6-3191-461F-BE23-D1B7CD0ECC13}"/>
  <tableColumns count="1">
    <tableColumn id="1" xr3:uid="{63281AB1-D7C6-4352-8FC2-A58960F017CD}" name="Difference(Amount ($) - Amount ($))" totalsRowFunction="custom" dataDxfId="12" totalsRowDxfId="9">
      <calculatedColumnFormula>IF(AND(primaryPotentiallyMatchedTransactionsTable_1743532004639[[#This Row],[Amount ($)]] ="", secondaryPotentiallyMatchedTransactionsTable_1743532004639[[#This Row],[Amount ($)]]=""), "", ROUND(IF(primaryPotentiallyMatchedTransactionsTable_1743532004639[[#This Row],[Amount ($)]] ="", 0, primaryPotentiallyMatchedTransactionsTable_1743532004639[[#This Row],[Amount ($)]]) - IF(secondaryPotentiallyMatchedTransactionsTable_1743532004639[[#This Row],[Amount ($)]]="", 0, secondaryPotentiallyMatchedTransactionsTable_1743532004639[[#This Row],[Amount ($)]]), 2))</calculatedColumnFormula>
      <totalsRowFormula>ROUND(SUM(potentiallyMatchedDifferenceTable_1743532004639[Difference(Amount ($) - Amount ($))]), 2)</totalsRow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C202677B-F5B8-4A00-A0F6-2A5296178630}" name="primaryMatchedTransactionsTable_1743532004639" displayName="primaryMatchedTransactionsTable_1743532004639" ref="A31:B34" totalsRowCount="1" totalsRowDxfId="8">
  <autoFilter ref="A31:B33" xr:uid="{C202677B-F5B8-4A00-A0F6-2A5296178630}"/>
  <tableColumns count="2">
    <tableColumn id="1" xr3:uid="{5B84B902-7D4E-494B-BE35-3FAA277EF0CA}" name="Date" totalsRowLabel="Totals" totalsRowDxfId="5"/>
    <tableColumn id="2" xr3:uid="{5170F705-971D-4A20-A37B-F69A2401821C}" name="Amount ($)" totalsRowFunction="custom" totalsRowDxfId="4">
      <totalsRowFormula>ROUND(SUM(primaryMatchedTransactionsTable_1743532004639[Amount ($)]), 2)</totalsRow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B6EED9C5-5C45-406C-93FF-8B8E955EAC18}" name="secondaryMatchedTransactionsTable_1743532004639" displayName="secondaryMatchedTransactionsTable_1743532004639" ref="D31:E34" totalsRowCount="1" totalsRowDxfId="7">
  <autoFilter ref="D31:E33" xr:uid="{B6EED9C5-5C45-406C-93FF-8B8E955EAC18}"/>
  <tableColumns count="2">
    <tableColumn id="1" xr3:uid="{94834E2E-71E0-4459-8BCA-04AC585684EE}" name="Date" totalsRowLabel="Totals" totalsRowDxfId="3"/>
    <tableColumn id="2" xr3:uid="{C53963D8-C0AA-4579-BBF3-E9CF2E50C824}" name="Amount ($)" totalsRowFunction="custom" totalsRowDxfId="2">
      <totalsRowFormula>ROUND(SUM(secondaryMatchedTransactionsTable_1743532004639[Amount ($)]), 2)</totalsRow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DC8E4AE5-69DD-4661-B950-E77F654CA0BD}" name="matchedDifferenceTable_1743532004639" displayName="matchedDifferenceTable_1743532004639" ref="G31:G34" totalsRowCount="1" totalsRowDxfId="6">
  <autoFilter ref="G31:G33" xr:uid="{DC8E4AE5-69DD-4661-B950-E77F654CA0BD}"/>
  <tableColumns count="1">
    <tableColumn id="1" xr3:uid="{20C5E215-D131-46C6-BEE5-C0552732CF57}" name="Difference(Amount ($) - Amount ($))" totalsRowFunction="custom" dataDxfId="0" totalsRowDxfId="1">
      <calculatedColumnFormula>IF(AND(primaryMatchedTransactionsTable_1743532004639[[#This Row],[Amount ($)]] ="", secondaryMatchedTransactionsTable_1743532004639[[#This Row],[Amount ($)]]=""), "", ROUND(IF(primaryMatchedTransactionsTable_1743532004639[[#This Row],[Amount ($)]] ="", 0, primaryMatchedTransactionsTable_1743532004639[[#This Row],[Amount ($)]]) - IF(secondaryMatchedTransactionsTable_1743532004639[[#This Row],[Amount ($)]]="", 0, secondaryMatchedTransactionsTable_1743532004639[[#This Row],[Amount ($)]]), 2))</calculatedColumnFormula>
      <totalsRowFormula>ROUND(SUM(matchedDifferenceTable_1743532004639[Difference(Amount ($) - Amount ($))]), 2)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75F8C1F-3AE6-43E9-97D9-7808C2B3CD15}">
  <we:reference id="7c3929fd-ffc8-4fa9-a64b-25dff355e46d" version="1.0.0.4" store="EXCatalog" storeType="EXCatalog"/>
  <we:alternateReferences>
    <we:reference id="WA200006575" version="1.0.0.4" store="en-U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8E4B-AF26-45D2-A0FA-D5BAF71AFAEA}">
  <dimension ref="A1:D13"/>
  <sheetViews>
    <sheetView tabSelected="1" workbookViewId="0">
      <selection activeCell="A4" sqref="A4"/>
    </sheetView>
  </sheetViews>
  <sheetFormatPr defaultRowHeight="23.25" x14ac:dyDescent="0.7"/>
  <cols>
    <col min="1" max="1" width="11.08203125" bestFit="1" customWidth="1"/>
    <col min="2" max="2" width="8.875" bestFit="1" customWidth="1"/>
    <col min="3" max="3" width="11.9140625" bestFit="1" customWidth="1"/>
    <col min="4" max="4" width="12.5" bestFit="1" customWidth="1"/>
  </cols>
  <sheetData>
    <row r="1" spans="1:4" ht="46.5" x14ac:dyDescent="0.7">
      <c r="A1" s="2" t="s">
        <v>1</v>
      </c>
      <c r="B1" s="2" t="s">
        <v>0</v>
      </c>
      <c r="C1" s="2" t="s">
        <v>7</v>
      </c>
      <c r="D1" s="2" t="s">
        <v>8</v>
      </c>
    </row>
    <row r="2" spans="1:4" ht="46.5" x14ac:dyDescent="0.7">
      <c r="A2" s="4" t="s">
        <v>9</v>
      </c>
      <c r="B2" s="3">
        <v>45200</v>
      </c>
      <c r="C2" s="4" t="s">
        <v>10</v>
      </c>
      <c r="D2" s="4">
        <v>200</v>
      </c>
    </row>
    <row r="3" spans="1:4" ht="46.5" x14ac:dyDescent="0.7">
      <c r="A3" s="4" t="s">
        <v>11</v>
      </c>
      <c r="B3" s="3">
        <v>45202</v>
      </c>
      <c r="C3" s="4" t="s">
        <v>12</v>
      </c>
      <c r="D3" s="4">
        <v>-50</v>
      </c>
    </row>
    <row r="4" spans="1:4" ht="46.5" x14ac:dyDescent="0.7">
      <c r="A4" s="4" t="s">
        <v>13</v>
      </c>
      <c r="B4" s="3">
        <v>45203</v>
      </c>
      <c r="C4" s="4" t="s">
        <v>14</v>
      </c>
      <c r="D4" s="4">
        <v>-150</v>
      </c>
    </row>
    <row r="5" spans="1:4" x14ac:dyDescent="0.7">
      <c r="A5" s="4" t="s">
        <v>15</v>
      </c>
      <c r="B5" s="3">
        <v>45204</v>
      </c>
      <c r="C5" s="4" t="s">
        <v>16</v>
      </c>
      <c r="D5" s="4">
        <v>300</v>
      </c>
    </row>
    <row r="6" spans="1:4" x14ac:dyDescent="0.7">
      <c r="A6" s="4" t="s">
        <v>17</v>
      </c>
      <c r="B6" s="3">
        <v>45206</v>
      </c>
      <c r="C6" s="4" t="s">
        <v>18</v>
      </c>
      <c r="D6" s="4">
        <v>-10</v>
      </c>
    </row>
    <row r="8" spans="1:4" x14ac:dyDescent="0.7">
      <c r="A8" s="2" t="s">
        <v>19</v>
      </c>
      <c r="B8" s="2" t="s">
        <v>0</v>
      </c>
      <c r="C8" s="2" t="s">
        <v>7</v>
      </c>
      <c r="D8" s="2" t="s">
        <v>8</v>
      </c>
    </row>
    <row r="9" spans="1:4" ht="46.5" x14ac:dyDescent="0.7">
      <c r="A9" s="4" t="s">
        <v>20</v>
      </c>
      <c r="B9" s="3">
        <v>45200</v>
      </c>
      <c r="C9" s="4" t="s">
        <v>21</v>
      </c>
      <c r="D9" s="4">
        <v>200</v>
      </c>
    </row>
    <row r="10" spans="1:4" ht="46.5" x14ac:dyDescent="0.7">
      <c r="A10" s="4" t="s">
        <v>22</v>
      </c>
      <c r="B10" s="3">
        <v>45202</v>
      </c>
      <c r="C10" s="4" t="s">
        <v>23</v>
      </c>
      <c r="D10" s="4">
        <v>-50</v>
      </c>
    </row>
    <row r="11" spans="1:4" x14ac:dyDescent="0.7">
      <c r="A11" s="4" t="s">
        <v>24</v>
      </c>
      <c r="B11" s="3">
        <v>45204</v>
      </c>
      <c r="C11" s="4" t="s">
        <v>25</v>
      </c>
      <c r="D11" s="4">
        <v>300</v>
      </c>
    </row>
    <row r="12" spans="1:4" x14ac:dyDescent="0.7">
      <c r="A12" s="4" t="s">
        <v>26</v>
      </c>
      <c r="B12" s="3">
        <v>45207</v>
      </c>
      <c r="C12" s="4" t="s">
        <v>27</v>
      </c>
      <c r="D12" s="4">
        <v>-10</v>
      </c>
    </row>
    <row r="13" spans="1:4" ht="46.5" x14ac:dyDescent="0.7">
      <c r="A13" s="4" t="s">
        <v>28</v>
      </c>
      <c r="B13" s="3">
        <v>45208</v>
      </c>
      <c r="C13" s="4" t="s">
        <v>29</v>
      </c>
      <c r="D13" s="4">
        <v>-150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9033-D2B9-4598-9786-B02F14FDD629}">
  <dimension ref="A1:G36"/>
  <sheetViews>
    <sheetView showGridLines="0" topLeftCell="A17" zoomScale="85" zoomScaleNormal="85" workbookViewId="0">
      <selection activeCell="A35" sqref="A35:B35"/>
    </sheetView>
  </sheetViews>
  <sheetFormatPr defaultRowHeight="23.25" outlineLevelRow="1" x14ac:dyDescent="0.7"/>
  <cols>
    <col min="1" max="1" width="8.875" bestFit="1" customWidth="1"/>
    <col min="2" max="2" width="11.125" bestFit="1" customWidth="1"/>
    <col min="4" max="4" width="8.875" bestFit="1" customWidth="1"/>
    <col min="5" max="5" width="11.125" bestFit="1" customWidth="1"/>
    <col min="7" max="7" width="31.7890625" bestFit="1" customWidth="1"/>
  </cols>
  <sheetData>
    <row r="1" spans="1:7" x14ac:dyDescent="0.7">
      <c r="A1" s="5" t="s">
        <v>2</v>
      </c>
      <c r="B1" s="5"/>
      <c r="C1" s="5"/>
      <c r="D1" s="5"/>
      <c r="E1" s="5"/>
      <c r="F1" s="5"/>
      <c r="G1" s="5"/>
    </row>
    <row r="2" spans="1:7" x14ac:dyDescent="0.7">
      <c r="A2" s="5"/>
      <c r="B2" s="5"/>
      <c r="C2" s="5"/>
      <c r="D2" s="5"/>
      <c r="E2" s="5"/>
      <c r="F2" s="5"/>
      <c r="G2" s="5"/>
    </row>
    <row r="3" spans="1:7" x14ac:dyDescent="0.7">
      <c r="A3" s="5"/>
      <c r="B3" s="5"/>
      <c r="C3" s="5"/>
      <c r="D3" s="5"/>
      <c r="E3" s="5"/>
      <c r="F3" s="5"/>
      <c r="G3" s="5"/>
    </row>
    <row r="4" spans="1:7" x14ac:dyDescent="0.7">
      <c r="A4" s="5"/>
      <c r="B4" s="5"/>
      <c r="C4" s="5"/>
      <c r="D4" s="5"/>
      <c r="E4" s="5"/>
      <c r="F4" s="5"/>
      <c r="G4" s="5"/>
    </row>
    <row r="5" spans="1:7" x14ac:dyDescent="0.7">
      <c r="A5" s="5"/>
      <c r="B5" s="5"/>
      <c r="C5" s="5"/>
      <c r="D5" s="5"/>
      <c r="E5" s="5"/>
      <c r="F5" s="5"/>
      <c r="G5" s="5"/>
    </row>
    <row r="6" spans="1:7" x14ac:dyDescent="0.7">
      <c r="A6" s="5"/>
      <c r="B6" s="5"/>
      <c r="C6" s="5"/>
      <c r="D6" s="5"/>
      <c r="E6" s="5"/>
      <c r="F6" s="5"/>
      <c r="G6" s="5"/>
    </row>
    <row r="11" spans="1:7" x14ac:dyDescent="0.7">
      <c r="A11" s="6" t="s">
        <v>3</v>
      </c>
      <c r="B11" s="6"/>
      <c r="D11" s="6" t="s">
        <v>3</v>
      </c>
      <c r="E11" s="6"/>
    </row>
    <row r="12" spans="1:7" x14ac:dyDescent="0.7">
      <c r="A12" s="7" t="s">
        <v>30</v>
      </c>
      <c r="B12" s="7"/>
      <c r="D12" s="7" t="s">
        <v>4</v>
      </c>
      <c r="E12" s="7"/>
    </row>
    <row r="14" spans="1:7" x14ac:dyDescent="0.7">
      <c r="A14" s="11" t="str" cm="1">
        <f t="array" ref="A14">"Unmatched transactions (" &amp; IF(AND(ISBLANK(primaryUnmatchedTransactionsTable_1743532004639[]))=TRUE,0,ROWS(primaryUnmatchedTransactionsTable_1743532004639[])) &amp; ")"</f>
        <v>Unmatched transactions (7)</v>
      </c>
      <c r="B14" s="11"/>
    </row>
    <row r="15" spans="1:7" outlineLevel="1" x14ac:dyDescent="0.7">
      <c r="A15" s="8" t="s">
        <v>0</v>
      </c>
      <c r="B15" s="8" t="s">
        <v>8</v>
      </c>
      <c r="D15" s="8" t="s">
        <v>0</v>
      </c>
      <c r="E15" s="8" t="s">
        <v>8</v>
      </c>
      <c r="G15" s="8" t="s">
        <v>31</v>
      </c>
    </row>
    <row r="16" spans="1:7" outlineLevel="1" x14ac:dyDescent="0.7">
      <c r="A16" s="1">
        <v>45200</v>
      </c>
      <c r="B16" s="9">
        <v>200</v>
      </c>
      <c r="D16" s="1">
        <v>45200</v>
      </c>
      <c r="E16" s="9">
        <v>199.99</v>
      </c>
      <c r="G16" s="9">
        <f>IF(AND(primaryUnmatchedTransactionsTable_1743532004639[[#This Row],[Amount ($)]] ="", secondaryUnmatchedTransactionsTable_1743532004639[[#This Row],[Amount ($)]]=""), "", ROUND(IF(primaryUnmatchedTransactionsTable_1743532004639[[#This Row],[Amount ($)]] ="", 0, primaryUnmatchedTransactionsTable_1743532004639[[#This Row],[Amount ($)]]) - IF(secondaryUnmatchedTransactionsTable_1743532004639[[#This Row],[Amount ($)]]="", 0, secondaryUnmatchedTransactionsTable_1743532004639[[#This Row],[Amount ($)]]), 2))</f>
        <v>0.01</v>
      </c>
    </row>
    <row r="17" spans="1:7" outlineLevel="1" x14ac:dyDescent="0.7">
      <c r="A17" s="1"/>
      <c r="B17" s="9"/>
      <c r="D17" s="1"/>
      <c r="E17" s="9"/>
      <c r="G17" s="9" t="str">
        <f>IF(AND(primaryUnmatchedTransactionsTable_1743532004639[[#This Row],[Amount ($)]] ="", secondaryUnmatchedTransactionsTable_1743532004639[[#This Row],[Amount ($)]]=""), "", ROUND(IF(primaryUnmatchedTransactionsTable_1743532004639[[#This Row],[Amount ($)]] ="", 0, primaryUnmatchedTransactionsTable_1743532004639[[#This Row],[Amount ($)]]) - IF(secondaryUnmatchedTransactionsTable_1743532004639[[#This Row],[Amount ($)]]="", 0, secondaryUnmatchedTransactionsTable_1743532004639[[#This Row],[Amount ($)]]), 2))</f>
        <v/>
      </c>
    </row>
    <row r="18" spans="1:7" outlineLevel="1" x14ac:dyDescent="0.7">
      <c r="A18" s="1">
        <v>45203</v>
      </c>
      <c r="B18" s="9">
        <v>-150</v>
      </c>
      <c r="D18" s="1"/>
      <c r="E18" s="9"/>
      <c r="G18" s="9">
        <f>IF(AND(primaryUnmatchedTransactionsTable_1743532004639[[#This Row],[Amount ($)]] ="", secondaryUnmatchedTransactionsTable_1743532004639[[#This Row],[Amount ($)]]=""), "", ROUND(IF(primaryUnmatchedTransactionsTable_1743532004639[[#This Row],[Amount ($)]] ="", 0, primaryUnmatchedTransactionsTable_1743532004639[[#This Row],[Amount ($)]]) - IF(secondaryUnmatchedTransactionsTable_1743532004639[[#This Row],[Amount ($)]]="", 0, secondaryUnmatchedTransactionsTable_1743532004639[[#This Row],[Amount ($)]]), 2))</f>
        <v>-150</v>
      </c>
    </row>
    <row r="19" spans="1:7" outlineLevel="1" x14ac:dyDescent="0.7">
      <c r="A19" s="1">
        <v>45206</v>
      </c>
      <c r="B19" s="9">
        <v>-10</v>
      </c>
      <c r="D19" s="1"/>
      <c r="E19" s="9"/>
      <c r="G19" s="9">
        <f>IF(AND(primaryUnmatchedTransactionsTable_1743532004639[[#This Row],[Amount ($)]] ="", secondaryUnmatchedTransactionsTable_1743532004639[[#This Row],[Amount ($)]]=""), "", ROUND(IF(primaryUnmatchedTransactionsTable_1743532004639[[#This Row],[Amount ($)]] ="", 0, primaryUnmatchedTransactionsTable_1743532004639[[#This Row],[Amount ($)]]) - IF(secondaryUnmatchedTransactionsTable_1743532004639[[#This Row],[Amount ($)]]="", 0, secondaryUnmatchedTransactionsTable_1743532004639[[#This Row],[Amount ($)]]), 2))</f>
        <v>-10</v>
      </c>
    </row>
    <row r="20" spans="1:7" outlineLevel="1" x14ac:dyDescent="0.7">
      <c r="A20" s="1"/>
      <c r="B20" s="9"/>
      <c r="D20" s="1"/>
      <c r="E20" s="9"/>
      <c r="G20" s="9" t="str">
        <f>IF(AND(primaryUnmatchedTransactionsTable_1743532004639[[#This Row],[Amount ($)]] ="", secondaryUnmatchedTransactionsTable_1743532004639[[#This Row],[Amount ($)]]=""), "", ROUND(IF(primaryUnmatchedTransactionsTable_1743532004639[[#This Row],[Amount ($)]] ="", 0, primaryUnmatchedTransactionsTable_1743532004639[[#This Row],[Amount ($)]]) - IF(secondaryUnmatchedTransactionsTable_1743532004639[[#This Row],[Amount ($)]]="", 0, secondaryUnmatchedTransactionsTable_1743532004639[[#This Row],[Amount ($)]]), 2))</f>
        <v/>
      </c>
    </row>
    <row r="21" spans="1:7" outlineLevel="1" x14ac:dyDescent="0.7">
      <c r="A21" s="1"/>
      <c r="B21" s="9"/>
      <c r="D21" s="1">
        <v>45207</v>
      </c>
      <c r="E21" s="9">
        <v>-10</v>
      </c>
      <c r="G21" s="9">
        <f>IF(AND(primaryUnmatchedTransactionsTable_1743532004639[[#This Row],[Amount ($)]] ="", secondaryUnmatchedTransactionsTable_1743532004639[[#This Row],[Amount ($)]]=""), "", ROUND(IF(primaryUnmatchedTransactionsTable_1743532004639[[#This Row],[Amount ($)]] ="", 0, primaryUnmatchedTransactionsTable_1743532004639[[#This Row],[Amount ($)]]) - IF(secondaryUnmatchedTransactionsTable_1743532004639[[#This Row],[Amount ($)]]="", 0, secondaryUnmatchedTransactionsTable_1743532004639[[#This Row],[Amount ($)]]), 2))</f>
        <v>10</v>
      </c>
    </row>
    <row r="22" spans="1:7" outlineLevel="1" x14ac:dyDescent="0.7">
      <c r="A22" s="1"/>
      <c r="B22" s="9"/>
      <c r="D22" s="1">
        <v>45208</v>
      </c>
      <c r="E22" s="9">
        <v>-150</v>
      </c>
      <c r="G22" s="9">
        <f>IF(AND(primaryUnmatchedTransactionsTable_1743532004639[[#This Row],[Amount ($)]] ="", secondaryUnmatchedTransactionsTable_1743532004639[[#This Row],[Amount ($)]]=""), "", ROUND(IF(primaryUnmatchedTransactionsTable_1743532004639[[#This Row],[Amount ($)]] ="", 0, primaryUnmatchedTransactionsTable_1743532004639[[#This Row],[Amount ($)]]) - IF(secondaryUnmatchedTransactionsTable_1743532004639[[#This Row],[Amount ($)]]="", 0, secondaryUnmatchedTransactionsTable_1743532004639[[#This Row],[Amount ($)]]), 2))</f>
        <v>150</v>
      </c>
    </row>
    <row r="23" spans="1:7" outlineLevel="1" x14ac:dyDescent="0.7">
      <c r="A23" s="10" t="s">
        <v>5</v>
      </c>
      <c r="B23" s="10">
        <f>ROUND(SUM(primaryUnmatchedTransactionsTable_1743532004639[Amount ($)]), 2)</f>
        <v>40</v>
      </c>
      <c r="D23" s="10" t="s">
        <v>5</v>
      </c>
      <c r="E23" s="10">
        <f>ROUND(SUM(secondaryUnmatchedTransactionsTable_1743532004639[Amount ($)]), 2)</f>
        <v>39.99</v>
      </c>
      <c r="G23" s="10">
        <f>ROUND(SUM(unmatchedDifferenceTable_1743532004639[Difference(Amount ($) - Amount ($))]), 2)</f>
        <v>0.01</v>
      </c>
    </row>
    <row r="25" spans="1:7" x14ac:dyDescent="0.7">
      <c r="A25" s="11" t="str" cm="1">
        <f t="array" ref="A25">"Potentially matched transactions (" &amp; IF(AND(ISBLANK(primaryPotentiallyMatchedTransactionsTable_1743532004639[]))=TRUE,0,ROWS(primaryPotentiallyMatchedTransactionsTable_1743532004639[])) &amp; ")"</f>
        <v>Potentially matched transactions (0)</v>
      </c>
      <c r="B25" s="11"/>
    </row>
    <row r="26" spans="1:7" outlineLevel="1" x14ac:dyDescent="0.7">
      <c r="A26" s="8" t="s">
        <v>0</v>
      </c>
      <c r="B26" s="8" t="s">
        <v>8</v>
      </c>
      <c r="D26" s="8" t="s">
        <v>0</v>
      </c>
      <c r="E26" s="8" t="s">
        <v>8</v>
      </c>
      <c r="G26" s="8" t="s">
        <v>31</v>
      </c>
    </row>
    <row r="27" spans="1:7" outlineLevel="1" x14ac:dyDescent="0.7">
      <c r="A27" s="1"/>
      <c r="B27" s="9"/>
      <c r="D27" s="1"/>
      <c r="E27" s="9"/>
      <c r="G27" s="9" t="str">
        <f>IF(AND(primaryPotentiallyMatchedTransactionsTable_1743532004639[[#This Row],[Amount ($)]] ="", secondaryPotentiallyMatchedTransactionsTable_1743532004639[[#This Row],[Amount ($)]]=""), "", ROUND(IF(primaryPotentiallyMatchedTransactionsTable_1743532004639[[#This Row],[Amount ($)]] ="", 0, primaryPotentiallyMatchedTransactionsTable_1743532004639[[#This Row],[Amount ($)]]) - IF(secondaryPotentiallyMatchedTransactionsTable_1743532004639[[#This Row],[Amount ($)]]="", 0, secondaryPotentiallyMatchedTransactionsTable_1743532004639[[#This Row],[Amount ($)]]), 2))</f>
        <v/>
      </c>
    </row>
    <row r="28" spans="1:7" outlineLevel="1" x14ac:dyDescent="0.7">
      <c r="A28" s="10" t="s">
        <v>5</v>
      </c>
      <c r="B28" s="10">
        <f>ROUND(SUM(primaryPotentiallyMatchedTransactionsTable_1743532004639[Amount ($)]), 2)</f>
        <v>0</v>
      </c>
      <c r="D28" s="10" t="s">
        <v>5</v>
      </c>
      <c r="E28" s="10">
        <f>ROUND(SUM(secondaryPotentiallyMatchedTransactionsTable_1743532004639[Amount ($)]), 2)</f>
        <v>0</v>
      </c>
      <c r="G28" s="10">
        <f>ROUND(SUM(potentiallyMatchedDifferenceTable_1743532004639[Difference(Amount ($) - Amount ($))]), 2)</f>
        <v>0</v>
      </c>
    </row>
    <row r="30" spans="1:7" x14ac:dyDescent="0.7">
      <c r="A30" s="11" t="str" cm="1">
        <f t="array" ref="A30">"Matched transactions (" &amp; IF(AND(ISBLANK(primaryMatchedTransactionsTable_1743532004639[]))=TRUE,0,ROWS(primaryMatchedTransactionsTable_1743532004639[])) &amp; ")"</f>
        <v>Matched transactions (2)</v>
      </c>
      <c r="B30" s="11"/>
    </row>
    <row r="31" spans="1:7" outlineLevel="1" x14ac:dyDescent="0.7">
      <c r="A31" s="8" t="s">
        <v>0</v>
      </c>
      <c r="B31" s="8" t="s">
        <v>8</v>
      </c>
      <c r="D31" s="8" t="s">
        <v>0</v>
      </c>
      <c r="E31" s="8" t="s">
        <v>8</v>
      </c>
      <c r="G31" s="8" t="s">
        <v>31</v>
      </c>
    </row>
    <row r="32" spans="1:7" outlineLevel="1" x14ac:dyDescent="0.7">
      <c r="A32" s="1">
        <v>45202</v>
      </c>
      <c r="B32" s="9">
        <v>-50</v>
      </c>
      <c r="D32" s="1">
        <v>45202</v>
      </c>
      <c r="E32" s="9">
        <v>-50</v>
      </c>
      <c r="G32" s="9">
        <f>IF(AND(primaryMatchedTransactionsTable_1743532004639[[#This Row],[Amount ($)]] ="", secondaryMatchedTransactionsTable_1743532004639[[#This Row],[Amount ($)]]=""), "", ROUND(IF(primaryMatchedTransactionsTable_1743532004639[[#This Row],[Amount ($)]] ="", 0, primaryMatchedTransactionsTable_1743532004639[[#This Row],[Amount ($)]]) - IF(secondaryMatchedTransactionsTable_1743532004639[[#This Row],[Amount ($)]]="", 0, secondaryMatchedTransactionsTable_1743532004639[[#This Row],[Amount ($)]]), 2))</f>
        <v>0</v>
      </c>
    </row>
    <row r="33" spans="1:7" outlineLevel="1" x14ac:dyDescent="0.7">
      <c r="A33" s="1">
        <v>45204</v>
      </c>
      <c r="B33" s="9">
        <v>300</v>
      </c>
      <c r="D33" s="1">
        <v>45204</v>
      </c>
      <c r="E33" s="9">
        <v>300</v>
      </c>
      <c r="G33" s="9">
        <f>IF(AND(primaryMatchedTransactionsTable_1743532004639[[#This Row],[Amount ($)]] ="", secondaryMatchedTransactionsTable_1743532004639[[#This Row],[Amount ($)]]=""), "", ROUND(IF(primaryMatchedTransactionsTable_1743532004639[[#This Row],[Amount ($)]] ="", 0, primaryMatchedTransactionsTable_1743532004639[[#This Row],[Amount ($)]]) - IF(secondaryMatchedTransactionsTable_1743532004639[[#This Row],[Amount ($)]]="", 0, secondaryMatchedTransactionsTable_1743532004639[[#This Row],[Amount ($)]]), 2))</f>
        <v>0</v>
      </c>
    </row>
    <row r="34" spans="1:7" outlineLevel="1" x14ac:dyDescent="0.7">
      <c r="A34" s="10" t="s">
        <v>5</v>
      </c>
      <c r="B34" s="10">
        <f>ROUND(SUM(primaryMatchedTransactionsTable_1743532004639[Amount ($)]), 2)</f>
        <v>250</v>
      </c>
      <c r="D34" s="10" t="s">
        <v>5</v>
      </c>
      <c r="E34" s="10">
        <f>ROUND(SUM(secondaryMatchedTransactionsTable_1743532004639[Amount ($)]), 2)</f>
        <v>250</v>
      </c>
      <c r="G34" s="10">
        <f>ROUND(SUM(matchedDifferenceTable_1743532004639[Difference(Amount ($) - Amount ($))]), 2)</f>
        <v>0</v>
      </c>
    </row>
    <row r="36" spans="1:7" x14ac:dyDescent="0.7">
      <c r="A36" s="12" t="s">
        <v>6</v>
      </c>
      <c r="B36" s="12">
        <f>ROUND(SUM(primaryUnmatchedTransactionsTable_1743532004639[Amount ($)])+SUM(primaryPotentiallyMatchedTransactionsTable_1743532004639[Amount ($)])+SUM(primaryMatchedTransactionsTable_1743532004639[Amount ($)]), 2)</f>
        <v>290</v>
      </c>
      <c r="C36" s="12"/>
      <c r="D36" s="12"/>
      <c r="E36" s="12">
        <f>ROUND(SUM(secondaryUnmatchedTransactionsTable_1743532004639[Amount ($)])+SUM(secondaryPotentiallyMatchedTransactionsTable_1743532004639[Amount ($)])+SUM(secondaryMatchedTransactionsTable_1743532004639[Amount ($)]), 2)</f>
        <v>289.99</v>
      </c>
      <c r="F36" s="12"/>
      <c r="G36" s="12">
        <f>ROUND(SUM(unmatchedDifferenceTable_1743532004639[Difference(Amount ($) - Amount ($))])+SUM(potentiallyMatchedDifferenceTable_1743532004639[Difference(Amount ($) - Amount ($))])+SUM(matchedDifferenceTable_1743532004639[Difference(Amount ($) - Amount ($))]), 2)</f>
        <v>0.01</v>
      </c>
    </row>
  </sheetData>
  <mergeCells count="8">
    <mergeCell ref="A25:B25"/>
    <mergeCell ref="A30:B30"/>
    <mergeCell ref="A1:G6"/>
    <mergeCell ref="A11:B11"/>
    <mergeCell ref="D11:E11"/>
    <mergeCell ref="A12:B12"/>
    <mergeCell ref="D12:E12"/>
    <mergeCell ref="A14:B14"/>
  </mergeCells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Reconciliation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2025-04-01T17:57:36Z</dcterms:created>
  <dcterms:modified xsi:type="dcterms:W3CDTF">2025-04-01T18:28:27Z</dcterms:modified>
</cp:coreProperties>
</file>