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unomail-my.sharepoint.com/personal/zschimpf_unomaha_edu/Documents/F24 - Graph/P2/"/>
    </mc:Choice>
  </mc:AlternateContent>
  <xr:revisionPtr revIDLastSave="914" documentId="11_0B1D56BE9CDCCE836B02CE7A5FB0D4A9BBFD1C62" xr6:coauthVersionLast="47" xr6:coauthVersionMax="47" xr10:uidLastSave="{C4DC68AD-9CBC-4DAC-ACAC-B96B13D90713}"/>
  <bookViews>
    <workbookView xWindow="38280" yWindow="-2895" windowWidth="16440" windowHeight="29040" firstSheet="1" activeTab="2" xr2:uid="{00000000-000D-0000-FFFF-FFFF00000000}"/>
  </bookViews>
  <sheets>
    <sheet name="Unique" sheetId="1" r:id="rId1"/>
    <sheet name="Adjacent" sheetId="5" r:id="rId2"/>
    <sheet name="START STOP" sheetId="6" r:id="rId3"/>
    <sheet name="Aggregate" sheetId="4" r:id="rId4"/>
    <sheet name="Codons" sheetId="2" r:id="rId5"/>
    <sheet name="Amino Acids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6" l="1"/>
  <c r="N2" i="6"/>
  <c r="N3" i="6"/>
  <c r="N4" i="6"/>
  <c r="N5" i="6"/>
  <c r="N6" i="6"/>
  <c r="N7" i="6"/>
  <c r="N8" i="6"/>
  <c r="N9" i="6"/>
  <c r="N10" i="6"/>
  <c r="N11" i="6"/>
  <c r="N12" i="6"/>
  <c r="N13" i="6"/>
  <c r="L2" i="6"/>
  <c r="L3" i="6"/>
  <c r="L4" i="6"/>
  <c r="L5" i="6"/>
  <c r="L6" i="6"/>
  <c r="L7" i="6"/>
  <c r="L8" i="6"/>
  <c r="L9" i="6"/>
  <c r="L10" i="6"/>
  <c r="L11" i="6"/>
  <c r="L12" i="6"/>
  <c r="L13" i="6"/>
  <c r="D2" i="6"/>
  <c r="D3" i="6"/>
  <c r="D4" i="6"/>
  <c r="D5" i="6"/>
  <c r="D6" i="6"/>
  <c r="D7" i="6"/>
  <c r="D8" i="6"/>
  <c r="D9" i="6"/>
  <c r="D10" i="6"/>
  <c r="D11" i="6"/>
  <c r="D12" i="6"/>
  <c r="D13" i="6"/>
  <c r="B2" i="6"/>
  <c r="B3" i="6"/>
  <c r="B4" i="6"/>
  <c r="B5" i="6"/>
  <c r="B6" i="6"/>
  <c r="B7" i="6"/>
  <c r="B8" i="6"/>
  <c r="B9" i="6"/>
  <c r="B10" i="6"/>
  <c r="B11" i="6"/>
  <c r="B12" i="6"/>
  <c r="B13" i="6"/>
  <c r="C13" i="6"/>
  <c r="C12" i="6"/>
  <c r="C11" i="6"/>
  <c r="C10" i="6"/>
  <c r="C9" i="6"/>
  <c r="C8" i="6"/>
  <c r="C7" i="6"/>
  <c r="C6" i="6"/>
  <c r="C5" i="6"/>
  <c r="C4" i="6"/>
  <c r="C3" i="6"/>
  <c r="C2" i="6"/>
  <c r="M13" i="6"/>
  <c r="M12" i="6"/>
  <c r="M11" i="6"/>
  <c r="M10" i="6"/>
  <c r="M9" i="6"/>
  <c r="M8" i="6"/>
  <c r="M7" i="6"/>
  <c r="M6" i="6"/>
  <c r="M5" i="6"/>
  <c r="M4" i="6"/>
  <c r="M3" i="6"/>
  <c r="M2" i="6"/>
  <c r="F10" i="6"/>
  <c r="I6" i="6" s="1"/>
  <c r="F9" i="6"/>
  <c r="F8" i="6"/>
  <c r="F7" i="6"/>
  <c r="F6" i="6"/>
  <c r="F4" i="6"/>
  <c r="F3" i="6"/>
  <c r="F2" i="6"/>
  <c r="K258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G92" i="5"/>
  <c r="H92" i="5" s="1"/>
  <c r="I92" i="5" s="1"/>
  <c r="G87" i="5"/>
  <c r="H87" i="5" s="1"/>
  <c r="I87" i="5" s="1"/>
  <c r="G153" i="5"/>
  <c r="H153" i="5" s="1"/>
  <c r="I153" i="5" s="1"/>
  <c r="G10" i="5"/>
  <c r="H10" i="5" s="1"/>
  <c r="I10" i="5" s="1"/>
  <c r="G88" i="5"/>
  <c r="H88" i="5" s="1"/>
  <c r="I88" i="5" s="1"/>
  <c r="G177" i="5"/>
  <c r="H177" i="5" s="1"/>
  <c r="I177" i="5" s="1"/>
  <c r="G42" i="5"/>
  <c r="H42" i="5" s="1"/>
  <c r="I42" i="5" s="1"/>
  <c r="G250" i="5"/>
  <c r="H250" i="5" s="1"/>
  <c r="I250" i="5" s="1"/>
  <c r="G91" i="5"/>
  <c r="H91" i="5" s="1"/>
  <c r="I91" i="5" s="1"/>
  <c r="G197" i="5"/>
  <c r="H197" i="5" s="1"/>
  <c r="I197" i="5" s="1"/>
  <c r="G103" i="5"/>
  <c r="H103" i="5" s="1"/>
  <c r="I103" i="5" s="1"/>
  <c r="G151" i="5"/>
  <c r="H151" i="5" s="1"/>
  <c r="I151" i="5" s="1"/>
  <c r="G104" i="5"/>
  <c r="H104" i="5" s="1"/>
  <c r="I104" i="5" s="1"/>
  <c r="G168" i="5"/>
  <c r="H168" i="5" s="1"/>
  <c r="I168" i="5" s="1"/>
  <c r="G172" i="5"/>
  <c r="H172" i="5" s="1"/>
  <c r="I172" i="5" s="1"/>
  <c r="G224" i="5"/>
  <c r="H224" i="5" s="1"/>
  <c r="I224" i="5" s="1"/>
  <c r="G5" i="5"/>
  <c r="H5" i="5" s="1"/>
  <c r="I5" i="5" s="1"/>
  <c r="G150" i="5"/>
  <c r="H150" i="5" s="1"/>
  <c r="I150" i="5" s="1"/>
  <c r="G99" i="5"/>
  <c r="H99" i="5" s="1"/>
  <c r="I99" i="5" s="1"/>
  <c r="G123" i="5"/>
  <c r="H123" i="5" s="1"/>
  <c r="I123" i="5" s="1"/>
  <c r="G65" i="5"/>
  <c r="H65" i="5" s="1"/>
  <c r="I65" i="5" s="1"/>
  <c r="G257" i="5"/>
  <c r="H257" i="5" s="1"/>
  <c r="I257" i="5" s="1"/>
  <c r="G34" i="5"/>
  <c r="H34" i="5" s="1"/>
  <c r="I34" i="5" s="1"/>
  <c r="G86" i="5"/>
  <c r="H86" i="5" s="1"/>
  <c r="I86" i="5" s="1"/>
  <c r="G212" i="5"/>
  <c r="H212" i="5" s="1"/>
  <c r="I212" i="5" s="1"/>
  <c r="G157" i="5"/>
  <c r="H157" i="5" s="1"/>
  <c r="I157" i="5" s="1"/>
  <c r="G2" i="5"/>
  <c r="H2" i="5" s="1"/>
  <c r="I2" i="5" s="1"/>
  <c r="G58" i="5"/>
  <c r="H58" i="5" s="1"/>
  <c r="I58" i="5" s="1"/>
  <c r="G190" i="5"/>
  <c r="H190" i="5" s="1"/>
  <c r="I190" i="5" s="1"/>
  <c r="G234" i="5"/>
  <c r="H234" i="5" s="1"/>
  <c r="I234" i="5" s="1"/>
  <c r="G254" i="5"/>
  <c r="H254" i="5" s="1"/>
  <c r="I254" i="5" s="1"/>
  <c r="G139" i="5"/>
  <c r="H139" i="5" s="1"/>
  <c r="I139" i="5" s="1"/>
  <c r="G227" i="5"/>
  <c r="H227" i="5" s="1"/>
  <c r="I227" i="5" s="1"/>
  <c r="G231" i="5"/>
  <c r="H231" i="5" s="1"/>
  <c r="I231" i="5" s="1"/>
  <c r="G28" i="5"/>
  <c r="H28" i="5" s="1"/>
  <c r="I28" i="5" s="1"/>
  <c r="G36" i="5"/>
  <c r="H36" i="5" s="1"/>
  <c r="I36" i="5" s="1"/>
  <c r="G140" i="5"/>
  <c r="H140" i="5" s="1"/>
  <c r="I140" i="5" s="1"/>
  <c r="G188" i="5"/>
  <c r="H188" i="5" s="1"/>
  <c r="I188" i="5" s="1"/>
  <c r="G125" i="5"/>
  <c r="H125" i="5" s="1"/>
  <c r="I125" i="5" s="1"/>
  <c r="G189" i="5"/>
  <c r="H189" i="5" s="1"/>
  <c r="I189" i="5" s="1"/>
  <c r="G241" i="5"/>
  <c r="H241" i="5" s="1"/>
  <c r="I241" i="5" s="1"/>
  <c r="G253" i="5"/>
  <c r="H253" i="5" s="1"/>
  <c r="I253" i="5" s="1"/>
  <c r="G170" i="5"/>
  <c r="H170" i="5" s="1"/>
  <c r="I170" i="5" s="1"/>
  <c r="G83" i="5"/>
  <c r="H83" i="5" s="1"/>
  <c r="I83" i="5" s="1"/>
  <c r="G155" i="5"/>
  <c r="H155" i="5" s="1"/>
  <c r="I155" i="5" s="1"/>
  <c r="G163" i="5"/>
  <c r="H163" i="5" s="1"/>
  <c r="I163" i="5" s="1"/>
  <c r="G183" i="5"/>
  <c r="H183" i="5" s="1"/>
  <c r="I183" i="5" s="1"/>
  <c r="G207" i="5"/>
  <c r="H207" i="5" s="1"/>
  <c r="I207" i="5" s="1"/>
  <c r="G4" i="5"/>
  <c r="H4" i="5" s="1"/>
  <c r="I4" i="5" s="1"/>
  <c r="G12" i="5"/>
  <c r="H12" i="5" s="1"/>
  <c r="I12" i="5" s="1"/>
  <c r="G44" i="5"/>
  <c r="H44" i="5" s="1"/>
  <c r="I44" i="5" s="1"/>
  <c r="G96" i="5"/>
  <c r="H96" i="5" s="1"/>
  <c r="I96" i="5" s="1"/>
  <c r="G152" i="5"/>
  <c r="H152" i="5" s="1"/>
  <c r="I152" i="5" s="1"/>
  <c r="G232" i="5"/>
  <c r="H232" i="5" s="1"/>
  <c r="I232" i="5" s="1"/>
  <c r="G256" i="5"/>
  <c r="H256" i="5" s="1"/>
  <c r="I256" i="5" s="1"/>
  <c r="G193" i="5"/>
  <c r="H193" i="5" s="1"/>
  <c r="I193" i="5" s="1"/>
  <c r="G229" i="5"/>
  <c r="H229" i="5" s="1"/>
  <c r="I229" i="5" s="1"/>
  <c r="G233" i="5"/>
  <c r="H233" i="5" s="1"/>
  <c r="I233" i="5" s="1"/>
  <c r="G46" i="5"/>
  <c r="H46" i="5" s="1"/>
  <c r="I46" i="5" s="1"/>
  <c r="G66" i="5"/>
  <c r="H66" i="5" s="1"/>
  <c r="I66" i="5" s="1"/>
  <c r="G166" i="5"/>
  <c r="H166" i="5" s="1"/>
  <c r="I166" i="5" s="1"/>
  <c r="G11" i="5"/>
  <c r="H11" i="5" s="1"/>
  <c r="I11" i="5" s="1"/>
  <c r="G23" i="5"/>
  <c r="H23" i="5" s="1"/>
  <c r="I23" i="5" s="1"/>
  <c r="G47" i="5"/>
  <c r="H47" i="5" s="1"/>
  <c r="I47" i="5" s="1"/>
  <c r="G71" i="5"/>
  <c r="H71" i="5" s="1"/>
  <c r="I71" i="5" s="1"/>
  <c r="G107" i="5"/>
  <c r="H107" i="5" s="1"/>
  <c r="I107" i="5" s="1"/>
  <c r="G111" i="5"/>
  <c r="H111" i="5" s="1"/>
  <c r="I111" i="5" s="1"/>
  <c r="G131" i="5"/>
  <c r="H131" i="5" s="1"/>
  <c r="I131" i="5" s="1"/>
  <c r="G235" i="5"/>
  <c r="H235" i="5" s="1"/>
  <c r="I235" i="5" s="1"/>
  <c r="G40" i="5"/>
  <c r="H40" i="5" s="1"/>
  <c r="I40" i="5" s="1"/>
  <c r="G108" i="5"/>
  <c r="H108" i="5" s="1"/>
  <c r="I108" i="5" s="1"/>
  <c r="G156" i="5"/>
  <c r="H156" i="5" s="1"/>
  <c r="I156" i="5" s="1"/>
  <c r="G192" i="5"/>
  <c r="H192" i="5" s="1"/>
  <c r="I192" i="5" s="1"/>
  <c r="G244" i="5"/>
  <c r="H244" i="5" s="1"/>
  <c r="I244" i="5" s="1"/>
  <c r="G13" i="5"/>
  <c r="H13" i="5" s="1"/>
  <c r="I13" i="5" s="1"/>
  <c r="G77" i="5"/>
  <c r="H77" i="5" s="1"/>
  <c r="I77" i="5" s="1"/>
  <c r="G129" i="5"/>
  <c r="H129" i="5" s="1"/>
  <c r="I129" i="5" s="1"/>
  <c r="G133" i="5"/>
  <c r="H133" i="5" s="1"/>
  <c r="I133" i="5" s="1"/>
  <c r="G137" i="5"/>
  <c r="H137" i="5" s="1"/>
  <c r="I137" i="5" s="1"/>
  <c r="G173" i="5"/>
  <c r="H173" i="5" s="1"/>
  <c r="I173" i="5" s="1"/>
  <c r="G237" i="5"/>
  <c r="H237" i="5" s="1"/>
  <c r="I237" i="5" s="1"/>
  <c r="G245" i="5"/>
  <c r="H245" i="5" s="1"/>
  <c r="I245" i="5" s="1"/>
  <c r="G38" i="5"/>
  <c r="H38" i="5" s="1"/>
  <c r="I38" i="5" s="1"/>
  <c r="G62" i="5"/>
  <c r="H62" i="5" s="1"/>
  <c r="I62" i="5" s="1"/>
  <c r="G142" i="5"/>
  <c r="H142" i="5" s="1"/>
  <c r="I142" i="5" s="1"/>
  <c r="G182" i="5"/>
  <c r="H182" i="5" s="1"/>
  <c r="I182" i="5" s="1"/>
  <c r="G194" i="5"/>
  <c r="H194" i="5" s="1"/>
  <c r="I194" i="5" s="1"/>
  <c r="G230" i="5"/>
  <c r="H230" i="5" s="1"/>
  <c r="I230" i="5" s="1"/>
  <c r="G75" i="5"/>
  <c r="H75" i="5" s="1"/>
  <c r="I75" i="5" s="1"/>
  <c r="G52" i="5"/>
  <c r="H52" i="5" s="1"/>
  <c r="I52" i="5" s="1"/>
  <c r="G60" i="5"/>
  <c r="H60" i="5" s="1"/>
  <c r="I60" i="5" s="1"/>
  <c r="G84" i="5"/>
  <c r="H84" i="5" s="1"/>
  <c r="I84" i="5" s="1"/>
  <c r="G124" i="5"/>
  <c r="H124" i="5" s="1"/>
  <c r="I124" i="5" s="1"/>
  <c r="G180" i="5"/>
  <c r="H180" i="5" s="1"/>
  <c r="I180" i="5" s="1"/>
  <c r="G184" i="5"/>
  <c r="H184" i="5" s="1"/>
  <c r="I184" i="5" s="1"/>
  <c r="G228" i="5"/>
  <c r="H228" i="5" s="1"/>
  <c r="I228" i="5" s="1"/>
  <c r="G236" i="5"/>
  <c r="H236" i="5" s="1"/>
  <c r="I236" i="5" s="1"/>
  <c r="G240" i="5"/>
  <c r="H240" i="5" s="1"/>
  <c r="I240" i="5" s="1"/>
  <c r="G252" i="5"/>
  <c r="H252" i="5" s="1"/>
  <c r="I252" i="5" s="1"/>
  <c r="G145" i="5"/>
  <c r="H145" i="5" s="1"/>
  <c r="I145" i="5" s="1"/>
  <c r="G185" i="5"/>
  <c r="H185" i="5" s="1"/>
  <c r="I185" i="5" s="1"/>
  <c r="G217" i="5"/>
  <c r="H217" i="5" s="1"/>
  <c r="I217" i="5" s="1"/>
  <c r="G14" i="5"/>
  <c r="H14" i="5" s="1"/>
  <c r="I14" i="5" s="1"/>
  <c r="G130" i="5"/>
  <c r="H130" i="5" s="1"/>
  <c r="I130" i="5" s="1"/>
  <c r="G138" i="5"/>
  <c r="H138" i="5" s="1"/>
  <c r="I138" i="5" s="1"/>
  <c r="G174" i="5"/>
  <c r="H174" i="5" s="1"/>
  <c r="I174" i="5" s="1"/>
  <c r="G222" i="5"/>
  <c r="H222" i="5" s="1"/>
  <c r="I222" i="5" s="1"/>
  <c r="G15" i="5"/>
  <c r="H15" i="5" s="1"/>
  <c r="I15" i="5" s="1"/>
  <c r="G39" i="5"/>
  <c r="H39" i="5" s="1"/>
  <c r="I39" i="5" s="1"/>
  <c r="G95" i="5"/>
  <c r="H95" i="5" s="1"/>
  <c r="I95" i="5" s="1"/>
  <c r="G147" i="5"/>
  <c r="H147" i="5" s="1"/>
  <c r="I147" i="5" s="1"/>
  <c r="G175" i="5"/>
  <c r="H175" i="5" s="1"/>
  <c r="I175" i="5" s="1"/>
  <c r="G239" i="5"/>
  <c r="H239" i="5" s="1"/>
  <c r="I239" i="5" s="1"/>
  <c r="G243" i="5"/>
  <c r="H243" i="5" s="1"/>
  <c r="I243" i="5" s="1"/>
  <c r="G64" i="5"/>
  <c r="H64" i="5" s="1"/>
  <c r="I64" i="5" s="1"/>
  <c r="G76" i="5"/>
  <c r="H76" i="5" s="1"/>
  <c r="I76" i="5" s="1"/>
  <c r="G100" i="5"/>
  <c r="H100" i="5" s="1"/>
  <c r="I100" i="5" s="1"/>
  <c r="G160" i="5"/>
  <c r="H160" i="5" s="1"/>
  <c r="I160" i="5" s="1"/>
  <c r="G248" i="5"/>
  <c r="H248" i="5" s="1"/>
  <c r="I248" i="5" s="1"/>
  <c r="G49" i="5"/>
  <c r="H49" i="5" s="1"/>
  <c r="I49" i="5" s="1"/>
  <c r="G61" i="5"/>
  <c r="H61" i="5" s="1"/>
  <c r="I61" i="5" s="1"/>
  <c r="G121" i="5"/>
  <c r="H121" i="5" s="1"/>
  <c r="I121" i="5" s="1"/>
  <c r="G122" i="5"/>
  <c r="H122" i="5" s="1"/>
  <c r="I122" i="5" s="1"/>
  <c r="G186" i="5"/>
  <c r="H186" i="5" s="1"/>
  <c r="I186" i="5" s="1"/>
  <c r="G206" i="5"/>
  <c r="H206" i="5" s="1"/>
  <c r="I206" i="5" s="1"/>
  <c r="G238" i="5"/>
  <c r="H238" i="5" s="1"/>
  <c r="I238" i="5" s="1"/>
  <c r="G31" i="5"/>
  <c r="H31" i="5" s="1"/>
  <c r="I31" i="5" s="1"/>
  <c r="G43" i="5"/>
  <c r="H43" i="5" s="1"/>
  <c r="I43" i="5" s="1"/>
  <c r="G55" i="5"/>
  <c r="H55" i="5" s="1"/>
  <c r="I55" i="5" s="1"/>
  <c r="G63" i="5"/>
  <c r="H63" i="5" s="1"/>
  <c r="I63" i="5" s="1"/>
  <c r="G171" i="5"/>
  <c r="H171" i="5" s="1"/>
  <c r="I171" i="5" s="1"/>
  <c r="G187" i="5"/>
  <c r="H187" i="5" s="1"/>
  <c r="I187" i="5" s="1"/>
  <c r="G215" i="5"/>
  <c r="H215" i="5" s="1"/>
  <c r="I215" i="5" s="1"/>
  <c r="G251" i="5"/>
  <c r="H251" i="5" s="1"/>
  <c r="I251" i="5" s="1"/>
  <c r="G16" i="5"/>
  <c r="H16" i="5" s="1"/>
  <c r="I16" i="5" s="1"/>
  <c r="G112" i="5"/>
  <c r="H112" i="5" s="1"/>
  <c r="I112" i="5" s="1"/>
  <c r="G144" i="5"/>
  <c r="H144" i="5" s="1"/>
  <c r="I144" i="5" s="1"/>
  <c r="G176" i="5"/>
  <c r="H176" i="5" s="1"/>
  <c r="I176" i="5" s="1"/>
  <c r="G17" i="5"/>
  <c r="H17" i="5" s="1"/>
  <c r="I17" i="5" s="1"/>
  <c r="G21" i="5"/>
  <c r="H21" i="5" s="1"/>
  <c r="I21" i="5" s="1"/>
  <c r="G93" i="5"/>
  <c r="H93" i="5" s="1"/>
  <c r="I93" i="5" s="1"/>
  <c r="G141" i="5"/>
  <c r="H141" i="5" s="1"/>
  <c r="I141" i="5" s="1"/>
  <c r="G161" i="5"/>
  <c r="H161" i="5" s="1"/>
  <c r="I161" i="5" s="1"/>
  <c r="G165" i="5"/>
  <c r="H165" i="5" s="1"/>
  <c r="I165" i="5" s="1"/>
  <c r="G169" i="5"/>
  <c r="H169" i="5" s="1"/>
  <c r="I169" i="5" s="1"/>
  <c r="G209" i="5"/>
  <c r="H209" i="5" s="1"/>
  <c r="I209" i="5" s="1"/>
  <c r="G225" i="5"/>
  <c r="H225" i="5" s="1"/>
  <c r="I225" i="5" s="1"/>
  <c r="G6" i="5"/>
  <c r="H6" i="5" s="1"/>
  <c r="I6" i="5" s="1"/>
  <c r="G18" i="5"/>
  <c r="H18" i="5" s="1"/>
  <c r="I18" i="5" s="1"/>
  <c r="G98" i="5"/>
  <c r="H98" i="5" s="1"/>
  <c r="I98" i="5" s="1"/>
  <c r="G154" i="5"/>
  <c r="H154" i="5" s="1"/>
  <c r="I154" i="5" s="1"/>
  <c r="G158" i="5"/>
  <c r="H158" i="5" s="1"/>
  <c r="I158" i="5" s="1"/>
  <c r="G162" i="5"/>
  <c r="H162" i="5" s="1"/>
  <c r="I162" i="5" s="1"/>
  <c r="G178" i="5"/>
  <c r="H178" i="5" s="1"/>
  <c r="I178" i="5" s="1"/>
  <c r="G242" i="5"/>
  <c r="H242" i="5" s="1"/>
  <c r="I242" i="5" s="1"/>
  <c r="G67" i="5"/>
  <c r="H67" i="5" s="1"/>
  <c r="I67" i="5" s="1"/>
  <c r="G79" i="5"/>
  <c r="H79" i="5" s="1"/>
  <c r="I79" i="5" s="1"/>
  <c r="G127" i="5"/>
  <c r="H127" i="5" s="1"/>
  <c r="I127" i="5" s="1"/>
  <c r="G247" i="5"/>
  <c r="H247" i="5" s="1"/>
  <c r="I247" i="5" s="1"/>
  <c r="G48" i="5"/>
  <c r="H48" i="5" s="1"/>
  <c r="I48" i="5" s="1"/>
  <c r="G68" i="5"/>
  <c r="H68" i="5" s="1"/>
  <c r="I68" i="5" s="1"/>
  <c r="G116" i="5"/>
  <c r="H116" i="5" s="1"/>
  <c r="I116" i="5" s="1"/>
  <c r="G132" i="5"/>
  <c r="H132" i="5" s="1"/>
  <c r="I132" i="5" s="1"/>
  <c r="G148" i="5"/>
  <c r="H148" i="5" s="1"/>
  <c r="I148" i="5" s="1"/>
  <c r="G164" i="5"/>
  <c r="H164" i="5" s="1"/>
  <c r="I164" i="5" s="1"/>
  <c r="G196" i="5"/>
  <c r="H196" i="5" s="1"/>
  <c r="I196" i="5" s="1"/>
  <c r="G200" i="5"/>
  <c r="H200" i="5" s="1"/>
  <c r="I200" i="5" s="1"/>
  <c r="G208" i="5"/>
  <c r="H208" i="5" s="1"/>
  <c r="I208" i="5" s="1"/>
  <c r="G25" i="5"/>
  <c r="H25" i="5" s="1"/>
  <c r="I25" i="5" s="1"/>
  <c r="G73" i="5"/>
  <c r="H73" i="5" s="1"/>
  <c r="I73" i="5" s="1"/>
  <c r="G81" i="5"/>
  <c r="H81" i="5" s="1"/>
  <c r="I81" i="5" s="1"/>
  <c r="G85" i="5"/>
  <c r="H85" i="5" s="1"/>
  <c r="I85" i="5" s="1"/>
  <c r="G97" i="5"/>
  <c r="H97" i="5" s="1"/>
  <c r="I97" i="5" s="1"/>
  <c r="G113" i="5"/>
  <c r="H113" i="5" s="1"/>
  <c r="I113" i="5" s="1"/>
  <c r="G201" i="5"/>
  <c r="H201" i="5" s="1"/>
  <c r="I201" i="5" s="1"/>
  <c r="G213" i="5"/>
  <c r="H213" i="5" s="1"/>
  <c r="I213" i="5" s="1"/>
  <c r="G22" i="5"/>
  <c r="H22" i="5" s="1"/>
  <c r="I22" i="5" s="1"/>
  <c r="G50" i="5"/>
  <c r="H50" i="5" s="1"/>
  <c r="I50" i="5" s="1"/>
  <c r="G70" i="5"/>
  <c r="H70" i="5" s="1"/>
  <c r="I70" i="5" s="1"/>
  <c r="G82" i="5"/>
  <c r="H82" i="5" s="1"/>
  <c r="I82" i="5" s="1"/>
  <c r="G90" i="5"/>
  <c r="H90" i="5" s="1"/>
  <c r="I90" i="5" s="1"/>
  <c r="G106" i="5"/>
  <c r="H106" i="5" s="1"/>
  <c r="I106" i="5" s="1"/>
  <c r="G126" i="5"/>
  <c r="H126" i="5" s="1"/>
  <c r="I126" i="5" s="1"/>
  <c r="G134" i="5"/>
  <c r="H134" i="5" s="1"/>
  <c r="I134" i="5" s="1"/>
  <c r="G210" i="5"/>
  <c r="H210" i="5" s="1"/>
  <c r="I210" i="5" s="1"/>
  <c r="G3" i="5"/>
  <c r="H3" i="5" s="1"/>
  <c r="I3" i="5" s="1"/>
  <c r="G143" i="5"/>
  <c r="H143" i="5" s="1"/>
  <c r="I143" i="5" s="1"/>
  <c r="G191" i="5"/>
  <c r="H191" i="5" s="1"/>
  <c r="I191" i="5" s="1"/>
  <c r="G223" i="5"/>
  <c r="H223" i="5" s="1"/>
  <c r="I223" i="5" s="1"/>
  <c r="G8" i="5"/>
  <c r="H8" i="5" s="1"/>
  <c r="I8" i="5" s="1"/>
  <c r="G24" i="5"/>
  <c r="H24" i="5" s="1"/>
  <c r="I24" i="5" s="1"/>
  <c r="G80" i="5"/>
  <c r="H80" i="5" s="1"/>
  <c r="I80" i="5" s="1"/>
  <c r="G136" i="5"/>
  <c r="H136" i="5" s="1"/>
  <c r="I136" i="5" s="1"/>
  <c r="G204" i="5"/>
  <c r="H204" i="5" s="1"/>
  <c r="I204" i="5" s="1"/>
  <c r="G216" i="5"/>
  <c r="H216" i="5" s="1"/>
  <c r="I216" i="5" s="1"/>
  <c r="G220" i="5"/>
  <c r="H220" i="5" s="1"/>
  <c r="I220" i="5" s="1"/>
  <c r="G57" i="5"/>
  <c r="H57" i="5" s="1"/>
  <c r="I57" i="5" s="1"/>
  <c r="G89" i="5"/>
  <c r="H89" i="5" s="1"/>
  <c r="I89" i="5" s="1"/>
  <c r="G117" i="5"/>
  <c r="H117" i="5" s="1"/>
  <c r="I117" i="5" s="1"/>
  <c r="G149" i="5"/>
  <c r="H149" i="5" s="1"/>
  <c r="I149" i="5" s="1"/>
  <c r="G205" i="5"/>
  <c r="H205" i="5" s="1"/>
  <c r="I205" i="5" s="1"/>
  <c r="G249" i="5"/>
  <c r="H249" i="5" s="1"/>
  <c r="I249" i="5" s="1"/>
  <c r="G54" i="5"/>
  <c r="H54" i="5" s="1"/>
  <c r="I54" i="5" s="1"/>
  <c r="G78" i="5"/>
  <c r="H78" i="5" s="1"/>
  <c r="I78" i="5" s="1"/>
  <c r="G102" i="5"/>
  <c r="H102" i="5" s="1"/>
  <c r="I102" i="5" s="1"/>
  <c r="G110" i="5"/>
  <c r="H110" i="5" s="1"/>
  <c r="I110" i="5" s="1"/>
  <c r="G146" i="5"/>
  <c r="H146" i="5" s="1"/>
  <c r="I146" i="5" s="1"/>
  <c r="G202" i="5"/>
  <c r="H202" i="5" s="1"/>
  <c r="I202" i="5" s="1"/>
  <c r="G218" i="5"/>
  <c r="H218" i="5" s="1"/>
  <c r="I218" i="5" s="1"/>
  <c r="G226" i="5"/>
  <c r="H226" i="5" s="1"/>
  <c r="I226" i="5" s="1"/>
  <c r="G246" i="5"/>
  <c r="H246" i="5" s="1"/>
  <c r="I246" i="5" s="1"/>
  <c r="G19" i="5"/>
  <c r="H19" i="5" s="1"/>
  <c r="I19" i="5" s="1"/>
  <c r="G27" i="5"/>
  <c r="H27" i="5" s="1"/>
  <c r="I27" i="5" s="1"/>
  <c r="G51" i="5"/>
  <c r="H51" i="5" s="1"/>
  <c r="I51" i="5" s="1"/>
  <c r="G115" i="5"/>
  <c r="H115" i="5" s="1"/>
  <c r="I115" i="5" s="1"/>
  <c r="G119" i="5"/>
  <c r="H119" i="5" s="1"/>
  <c r="I119" i="5" s="1"/>
  <c r="G135" i="5"/>
  <c r="H135" i="5" s="1"/>
  <c r="I135" i="5" s="1"/>
  <c r="G179" i="5"/>
  <c r="H179" i="5" s="1"/>
  <c r="I179" i="5" s="1"/>
  <c r="G199" i="5"/>
  <c r="H199" i="5" s="1"/>
  <c r="I199" i="5" s="1"/>
  <c r="G219" i="5"/>
  <c r="H219" i="5" s="1"/>
  <c r="I219" i="5" s="1"/>
  <c r="G255" i="5"/>
  <c r="H255" i="5" s="1"/>
  <c r="I255" i="5" s="1"/>
  <c r="G32" i="5"/>
  <c r="H32" i="5" s="1"/>
  <c r="I32" i="5" s="1"/>
  <c r="G56" i="5"/>
  <c r="H56" i="5" s="1"/>
  <c r="I56" i="5" s="1"/>
  <c r="G72" i="5"/>
  <c r="H72" i="5" s="1"/>
  <c r="I72" i="5" s="1"/>
  <c r="G120" i="5"/>
  <c r="H120" i="5" s="1"/>
  <c r="I120" i="5" s="1"/>
  <c r="G128" i="5"/>
  <c r="H128" i="5" s="1"/>
  <c r="I128" i="5" s="1"/>
  <c r="G33" i="5"/>
  <c r="H33" i="5" s="1"/>
  <c r="I33" i="5" s="1"/>
  <c r="G53" i="5"/>
  <c r="H53" i="5" s="1"/>
  <c r="I53" i="5" s="1"/>
  <c r="G69" i="5"/>
  <c r="H69" i="5" s="1"/>
  <c r="I69" i="5" s="1"/>
  <c r="G181" i="5"/>
  <c r="H181" i="5" s="1"/>
  <c r="I181" i="5" s="1"/>
  <c r="G94" i="5"/>
  <c r="H94" i="5" s="1"/>
  <c r="I94" i="5" s="1"/>
  <c r="G114" i="5"/>
  <c r="H114" i="5" s="1"/>
  <c r="I114" i="5" s="1"/>
  <c r="G214" i="5"/>
  <c r="H214" i="5" s="1"/>
  <c r="I214" i="5" s="1"/>
  <c r="G7" i="5"/>
  <c r="H7" i="5" s="1"/>
  <c r="I7" i="5" s="1"/>
  <c r="G59" i="5"/>
  <c r="H59" i="5" s="1"/>
  <c r="I59" i="5" s="1"/>
  <c r="G167" i="5"/>
  <c r="H167" i="5" s="1"/>
  <c r="I167" i="5" s="1"/>
  <c r="G20" i="5"/>
  <c r="H20" i="5" s="1"/>
  <c r="I20" i="5" s="1"/>
  <c r="G37" i="5"/>
  <c r="H37" i="5" s="1"/>
  <c r="I37" i="5" s="1"/>
  <c r="G41" i="5"/>
  <c r="H41" i="5" s="1"/>
  <c r="I41" i="5" s="1"/>
  <c r="G101" i="5"/>
  <c r="H101" i="5" s="1"/>
  <c r="I101" i="5" s="1"/>
  <c r="G109" i="5"/>
  <c r="H109" i="5" s="1"/>
  <c r="I109" i="5" s="1"/>
  <c r="G26" i="5"/>
  <c r="H26" i="5" s="1"/>
  <c r="I26" i="5" s="1"/>
  <c r="G30" i="5"/>
  <c r="H30" i="5" s="1"/>
  <c r="I30" i="5" s="1"/>
  <c r="G118" i="5"/>
  <c r="H118" i="5" s="1"/>
  <c r="I118" i="5" s="1"/>
  <c r="G198" i="5"/>
  <c r="H198" i="5" s="1"/>
  <c r="I198" i="5" s="1"/>
  <c r="G35" i="5"/>
  <c r="H35" i="5" s="1"/>
  <c r="I35" i="5" s="1"/>
  <c r="G159" i="5"/>
  <c r="H159" i="5" s="1"/>
  <c r="I159" i="5" s="1"/>
  <c r="G195" i="5"/>
  <c r="H195" i="5" s="1"/>
  <c r="I195" i="5" s="1"/>
  <c r="G211" i="5"/>
  <c r="H211" i="5" s="1"/>
  <c r="I211" i="5" s="1"/>
  <c r="G105" i="5"/>
  <c r="H105" i="5" s="1"/>
  <c r="I105" i="5" s="1"/>
  <c r="G74" i="5"/>
  <c r="H74" i="5" s="1"/>
  <c r="I74" i="5" s="1"/>
  <c r="G203" i="5"/>
  <c r="H203" i="5" s="1"/>
  <c r="I203" i="5" s="1"/>
  <c r="G9" i="5"/>
  <c r="H9" i="5" s="1"/>
  <c r="I9" i="5" s="1"/>
  <c r="G29" i="5"/>
  <c r="H29" i="5" s="1"/>
  <c r="I29" i="5" s="1"/>
  <c r="G45" i="5"/>
  <c r="H45" i="5" s="1"/>
  <c r="I45" i="5" s="1"/>
  <c r="G221" i="5"/>
  <c r="H221" i="5" s="1"/>
  <c r="I221" i="5" s="1"/>
  <c r="B92" i="5"/>
  <c r="C92" i="5" s="1"/>
  <c r="D92" i="5" s="1"/>
  <c r="B87" i="5"/>
  <c r="C87" i="5" s="1"/>
  <c r="D87" i="5" s="1"/>
  <c r="B153" i="5"/>
  <c r="C153" i="5" s="1"/>
  <c r="D153" i="5" s="1"/>
  <c r="B10" i="5"/>
  <c r="C10" i="5" s="1"/>
  <c r="D10" i="5" s="1"/>
  <c r="B88" i="5"/>
  <c r="C88" i="5" s="1"/>
  <c r="D88" i="5" s="1"/>
  <c r="B177" i="5"/>
  <c r="C177" i="5" s="1"/>
  <c r="D177" i="5" s="1"/>
  <c r="B42" i="5"/>
  <c r="C42" i="5" s="1"/>
  <c r="D42" i="5" s="1"/>
  <c r="B250" i="5"/>
  <c r="C250" i="5" s="1"/>
  <c r="D250" i="5" s="1"/>
  <c r="B91" i="5"/>
  <c r="C91" i="5" s="1"/>
  <c r="D91" i="5" s="1"/>
  <c r="B197" i="5"/>
  <c r="C197" i="5" s="1"/>
  <c r="D197" i="5" s="1"/>
  <c r="B103" i="5"/>
  <c r="C103" i="5" s="1"/>
  <c r="D103" i="5" s="1"/>
  <c r="B151" i="5"/>
  <c r="C151" i="5" s="1"/>
  <c r="D151" i="5" s="1"/>
  <c r="B104" i="5"/>
  <c r="C104" i="5" s="1"/>
  <c r="D104" i="5" s="1"/>
  <c r="B168" i="5"/>
  <c r="C168" i="5" s="1"/>
  <c r="D168" i="5" s="1"/>
  <c r="B172" i="5"/>
  <c r="C172" i="5" s="1"/>
  <c r="D172" i="5" s="1"/>
  <c r="B224" i="5"/>
  <c r="C224" i="5" s="1"/>
  <c r="D224" i="5" s="1"/>
  <c r="B5" i="5"/>
  <c r="C5" i="5" s="1"/>
  <c r="D5" i="5" s="1"/>
  <c r="B150" i="5"/>
  <c r="C150" i="5" s="1"/>
  <c r="D150" i="5" s="1"/>
  <c r="B99" i="5"/>
  <c r="C99" i="5" s="1"/>
  <c r="D99" i="5" s="1"/>
  <c r="B123" i="5"/>
  <c r="C123" i="5" s="1"/>
  <c r="D123" i="5" s="1"/>
  <c r="B65" i="5"/>
  <c r="C65" i="5" s="1"/>
  <c r="D65" i="5" s="1"/>
  <c r="B257" i="5"/>
  <c r="C257" i="5" s="1"/>
  <c r="D257" i="5" s="1"/>
  <c r="B34" i="5"/>
  <c r="C34" i="5" s="1"/>
  <c r="D34" i="5" s="1"/>
  <c r="B86" i="5"/>
  <c r="C86" i="5" s="1"/>
  <c r="D86" i="5" s="1"/>
  <c r="B212" i="5"/>
  <c r="C212" i="5" s="1"/>
  <c r="D212" i="5" s="1"/>
  <c r="B157" i="5"/>
  <c r="C157" i="5" s="1"/>
  <c r="D157" i="5" s="1"/>
  <c r="B2" i="5"/>
  <c r="C2" i="5" s="1"/>
  <c r="D2" i="5" s="1"/>
  <c r="B58" i="5"/>
  <c r="C58" i="5" s="1"/>
  <c r="D58" i="5" s="1"/>
  <c r="B190" i="5"/>
  <c r="C190" i="5" s="1"/>
  <c r="D190" i="5" s="1"/>
  <c r="B234" i="5"/>
  <c r="C234" i="5" s="1"/>
  <c r="D234" i="5" s="1"/>
  <c r="B254" i="5"/>
  <c r="C254" i="5" s="1"/>
  <c r="D254" i="5" s="1"/>
  <c r="B139" i="5"/>
  <c r="C139" i="5" s="1"/>
  <c r="D139" i="5" s="1"/>
  <c r="B227" i="5"/>
  <c r="C227" i="5" s="1"/>
  <c r="D227" i="5" s="1"/>
  <c r="B231" i="5"/>
  <c r="C231" i="5" s="1"/>
  <c r="D231" i="5" s="1"/>
  <c r="B28" i="5"/>
  <c r="C28" i="5" s="1"/>
  <c r="D28" i="5" s="1"/>
  <c r="B36" i="5"/>
  <c r="C36" i="5" s="1"/>
  <c r="D36" i="5" s="1"/>
  <c r="B140" i="5"/>
  <c r="C140" i="5" s="1"/>
  <c r="D140" i="5" s="1"/>
  <c r="B188" i="5"/>
  <c r="C188" i="5" s="1"/>
  <c r="D188" i="5" s="1"/>
  <c r="B125" i="5"/>
  <c r="C125" i="5" s="1"/>
  <c r="D125" i="5" s="1"/>
  <c r="B189" i="5"/>
  <c r="C189" i="5" s="1"/>
  <c r="D189" i="5" s="1"/>
  <c r="B241" i="5"/>
  <c r="C241" i="5" s="1"/>
  <c r="D241" i="5" s="1"/>
  <c r="B253" i="5"/>
  <c r="C253" i="5" s="1"/>
  <c r="D253" i="5" s="1"/>
  <c r="B170" i="5"/>
  <c r="C170" i="5" s="1"/>
  <c r="D170" i="5" s="1"/>
  <c r="B83" i="5"/>
  <c r="C83" i="5" s="1"/>
  <c r="D83" i="5" s="1"/>
  <c r="B155" i="5"/>
  <c r="C155" i="5" s="1"/>
  <c r="D155" i="5" s="1"/>
  <c r="B163" i="5"/>
  <c r="C163" i="5" s="1"/>
  <c r="D163" i="5" s="1"/>
  <c r="B183" i="5"/>
  <c r="C183" i="5" s="1"/>
  <c r="D183" i="5" s="1"/>
  <c r="B207" i="5"/>
  <c r="C207" i="5" s="1"/>
  <c r="D207" i="5" s="1"/>
  <c r="B4" i="5"/>
  <c r="C4" i="5" s="1"/>
  <c r="D4" i="5" s="1"/>
  <c r="B12" i="5"/>
  <c r="C12" i="5" s="1"/>
  <c r="D12" i="5" s="1"/>
  <c r="B44" i="5"/>
  <c r="C44" i="5" s="1"/>
  <c r="D44" i="5" s="1"/>
  <c r="B96" i="5"/>
  <c r="C96" i="5" s="1"/>
  <c r="D96" i="5" s="1"/>
  <c r="B152" i="5"/>
  <c r="C152" i="5" s="1"/>
  <c r="D152" i="5" s="1"/>
  <c r="B232" i="5"/>
  <c r="C232" i="5" s="1"/>
  <c r="D232" i="5" s="1"/>
  <c r="B256" i="5"/>
  <c r="C256" i="5" s="1"/>
  <c r="D256" i="5" s="1"/>
  <c r="B193" i="5"/>
  <c r="C193" i="5" s="1"/>
  <c r="D193" i="5" s="1"/>
  <c r="B229" i="5"/>
  <c r="C229" i="5" s="1"/>
  <c r="D229" i="5" s="1"/>
  <c r="B233" i="5"/>
  <c r="C233" i="5" s="1"/>
  <c r="D233" i="5" s="1"/>
  <c r="B46" i="5"/>
  <c r="C46" i="5" s="1"/>
  <c r="D46" i="5" s="1"/>
  <c r="B66" i="5"/>
  <c r="C66" i="5" s="1"/>
  <c r="D66" i="5" s="1"/>
  <c r="B166" i="5"/>
  <c r="C166" i="5" s="1"/>
  <c r="D166" i="5" s="1"/>
  <c r="B11" i="5"/>
  <c r="C11" i="5" s="1"/>
  <c r="D11" i="5" s="1"/>
  <c r="B23" i="5"/>
  <c r="C23" i="5" s="1"/>
  <c r="D23" i="5" s="1"/>
  <c r="B47" i="5"/>
  <c r="C47" i="5" s="1"/>
  <c r="D47" i="5" s="1"/>
  <c r="B71" i="5"/>
  <c r="C71" i="5" s="1"/>
  <c r="D71" i="5" s="1"/>
  <c r="B107" i="5"/>
  <c r="C107" i="5" s="1"/>
  <c r="D107" i="5" s="1"/>
  <c r="B111" i="5"/>
  <c r="C111" i="5" s="1"/>
  <c r="D111" i="5" s="1"/>
  <c r="B131" i="5"/>
  <c r="C131" i="5" s="1"/>
  <c r="D131" i="5" s="1"/>
  <c r="B235" i="5"/>
  <c r="C235" i="5" s="1"/>
  <c r="D235" i="5" s="1"/>
  <c r="B40" i="5"/>
  <c r="C40" i="5" s="1"/>
  <c r="D40" i="5" s="1"/>
  <c r="B108" i="5"/>
  <c r="C108" i="5" s="1"/>
  <c r="D108" i="5" s="1"/>
  <c r="B156" i="5"/>
  <c r="C156" i="5" s="1"/>
  <c r="D156" i="5" s="1"/>
  <c r="B192" i="5"/>
  <c r="C192" i="5" s="1"/>
  <c r="D192" i="5" s="1"/>
  <c r="B244" i="5"/>
  <c r="C244" i="5" s="1"/>
  <c r="D244" i="5" s="1"/>
  <c r="B13" i="5"/>
  <c r="C13" i="5" s="1"/>
  <c r="D13" i="5" s="1"/>
  <c r="B77" i="5"/>
  <c r="C77" i="5" s="1"/>
  <c r="D77" i="5" s="1"/>
  <c r="B129" i="5"/>
  <c r="C129" i="5" s="1"/>
  <c r="D129" i="5" s="1"/>
  <c r="B133" i="5"/>
  <c r="C133" i="5" s="1"/>
  <c r="D133" i="5" s="1"/>
  <c r="B137" i="5"/>
  <c r="C137" i="5" s="1"/>
  <c r="D137" i="5" s="1"/>
  <c r="B173" i="5"/>
  <c r="C173" i="5" s="1"/>
  <c r="D173" i="5" s="1"/>
  <c r="B237" i="5"/>
  <c r="C237" i="5" s="1"/>
  <c r="D237" i="5" s="1"/>
  <c r="B245" i="5"/>
  <c r="C245" i="5" s="1"/>
  <c r="D245" i="5" s="1"/>
  <c r="B38" i="5"/>
  <c r="C38" i="5" s="1"/>
  <c r="D38" i="5" s="1"/>
  <c r="B62" i="5"/>
  <c r="C62" i="5" s="1"/>
  <c r="D62" i="5" s="1"/>
  <c r="B142" i="5"/>
  <c r="C142" i="5" s="1"/>
  <c r="D142" i="5" s="1"/>
  <c r="B182" i="5"/>
  <c r="C182" i="5" s="1"/>
  <c r="D182" i="5" s="1"/>
  <c r="B194" i="5"/>
  <c r="C194" i="5" s="1"/>
  <c r="D194" i="5" s="1"/>
  <c r="B230" i="5"/>
  <c r="C230" i="5" s="1"/>
  <c r="D230" i="5" s="1"/>
  <c r="B75" i="5"/>
  <c r="C75" i="5" s="1"/>
  <c r="D75" i="5" s="1"/>
  <c r="B52" i="5"/>
  <c r="C52" i="5" s="1"/>
  <c r="D52" i="5" s="1"/>
  <c r="B60" i="5"/>
  <c r="C60" i="5" s="1"/>
  <c r="D60" i="5" s="1"/>
  <c r="B84" i="5"/>
  <c r="C84" i="5" s="1"/>
  <c r="D84" i="5" s="1"/>
  <c r="B124" i="5"/>
  <c r="C124" i="5" s="1"/>
  <c r="D124" i="5" s="1"/>
  <c r="B180" i="5"/>
  <c r="C180" i="5" s="1"/>
  <c r="D180" i="5" s="1"/>
  <c r="B184" i="5"/>
  <c r="C184" i="5" s="1"/>
  <c r="D184" i="5" s="1"/>
  <c r="B228" i="5"/>
  <c r="C228" i="5" s="1"/>
  <c r="D228" i="5" s="1"/>
  <c r="B236" i="5"/>
  <c r="C236" i="5" s="1"/>
  <c r="D236" i="5" s="1"/>
  <c r="B240" i="5"/>
  <c r="C240" i="5" s="1"/>
  <c r="D240" i="5" s="1"/>
  <c r="B252" i="5"/>
  <c r="C252" i="5" s="1"/>
  <c r="D252" i="5" s="1"/>
  <c r="B145" i="5"/>
  <c r="C145" i="5" s="1"/>
  <c r="D145" i="5" s="1"/>
  <c r="B185" i="5"/>
  <c r="C185" i="5" s="1"/>
  <c r="D185" i="5" s="1"/>
  <c r="B217" i="5"/>
  <c r="C217" i="5" s="1"/>
  <c r="D217" i="5" s="1"/>
  <c r="B14" i="5"/>
  <c r="C14" i="5" s="1"/>
  <c r="D14" i="5" s="1"/>
  <c r="B130" i="5"/>
  <c r="C130" i="5" s="1"/>
  <c r="D130" i="5" s="1"/>
  <c r="B138" i="5"/>
  <c r="C138" i="5" s="1"/>
  <c r="D138" i="5" s="1"/>
  <c r="B174" i="5"/>
  <c r="C174" i="5" s="1"/>
  <c r="D174" i="5" s="1"/>
  <c r="B222" i="5"/>
  <c r="C222" i="5" s="1"/>
  <c r="D222" i="5" s="1"/>
  <c r="B15" i="5"/>
  <c r="C15" i="5" s="1"/>
  <c r="D15" i="5" s="1"/>
  <c r="B39" i="5"/>
  <c r="C39" i="5" s="1"/>
  <c r="D39" i="5" s="1"/>
  <c r="B95" i="5"/>
  <c r="C95" i="5" s="1"/>
  <c r="D95" i="5" s="1"/>
  <c r="B147" i="5"/>
  <c r="C147" i="5" s="1"/>
  <c r="D147" i="5" s="1"/>
  <c r="B175" i="5"/>
  <c r="C175" i="5" s="1"/>
  <c r="D175" i="5" s="1"/>
  <c r="B239" i="5"/>
  <c r="C239" i="5" s="1"/>
  <c r="D239" i="5" s="1"/>
  <c r="B243" i="5"/>
  <c r="C243" i="5" s="1"/>
  <c r="D243" i="5" s="1"/>
  <c r="B64" i="5"/>
  <c r="C64" i="5" s="1"/>
  <c r="D64" i="5" s="1"/>
  <c r="B76" i="5"/>
  <c r="C76" i="5" s="1"/>
  <c r="D76" i="5" s="1"/>
  <c r="B100" i="5"/>
  <c r="C100" i="5" s="1"/>
  <c r="D100" i="5" s="1"/>
  <c r="B160" i="5"/>
  <c r="C160" i="5" s="1"/>
  <c r="D160" i="5" s="1"/>
  <c r="B248" i="5"/>
  <c r="C248" i="5" s="1"/>
  <c r="D248" i="5" s="1"/>
  <c r="B49" i="5"/>
  <c r="C49" i="5" s="1"/>
  <c r="D49" i="5" s="1"/>
  <c r="B61" i="5"/>
  <c r="C61" i="5" s="1"/>
  <c r="D61" i="5" s="1"/>
  <c r="B121" i="5"/>
  <c r="C121" i="5" s="1"/>
  <c r="D121" i="5" s="1"/>
  <c r="B122" i="5"/>
  <c r="C122" i="5" s="1"/>
  <c r="D122" i="5" s="1"/>
  <c r="B186" i="5"/>
  <c r="C186" i="5" s="1"/>
  <c r="D186" i="5" s="1"/>
  <c r="B206" i="5"/>
  <c r="C206" i="5" s="1"/>
  <c r="D206" i="5" s="1"/>
  <c r="B238" i="5"/>
  <c r="C238" i="5" s="1"/>
  <c r="D238" i="5" s="1"/>
  <c r="B31" i="5"/>
  <c r="C31" i="5" s="1"/>
  <c r="D31" i="5" s="1"/>
  <c r="B43" i="5"/>
  <c r="C43" i="5" s="1"/>
  <c r="D43" i="5" s="1"/>
  <c r="B55" i="5"/>
  <c r="C55" i="5" s="1"/>
  <c r="D55" i="5" s="1"/>
  <c r="B63" i="5"/>
  <c r="C63" i="5" s="1"/>
  <c r="D63" i="5" s="1"/>
  <c r="B171" i="5"/>
  <c r="C171" i="5" s="1"/>
  <c r="D171" i="5" s="1"/>
  <c r="B187" i="5"/>
  <c r="C187" i="5" s="1"/>
  <c r="D187" i="5" s="1"/>
  <c r="B215" i="5"/>
  <c r="C215" i="5" s="1"/>
  <c r="D215" i="5" s="1"/>
  <c r="B251" i="5"/>
  <c r="C251" i="5" s="1"/>
  <c r="D251" i="5" s="1"/>
  <c r="B16" i="5"/>
  <c r="C16" i="5" s="1"/>
  <c r="D16" i="5" s="1"/>
  <c r="B112" i="5"/>
  <c r="C112" i="5" s="1"/>
  <c r="D112" i="5" s="1"/>
  <c r="B144" i="5"/>
  <c r="C144" i="5" s="1"/>
  <c r="D144" i="5" s="1"/>
  <c r="B176" i="5"/>
  <c r="C176" i="5" s="1"/>
  <c r="D176" i="5" s="1"/>
  <c r="B17" i="5"/>
  <c r="C17" i="5" s="1"/>
  <c r="D17" i="5" s="1"/>
  <c r="B21" i="5"/>
  <c r="C21" i="5" s="1"/>
  <c r="D21" i="5" s="1"/>
  <c r="B93" i="5"/>
  <c r="C93" i="5" s="1"/>
  <c r="D93" i="5" s="1"/>
  <c r="B141" i="5"/>
  <c r="C141" i="5" s="1"/>
  <c r="D141" i="5" s="1"/>
  <c r="B161" i="5"/>
  <c r="C161" i="5" s="1"/>
  <c r="D161" i="5" s="1"/>
  <c r="B165" i="5"/>
  <c r="C165" i="5" s="1"/>
  <c r="D165" i="5" s="1"/>
  <c r="B169" i="5"/>
  <c r="C169" i="5" s="1"/>
  <c r="D169" i="5" s="1"/>
  <c r="B209" i="5"/>
  <c r="C209" i="5" s="1"/>
  <c r="D209" i="5" s="1"/>
  <c r="B225" i="5"/>
  <c r="C225" i="5" s="1"/>
  <c r="D225" i="5" s="1"/>
  <c r="B6" i="5"/>
  <c r="C6" i="5" s="1"/>
  <c r="D6" i="5" s="1"/>
  <c r="B18" i="5"/>
  <c r="C18" i="5" s="1"/>
  <c r="D18" i="5" s="1"/>
  <c r="B98" i="5"/>
  <c r="C98" i="5" s="1"/>
  <c r="D98" i="5" s="1"/>
  <c r="B154" i="5"/>
  <c r="C154" i="5" s="1"/>
  <c r="D154" i="5" s="1"/>
  <c r="B158" i="5"/>
  <c r="C158" i="5" s="1"/>
  <c r="D158" i="5" s="1"/>
  <c r="B162" i="5"/>
  <c r="C162" i="5" s="1"/>
  <c r="D162" i="5" s="1"/>
  <c r="B178" i="5"/>
  <c r="C178" i="5" s="1"/>
  <c r="D178" i="5" s="1"/>
  <c r="B242" i="5"/>
  <c r="C242" i="5" s="1"/>
  <c r="D242" i="5" s="1"/>
  <c r="B67" i="5"/>
  <c r="C67" i="5" s="1"/>
  <c r="D67" i="5" s="1"/>
  <c r="B79" i="5"/>
  <c r="C79" i="5" s="1"/>
  <c r="D79" i="5" s="1"/>
  <c r="B127" i="5"/>
  <c r="C127" i="5" s="1"/>
  <c r="D127" i="5" s="1"/>
  <c r="B247" i="5"/>
  <c r="C247" i="5" s="1"/>
  <c r="D247" i="5" s="1"/>
  <c r="B48" i="5"/>
  <c r="C48" i="5" s="1"/>
  <c r="D48" i="5" s="1"/>
  <c r="B68" i="5"/>
  <c r="C68" i="5" s="1"/>
  <c r="D68" i="5" s="1"/>
  <c r="B116" i="5"/>
  <c r="C116" i="5" s="1"/>
  <c r="D116" i="5" s="1"/>
  <c r="B132" i="5"/>
  <c r="C132" i="5" s="1"/>
  <c r="D132" i="5" s="1"/>
  <c r="B148" i="5"/>
  <c r="C148" i="5" s="1"/>
  <c r="D148" i="5" s="1"/>
  <c r="B164" i="5"/>
  <c r="C164" i="5" s="1"/>
  <c r="D164" i="5" s="1"/>
  <c r="B196" i="5"/>
  <c r="C196" i="5" s="1"/>
  <c r="D196" i="5" s="1"/>
  <c r="B200" i="5"/>
  <c r="C200" i="5" s="1"/>
  <c r="D200" i="5" s="1"/>
  <c r="B208" i="5"/>
  <c r="C208" i="5" s="1"/>
  <c r="D208" i="5" s="1"/>
  <c r="B25" i="5"/>
  <c r="C25" i="5" s="1"/>
  <c r="D25" i="5" s="1"/>
  <c r="B73" i="5"/>
  <c r="C73" i="5" s="1"/>
  <c r="D73" i="5" s="1"/>
  <c r="B81" i="5"/>
  <c r="C81" i="5" s="1"/>
  <c r="D81" i="5" s="1"/>
  <c r="B85" i="5"/>
  <c r="C85" i="5" s="1"/>
  <c r="D85" i="5" s="1"/>
  <c r="B97" i="5"/>
  <c r="C97" i="5" s="1"/>
  <c r="D97" i="5" s="1"/>
  <c r="B113" i="5"/>
  <c r="C113" i="5" s="1"/>
  <c r="D113" i="5" s="1"/>
  <c r="B201" i="5"/>
  <c r="C201" i="5" s="1"/>
  <c r="D201" i="5" s="1"/>
  <c r="B213" i="5"/>
  <c r="C213" i="5" s="1"/>
  <c r="D213" i="5" s="1"/>
  <c r="B22" i="5"/>
  <c r="C22" i="5" s="1"/>
  <c r="D22" i="5" s="1"/>
  <c r="B50" i="5"/>
  <c r="C50" i="5" s="1"/>
  <c r="D50" i="5" s="1"/>
  <c r="B70" i="5"/>
  <c r="C70" i="5" s="1"/>
  <c r="D70" i="5" s="1"/>
  <c r="B82" i="5"/>
  <c r="C82" i="5" s="1"/>
  <c r="D82" i="5" s="1"/>
  <c r="B90" i="5"/>
  <c r="C90" i="5" s="1"/>
  <c r="D90" i="5" s="1"/>
  <c r="B106" i="5"/>
  <c r="C106" i="5" s="1"/>
  <c r="D106" i="5" s="1"/>
  <c r="B126" i="5"/>
  <c r="C126" i="5" s="1"/>
  <c r="D126" i="5" s="1"/>
  <c r="B134" i="5"/>
  <c r="C134" i="5" s="1"/>
  <c r="D134" i="5" s="1"/>
  <c r="B210" i="5"/>
  <c r="C210" i="5" s="1"/>
  <c r="D210" i="5" s="1"/>
  <c r="B3" i="5"/>
  <c r="C3" i="5" s="1"/>
  <c r="D3" i="5" s="1"/>
  <c r="B143" i="5"/>
  <c r="C143" i="5" s="1"/>
  <c r="D143" i="5" s="1"/>
  <c r="B191" i="5"/>
  <c r="C191" i="5" s="1"/>
  <c r="D191" i="5" s="1"/>
  <c r="B223" i="5"/>
  <c r="C223" i="5" s="1"/>
  <c r="D223" i="5" s="1"/>
  <c r="B8" i="5"/>
  <c r="C8" i="5" s="1"/>
  <c r="D8" i="5" s="1"/>
  <c r="B24" i="5"/>
  <c r="C24" i="5" s="1"/>
  <c r="D24" i="5" s="1"/>
  <c r="B80" i="5"/>
  <c r="C80" i="5" s="1"/>
  <c r="D80" i="5" s="1"/>
  <c r="B136" i="5"/>
  <c r="C136" i="5" s="1"/>
  <c r="D136" i="5" s="1"/>
  <c r="B204" i="5"/>
  <c r="C204" i="5" s="1"/>
  <c r="D204" i="5" s="1"/>
  <c r="B216" i="5"/>
  <c r="C216" i="5" s="1"/>
  <c r="D216" i="5" s="1"/>
  <c r="B220" i="5"/>
  <c r="C220" i="5" s="1"/>
  <c r="D220" i="5" s="1"/>
  <c r="B57" i="5"/>
  <c r="C57" i="5" s="1"/>
  <c r="D57" i="5" s="1"/>
  <c r="B89" i="5"/>
  <c r="C89" i="5" s="1"/>
  <c r="D89" i="5" s="1"/>
  <c r="B117" i="5"/>
  <c r="C117" i="5" s="1"/>
  <c r="D117" i="5" s="1"/>
  <c r="B149" i="5"/>
  <c r="C149" i="5" s="1"/>
  <c r="D149" i="5" s="1"/>
  <c r="B205" i="5"/>
  <c r="C205" i="5" s="1"/>
  <c r="D205" i="5" s="1"/>
  <c r="B249" i="5"/>
  <c r="C249" i="5" s="1"/>
  <c r="D249" i="5" s="1"/>
  <c r="B54" i="5"/>
  <c r="C54" i="5" s="1"/>
  <c r="D54" i="5" s="1"/>
  <c r="B78" i="5"/>
  <c r="C78" i="5" s="1"/>
  <c r="D78" i="5" s="1"/>
  <c r="B102" i="5"/>
  <c r="C102" i="5" s="1"/>
  <c r="D102" i="5" s="1"/>
  <c r="B110" i="5"/>
  <c r="C110" i="5" s="1"/>
  <c r="D110" i="5" s="1"/>
  <c r="B146" i="5"/>
  <c r="C146" i="5" s="1"/>
  <c r="D146" i="5" s="1"/>
  <c r="B202" i="5"/>
  <c r="C202" i="5" s="1"/>
  <c r="D202" i="5" s="1"/>
  <c r="B218" i="5"/>
  <c r="C218" i="5" s="1"/>
  <c r="D218" i="5" s="1"/>
  <c r="B226" i="5"/>
  <c r="C226" i="5" s="1"/>
  <c r="D226" i="5" s="1"/>
  <c r="B246" i="5"/>
  <c r="C246" i="5" s="1"/>
  <c r="D246" i="5" s="1"/>
  <c r="B19" i="5"/>
  <c r="C19" i="5" s="1"/>
  <c r="D19" i="5" s="1"/>
  <c r="B27" i="5"/>
  <c r="C27" i="5" s="1"/>
  <c r="D27" i="5" s="1"/>
  <c r="B51" i="5"/>
  <c r="C51" i="5" s="1"/>
  <c r="D51" i="5" s="1"/>
  <c r="B115" i="5"/>
  <c r="C115" i="5" s="1"/>
  <c r="D115" i="5" s="1"/>
  <c r="B119" i="5"/>
  <c r="C119" i="5" s="1"/>
  <c r="D119" i="5" s="1"/>
  <c r="B135" i="5"/>
  <c r="C135" i="5" s="1"/>
  <c r="D135" i="5" s="1"/>
  <c r="B179" i="5"/>
  <c r="C179" i="5" s="1"/>
  <c r="D179" i="5" s="1"/>
  <c r="B199" i="5"/>
  <c r="C199" i="5" s="1"/>
  <c r="D199" i="5" s="1"/>
  <c r="B219" i="5"/>
  <c r="C219" i="5" s="1"/>
  <c r="D219" i="5" s="1"/>
  <c r="B255" i="5"/>
  <c r="C255" i="5" s="1"/>
  <c r="D255" i="5" s="1"/>
  <c r="B32" i="5"/>
  <c r="C32" i="5" s="1"/>
  <c r="D32" i="5" s="1"/>
  <c r="B56" i="5"/>
  <c r="C56" i="5" s="1"/>
  <c r="D56" i="5" s="1"/>
  <c r="B72" i="5"/>
  <c r="C72" i="5" s="1"/>
  <c r="D72" i="5" s="1"/>
  <c r="B120" i="5"/>
  <c r="C120" i="5" s="1"/>
  <c r="D120" i="5" s="1"/>
  <c r="B128" i="5"/>
  <c r="C128" i="5" s="1"/>
  <c r="D128" i="5" s="1"/>
  <c r="B33" i="5"/>
  <c r="C33" i="5" s="1"/>
  <c r="D33" i="5" s="1"/>
  <c r="B53" i="5"/>
  <c r="C53" i="5" s="1"/>
  <c r="D53" i="5" s="1"/>
  <c r="B69" i="5"/>
  <c r="C69" i="5" s="1"/>
  <c r="D69" i="5" s="1"/>
  <c r="B181" i="5"/>
  <c r="C181" i="5" s="1"/>
  <c r="D181" i="5" s="1"/>
  <c r="B94" i="5"/>
  <c r="C94" i="5" s="1"/>
  <c r="D94" i="5" s="1"/>
  <c r="B114" i="5"/>
  <c r="C114" i="5" s="1"/>
  <c r="D114" i="5" s="1"/>
  <c r="B214" i="5"/>
  <c r="C214" i="5" s="1"/>
  <c r="D214" i="5" s="1"/>
  <c r="B7" i="5"/>
  <c r="C7" i="5" s="1"/>
  <c r="D7" i="5" s="1"/>
  <c r="B59" i="5"/>
  <c r="C59" i="5" s="1"/>
  <c r="D59" i="5" s="1"/>
  <c r="B167" i="5"/>
  <c r="C167" i="5" s="1"/>
  <c r="D167" i="5" s="1"/>
  <c r="B20" i="5"/>
  <c r="C20" i="5" s="1"/>
  <c r="D20" i="5" s="1"/>
  <c r="B37" i="5"/>
  <c r="C37" i="5" s="1"/>
  <c r="D37" i="5" s="1"/>
  <c r="B41" i="5"/>
  <c r="C41" i="5" s="1"/>
  <c r="D41" i="5" s="1"/>
  <c r="B101" i="5"/>
  <c r="C101" i="5" s="1"/>
  <c r="D101" i="5" s="1"/>
  <c r="B109" i="5"/>
  <c r="C109" i="5" s="1"/>
  <c r="D109" i="5" s="1"/>
  <c r="B26" i="5"/>
  <c r="C26" i="5" s="1"/>
  <c r="D26" i="5" s="1"/>
  <c r="B30" i="5"/>
  <c r="C30" i="5" s="1"/>
  <c r="D30" i="5" s="1"/>
  <c r="B118" i="5"/>
  <c r="C118" i="5" s="1"/>
  <c r="D118" i="5" s="1"/>
  <c r="B198" i="5"/>
  <c r="C198" i="5" s="1"/>
  <c r="D198" i="5" s="1"/>
  <c r="B35" i="5"/>
  <c r="C35" i="5" s="1"/>
  <c r="D35" i="5" s="1"/>
  <c r="B159" i="5"/>
  <c r="C159" i="5" s="1"/>
  <c r="D159" i="5" s="1"/>
  <c r="B195" i="5"/>
  <c r="C195" i="5" s="1"/>
  <c r="D195" i="5" s="1"/>
  <c r="B211" i="5"/>
  <c r="C211" i="5" s="1"/>
  <c r="D211" i="5" s="1"/>
  <c r="B105" i="5"/>
  <c r="C105" i="5" s="1"/>
  <c r="D105" i="5" s="1"/>
  <c r="B74" i="5"/>
  <c r="C74" i="5" s="1"/>
  <c r="D74" i="5" s="1"/>
  <c r="B203" i="5"/>
  <c r="C203" i="5" s="1"/>
  <c r="D203" i="5" s="1"/>
  <c r="B9" i="5"/>
  <c r="C9" i="5" s="1"/>
  <c r="D9" i="5" s="1"/>
  <c r="B29" i="5"/>
  <c r="C29" i="5" s="1"/>
  <c r="D29" i="5" s="1"/>
  <c r="B45" i="5"/>
  <c r="C45" i="5" s="1"/>
  <c r="D45" i="5" s="1"/>
  <c r="B221" i="5"/>
  <c r="C221" i="5" s="1"/>
  <c r="D221" i="5" s="1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I2" i="6" l="1"/>
  <c r="I3" i="6"/>
  <c r="I4" i="6"/>
  <c r="F13" i="6"/>
  <c r="I9" i="6" s="1"/>
  <c r="P13" i="6"/>
  <c r="F12" i="6"/>
  <c r="I8" i="6" s="1"/>
  <c r="P12" i="6"/>
  <c r="F11" i="6"/>
  <c r="I7" i="6" s="1"/>
  <c r="P11" i="6"/>
  <c r="P10" i="6"/>
  <c r="P9" i="6"/>
  <c r="P8" i="6"/>
  <c r="P7" i="6"/>
  <c r="P6" i="6"/>
  <c r="F5" i="6"/>
  <c r="I5" i="6" s="1"/>
  <c r="P5" i="6"/>
  <c r="P4" i="6"/>
  <c r="P3" i="6"/>
  <c r="J184" i="5"/>
  <c r="J38" i="5"/>
  <c r="J108" i="5"/>
  <c r="J46" i="5"/>
  <c r="J183" i="5"/>
  <c r="J28" i="5"/>
  <c r="J34" i="5"/>
  <c r="J103" i="5"/>
  <c r="J195" i="5"/>
  <c r="J167" i="5"/>
  <c r="J72" i="5"/>
  <c r="J19" i="5"/>
  <c r="J149" i="5"/>
  <c r="J191" i="5"/>
  <c r="J213" i="5"/>
  <c r="J148" i="5"/>
  <c r="J158" i="5"/>
  <c r="J21" i="5"/>
  <c r="J43" i="5"/>
  <c r="J76" i="5"/>
  <c r="J130" i="5"/>
  <c r="J84" i="5"/>
  <c r="J173" i="5"/>
  <c r="J131" i="5"/>
  <c r="J193" i="5"/>
  <c r="J83" i="5"/>
  <c r="J139" i="5"/>
  <c r="J123" i="5"/>
  <c r="J250" i="5"/>
  <c r="J159" i="5"/>
  <c r="J59" i="5"/>
  <c r="J56" i="5"/>
  <c r="J246" i="5"/>
  <c r="J117" i="5"/>
  <c r="J143" i="5"/>
  <c r="J201" i="5"/>
  <c r="J132" i="5"/>
  <c r="J154" i="5"/>
  <c r="J17" i="5"/>
  <c r="J31" i="5"/>
  <c r="J64" i="5"/>
  <c r="J14" i="5"/>
  <c r="J60" i="5"/>
  <c r="J137" i="5"/>
  <c r="J111" i="5"/>
  <c r="J256" i="5"/>
  <c r="J170" i="5"/>
  <c r="J254" i="5"/>
  <c r="J99" i="5"/>
  <c r="J42" i="5"/>
  <c r="J35" i="5"/>
  <c r="J7" i="5"/>
  <c r="J32" i="5"/>
  <c r="J226" i="5"/>
  <c r="J89" i="5"/>
  <c r="J3" i="5"/>
  <c r="J113" i="5"/>
  <c r="J116" i="5"/>
  <c r="J98" i="5"/>
  <c r="J176" i="5"/>
  <c r="J238" i="5"/>
  <c r="J243" i="5"/>
  <c r="J217" i="5"/>
  <c r="J52" i="5"/>
  <c r="J133" i="5"/>
  <c r="J107" i="5"/>
  <c r="J232" i="5"/>
  <c r="J253" i="5"/>
  <c r="J234" i="5"/>
  <c r="J150" i="5"/>
  <c r="J177" i="5"/>
  <c r="J198" i="5"/>
  <c r="J214" i="5"/>
  <c r="J255" i="5"/>
  <c r="J218" i="5"/>
  <c r="J57" i="5"/>
  <c r="J210" i="5"/>
  <c r="J97" i="5"/>
  <c r="J68" i="5"/>
  <c r="J18" i="5"/>
  <c r="J144" i="5"/>
  <c r="J206" i="5"/>
  <c r="J239" i="5"/>
  <c r="J185" i="5"/>
  <c r="J75" i="5"/>
  <c r="J129" i="5"/>
  <c r="J71" i="5"/>
  <c r="J152" i="5"/>
  <c r="J241" i="5"/>
  <c r="J190" i="5"/>
  <c r="J5" i="5"/>
  <c r="J88" i="5"/>
  <c r="J221" i="5"/>
  <c r="J118" i="5"/>
  <c r="J114" i="5"/>
  <c r="J219" i="5"/>
  <c r="J202" i="5"/>
  <c r="J220" i="5"/>
  <c r="J134" i="5"/>
  <c r="J85" i="5"/>
  <c r="J48" i="5"/>
  <c r="J6" i="5"/>
  <c r="J112" i="5"/>
  <c r="J186" i="5"/>
  <c r="J175" i="5"/>
  <c r="J145" i="5"/>
  <c r="J230" i="5"/>
  <c r="J77" i="5"/>
  <c r="J47" i="5"/>
  <c r="J96" i="5"/>
  <c r="J189" i="5"/>
  <c r="J58" i="5"/>
  <c r="J224" i="5"/>
  <c r="J10" i="5"/>
  <c r="J45" i="5"/>
  <c r="J30" i="5"/>
  <c r="J94" i="5"/>
  <c r="J199" i="5"/>
  <c r="J146" i="5"/>
  <c r="J216" i="5"/>
  <c r="J126" i="5"/>
  <c r="J81" i="5"/>
  <c r="J247" i="5"/>
  <c r="J225" i="5"/>
  <c r="J16" i="5"/>
  <c r="J122" i="5"/>
  <c r="J147" i="5"/>
  <c r="J252" i="5"/>
  <c r="J194" i="5"/>
  <c r="J13" i="5"/>
  <c r="J23" i="5"/>
  <c r="J44" i="5"/>
  <c r="J125" i="5"/>
  <c r="J2" i="5"/>
  <c r="J172" i="5"/>
  <c r="J153" i="5"/>
  <c r="J29" i="5"/>
  <c r="J26" i="5"/>
  <c r="J181" i="5"/>
  <c r="J179" i="5"/>
  <c r="J110" i="5"/>
  <c r="J204" i="5"/>
  <c r="J106" i="5"/>
  <c r="J73" i="5"/>
  <c r="J127" i="5"/>
  <c r="J209" i="5"/>
  <c r="J251" i="5"/>
  <c r="J121" i="5"/>
  <c r="J95" i="5"/>
  <c r="J240" i="5"/>
  <c r="J182" i="5"/>
  <c r="J244" i="5"/>
  <c r="J11" i="5"/>
  <c r="J12" i="5"/>
  <c r="J188" i="5"/>
  <c r="J157" i="5"/>
  <c r="J168" i="5"/>
  <c r="J87" i="5"/>
  <c r="J9" i="5"/>
  <c r="J109" i="5"/>
  <c r="J69" i="5"/>
  <c r="J135" i="5"/>
  <c r="J102" i="5"/>
  <c r="J136" i="5"/>
  <c r="J90" i="5"/>
  <c r="J25" i="5"/>
  <c r="J79" i="5"/>
  <c r="J169" i="5"/>
  <c r="J215" i="5"/>
  <c r="J61" i="5"/>
  <c r="J39" i="5"/>
  <c r="J236" i="5"/>
  <c r="J142" i="5"/>
  <c r="J192" i="5"/>
  <c r="J166" i="5"/>
  <c r="J4" i="5"/>
  <c r="J140" i="5"/>
  <c r="J212" i="5"/>
  <c r="J104" i="5"/>
  <c r="J92" i="5"/>
  <c r="J203" i="5"/>
  <c r="J101" i="5"/>
  <c r="J53" i="5"/>
  <c r="J119" i="5"/>
  <c r="J78" i="5"/>
  <c r="J80" i="5"/>
  <c r="J82" i="5"/>
  <c r="J208" i="5"/>
  <c r="J67" i="5"/>
  <c r="J165" i="5"/>
  <c r="J187" i="5"/>
  <c r="J49" i="5"/>
  <c r="J15" i="5"/>
  <c r="J228" i="5"/>
  <c r="J62" i="5"/>
  <c r="J156" i="5"/>
  <c r="J66" i="5"/>
  <c r="J207" i="5"/>
  <c r="J36" i="5"/>
  <c r="J86" i="5"/>
  <c r="J151" i="5"/>
  <c r="J74" i="5"/>
  <c r="J41" i="5"/>
  <c r="J33" i="5"/>
  <c r="J115" i="5"/>
  <c r="J54" i="5"/>
  <c r="J24" i="5"/>
  <c r="J70" i="5"/>
  <c r="J200" i="5"/>
  <c r="J242" i="5"/>
  <c r="J161" i="5"/>
  <c r="J171" i="5"/>
  <c r="J248" i="5"/>
  <c r="J222" i="5"/>
  <c r="J105" i="5"/>
  <c r="J37" i="5"/>
  <c r="J128" i="5"/>
  <c r="J51" i="5"/>
  <c r="J249" i="5"/>
  <c r="J8" i="5"/>
  <c r="J50" i="5"/>
  <c r="J196" i="5"/>
  <c r="J178" i="5"/>
  <c r="J141" i="5"/>
  <c r="J63" i="5"/>
  <c r="J160" i="5"/>
  <c r="J174" i="5"/>
  <c r="J180" i="5"/>
  <c r="J245" i="5"/>
  <c r="J40" i="5"/>
  <c r="J233" i="5"/>
  <c r="J163" i="5"/>
  <c r="J231" i="5"/>
  <c r="J257" i="5"/>
  <c r="J197" i="5"/>
  <c r="J211" i="5"/>
  <c r="J20" i="5"/>
  <c r="J120" i="5"/>
  <c r="J27" i="5"/>
  <c r="J205" i="5"/>
  <c r="J223" i="5"/>
  <c r="J22" i="5"/>
  <c r="J164" i="5"/>
  <c r="J162" i="5"/>
  <c r="J93" i="5"/>
  <c r="J55" i="5"/>
  <c r="J100" i="5"/>
  <c r="J138" i="5"/>
  <c r="J124" i="5"/>
  <c r="J237" i="5"/>
  <c r="J235" i="5"/>
  <c r="J229" i="5"/>
  <c r="J155" i="5"/>
  <c r="J227" i="5"/>
  <c r="J65" i="5"/>
  <c r="J91" i="5"/>
  <c r="E33" i="5"/>
  <c r="E70" i="5"/>
  <c r="E161" i="5"/>
  <c r="E108" i="5"/>
  <c r="E105" i="5"/>
  <c r="E37" i="5"/>
  <c r="E128" i="5"/>
  <c r="E51" i="5"/>
  <c r="E249" i="5"/>
  <c r="E8" i="5"/>
  <c r="E50" i="5"/>
  <c r="E196" i="5"/>
  <c r="E178" i="5"/>
  <c r="E141" i="5"/>
  <c r="E63" i="5"/>
  <c r="E160" i="5"/>
  <c r="E174" i="5"/>
  <c r="E180" i="5"/>
  <c r="E245" i="5"/>
  <c r="E40" i="5"/>
  <c r="E233" i="5"/>
  <c r="E163" i="5"/>
  <c r="E231" i="5"/>
  <c r="E257" i="5"/>
  <c r="E197" i="5"/>
  <c r="E74" i="5"/>
  <c r="E24" i="5"/>
  <c r="E248" i="5"/>
  <c r="E34" i="5"/>
  <c r="E211" i="5"/>
  <c r="E20" i="5"/>
  <c r="E120" i="5"/>
  <c r="E27" i="5"/>
  <c r="E205" i="5"/>
  <c r="E223" i="5"/>
  <c r="E22" i="5"/>
  <c r="E164" i="5"/>
  <c r="E162" i="5"/>
  <c r="E93" i="5"/>
  <c r="E55" i="5"/>
  <c r="E100" i="5"/>
  <c r="E138" i="5"/>
  <c r="E124" i="5"/>
  <c r="E237" i="5"/>
  <c r="E235" i="5"/>
  <c r="E229" i="5"/>
  <c r="E155" i="5"/>
  <c r="E227" i="5"/>
  <c r="E65" i="5"/>
  <c r="E91" i="5"/>
  <c r="E54" i="5"/>
  <c r="E171" i="5"/>
  <c r="E46" i="5"/>
  <c r="E195" i="5"/>
  <c r="E167" i="5"/>
  <c r="E72" i="5"/>
  <c r="E19" i="5"/>
  <c r="E149" i="5"/>
  <c r="E191" i="5"/>
  <c r="E213" i="5"/>
  <c r="E148" i="5"/>
  <c r="E158" i="5"/>
  <c r="E21" i="5"/>
  <c r="E43" i="5"/>
  <c r="E76" i="5"/>
  <c r="E130" i="5"/>
  <c r="E84" i="5"/>
  <c r="E173" i="5"/>
  <c r="E131" i="5"/>
  <c r="E193" i="5"/>
  <c r="E83" i="5"/>
  <c r="E139" i="5"/>
  <c r="E123" i="5"/>
  <c r="E250" i="5"/>
  <c r="E115" i="5"/>
  <c r="E200" i="5"/>
  <c r="E222" i="5"/>
  <c r="E103" i="5"/>
  <c r="E159" i="5"/>
  <c r="E59" i="5"/>
  <c r="E56" i="5"/>
  <c r="E246" i="5"/>
  <c r="E117" i="5"/>
  <c r="E143" i="5"/>
  <c r="E201" i="5"/>
  <c r="E132" i="5"/>
  <c r="E154" i="5"/>
  <c r="E17" i="5"/>
  <c r="E31" i="5"/>
  <c r="E64" i="5"/>
  <c r="E14" i="5"/>
  <c r="E60" i="5"/>
  <c r="E137" i="5"/>
  <c r="E111" i="5"/>
  <c r="E256" i="5"/>
  <c r="E170" i="5"/>
  <c r="E254" i="5"/>
  <c r="E99" i="5"/>
  <c r="E42" i="5"/>
  <c r="E41" i="5"/>
  <c r="E38" i="5"/>
  <c r="E35" i="5"/>
  <c r="E7" i="5"/>
  <c r="E32" i="5"/>
  <c r="E226" i="5"/>
  <c r="E89" i="5"/>
  <c r="E3" i="5"/>
  <c r="E113" i="5"/>
  <c r="E116" i="5"/>
  <c r="E98" i="5"/>
  <c r="E176" i="5"/>
  <c r="E238" i="5"/>
  <c r="E243" i="5"/>
  <c r="E217" i="5"/>
  <c r="E52" i="5"/>
  <c r="E133" i="5"/>
  <c r="E107" i="5"/>
  <c r="E232" i="5"/>
  <c r="E253" i="5"/>
  <c r="E234" i="5"/>
  <c r="E150" i="5"/>
  <c r="E177" i="5"/>
  <c r="E184" i="5"/>
  <c r="E198" i="5"/>
  <c r="E214" i="5"/>
  <c r="E255" i="5"/>
  <c r="E218" i="5"/>
  <c r="E57" i="5"/>
  <c r="E210" i="5"/>
  <c r="E97" i="5"/>
  <c r="E68" i="5"/>
  <c r="E18" i="5"/>
  <c r="E144" i="5"/>
  <c r="E206" i="5"/>
  <c r="E239" i="5"/>
  <c r="E185" i="5"/>
  <c r="E75" i="5"/>
  <c r="E129" i="5"/>
  <c r="E71" i="5"/>
  <c r="E152" i="5"/>
  <c r="E241" i="5"/>
  <c r="E190" i="5"/>
  <c r="E5" i="5"/>
  <c r="E88" i="5"/>
  <c r="E183" i="5"/>
  <c r="E221" i="5"/>
  <c r="E118" i="5"/>
  <c r="E114" i="5"/>
  <c r="E219" i="5"/>
  <c r="E202" i="5"/>
  <c r="E220" i="5"/>
  <c r="E134" i="5"/>
  <c r="E85" i="5"/>
  <c r="E48" i="5"/>
  <c r="E6" i="5"/>
  <c r="E112" i="5"/>
  <c r="E186" i="5"/>
  <c r="E175" i="5"/>
  <c r="E145" i="5"/>
  <c r="E230" i="5"/>
  <c r="E77" i="5"/>
  <c r="E47" i="5"/>
  <c r="E96" i="5"/>
  <c r="E189" i="5"/>
  <c r="E58" i="5"/>
  <c r="E224" i="5"/>
  <c r="E10" i="5"/>
  <c r="E242" i="5"/>
  <c r="E45" i="5"/>
  <c r="E30" i="5"/>
  <c r="E94" i="5"/>
  <c r="E199" i="5"/>
  <c r="E146" i="5"/>
  <c r="E216" i="5"/>
  <c r="E126" i="5"/>
  <c r="E81" i="5"/>
  <c r="E247" i="5"/>
  <c r="E225" i="5"/>
  <c r="E16" i="5"/>
  <c r="E122" i="5"/>
  <c r="E147" i="5"/>
  <c r="E252" i="5"/>
  <c r="E194" i="5"/>
  <c r="E13" i="5"/>
  <c r="E23" i="5"/>
  <c r="E44" i="5"/>
  <c r="E125" i="5"/>
  <c r="E2" i="5"/>
  <c r="E172" i="5"/>
  <c r="E153" i="5"/>
  <c r="E28" i="5"/>
  <c r="E29" i="5"/>
  <c r="E26" i="5"/>
  <c r="E181" i="5"/>
  <c r="E179" i="5"/>
  <c r="E110" i="5"/>
  <c r="E204" i="5"/>
  <c r="E106" i="5"/>
  <c r="E73" i="5"/>
  <c r="E127" i="5"/>
  <c r="E209" i="5"/>
  <c r="E251" i="5"/>
  <c r="E121" i="5"/>
  <c r="E95" i="5"/>
  <c r="E240" i="5"/>
  <c r="E182" i="5"/>
  <c r="E244" i="5"/>
  <c r="E11" i="5"/>
  <c r="E12" i="5"/>
  <c r="E188" i="5"/>
  <c r="E157" i="5"/>
  <c r="E168" i="5"/>
  <c r="E87" i="5"/>
  <c r="E9" i="5"/>
  <c r="E109" i="5"/>
  <c r="E69" i="5"/>
  <c r="E135" i="5"/>
  <c r="E102" i="5"/>
  <c r="E136" i="5"/>
  <c r="E90" i="5"/>
  <c r="E25" i="5"/>
  <c r="E79" i="5"/>
  <c r="E169" i="5"/>
  <c r="E215" i="5"/>
  <c r="E61" i="5"/>
  <c r="E39" i="5"/>
  <c r="E236" i="5"/>
  <c r="E142" i="5"/>
  <c r="E192" i="5"/>
  <c r="E166" i="5"/>
  <c r="E4" i="5"/>
  <c r="E140" i="5"/>
  <c r="E212" i="5"/>
  <c r="E104" i="5"/>
  <c r="E92" i="5"/>
  <c r="E203" i="5"/>
  <c r="E101" i="5"/>
  <c r="E53" i="5"/>
  <c r="E119" i="5"/>
  <c r="E78" i="5"/>
  <c r="E80" i="5"/>
  <c r="E82" i="5"/>
  <c r="E208" i="5"/>
  <c r="E67" i="5"/>
  <c r="E165" i="5"/>
  <c r="E187" i="5"/>
  <c r="E49" i="5"/>
  <c r="E15" i="5"/>
  <c r="E228" i="5"/>
  <c r="E62" i="5"/>
  <c r="E156" i="5"/>
  <c r="E66" i="5"/>
  <c r="E207" i="5"/>
  <c r="E36" i="5"/>
  <c r="E86" i="5"/>
  <c r="E151" i="5"/>
  <c r="H13" i="4"/>
  <c r="H7" i="4"/>
  <c r="H2" i="4"/>
  <c r="H12" i="4"/>
  <c r="H6" i="4"/>
  <c r="H17" i="4"/>
  <c r="H11" i="4"/>
  <c r="H5" i="4"/>
  <c r="H16" i="4"/>
  <c r="H10" i="4"/>
  <c r="H4" i="4"/>
  <c r="H15" i="4"/>
  <c r="H9" i="4"/>
  <c r="H3" i="4"/>
  <c r="H14" i="4"/>
  <c r="H8" i="4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G65" i="1"/>
  <c r="G63" i="1"/>
  <c r="G62" i="1"/>
  <c r="G61" i="1"/>
  <c r="G60" i="1"/>
  <c r="G59" i="1"/>
  <c r="G56" i="1"/>
  <c r="G54" i="1"/>
  <c r="G53" i="1"/>
  <c r="G51" i="1"/>
  <c r="G50" i="1"/>
  <c r="G49" i="1"/>
  <c r="G48" i="1"/>
  <c r="G47" i="1"/>
  <c r="G42" i="1"/>
  <c r="G41" i="1"/>
  <c r="G40" i="1"/>
  <c r="G39" i="1"/>
  <c r="G38" i="1"/>
  <c r="G37" i="1"/>
  <c r="G36" i="1"/>
  <c r="G35" i="1"/>
  <c r="G30" i="1"/>
  <c r="G29" i="1"/>
  <c r="G27" i="1"/>
  <c r="G26" i="1"/>
  <c r="G25" i="1"/>
  <c r="G24" i="1"/>
  <c r="G23" i="1"/>
  <c r="G18" i="1"/>
  <c r="G17" i="1"/>
  <c r="G15" i="1"/>
  <c r="G14" i="1"/>
  <c r="G13" i="1"/>
  <c r="G12" i="1"/>
  <c r="G11" i="1"/>
  <c r="G6" i="1"/>
  <c r="G5" i="1"/>
  <c r="G3" i="1"/>
  <c r="G2" i="1"/>
  <c r="S4" i="6" l="1"/>
  <c r="F14" i="6"/>
  <c r="S5" i="6"/>
  <c r="P14" i="6"/>
  <c r="S2" i="6"/>
  <c r="S3" i="6"/>
  <c r="M7" i="4"/>
  <c r="M42" i="4"/>
  <c r="M6" i="4"/>
  <c r="M43" i="4"/>
  <c r="M25" i="4"/>
  <c r="M45" i="4"/>
  <c r="M15" i="4"/>
  <c r="M37" i="4"/>
  <c r="M4" i="4"/>
  <c r="M5" i="4"/>
  <c r="M26" i="4"/>
  <c r="M39" i="4"/>
  <c r="M29" i="4"/>
  <c r="M36" i="4"/>
  <c r="M40" i="4"/>
  <c r="M32" i="4"/>
  <c r="M50" i="4"/>
  <c r="M64" i="4"/>
  <c r="M71" i="4"/>
  <c r="M80" i="4"/>
  <c r="M47" i="4"/>
  <c r="M49" i="4"/>
  <c r="M2" i="4"/>
  <c r="M58" i="4"/>
  <c r="M65" i="4"/>
  <c r="M72" i="4"/>
  <c r="M34" i="4"/>
  <c r="M20" i="4"/>
  <c r="M28" i="4"/>
  <c r="M8" i="4"/>
  <c r="M22" i="4"/>
  <c r="M21" i="4"/>
  <c r="M73" i="4"/>
  <c r="M81" i="4"/>
  <c r="M24" i="4"/>
  <c r="M55" i="4"/>
  <c r="M3" i="4"/>
  <c r="M14" i="4"/>
  <c r="M66" i="4"/>
  <c r="M74" i="4"/>
  <c r="M19" i="4"/>
  <c r="M86" i="4"/>
  <c r="M92" i="4"/>
  <c r="M18" i="4"/>
  <c r="M27" i="4"/>
  <c r="M67" i="4"/>
  <c r="M75" i="4"/>
  <c r="M82" i="4"/>
  <c r="M87" i="4"/>
  <c r="M12" i="4"/>
  <c r="M59" i="4"/>
  <c r="M68" i="4"/>
  <c r="M13" i="4"/>
  <c r="M83" i="4"/>
  <c r="M88" i="4"/>
  <c r="M79" i="4"/>
  <c r="M10" i="4"/>
  <c r="M60" i="4"/>
  <c r="M48" i="4"/>
  <c r="M41" i="4"/>
  <c r="M44" i="4"/>
  <c r="M35" i="4"/>
  <c r="M54" i="4"/>
  <c r="M23" i="4"/>
  <c r="M61" i="4"/>
  <c r="M17" i="4"/>
  <c r="M76" i="4"/>
  <c r="M16" i="4"/>
  <c r="M53" i="4"/>
  <c r="M11" i="4"/>
  <c r="M56" i="4"/>
  <c r="M31" i="4"/>
  <c r="M51" i="4"/>
  <c r="M77" i="4"/>
  <c r="M52" i="4"/>
  <c r="M89" i="4"/>
  <c r="M57" i="4"/>
  <c r="M9" i="4"/>
  <c r="M62" i="4"/>
  <c r="M69" i="4"/>
  <c r="M78" i="4"/>
  <c r="M30" i="4"/>
  <c r="M90" i="4"/>
  <c r="M85" i="4"/>
  <c r="M46" i="4"/>
  <c r="M33" i="4"/>
  <c r="M70" i="4"/>
  <c r="M38" i="4"/>
  <c r="M84" i="4"/>
  <c r="M91" i="4"/>
  <c r="M63" i="4"/>
  <c r="H18" i="4"/>
  <c r="G4" i="1"/>
  <c r="G16" i="1"/>
  <c r="G28" i="1"/>
  <c r="G52" i="1"/>
  <c r="G64" i="1"/>
  <c r="G7" i="1"/>
  <c r="G19" i="1"/>
  <c r="G31" i="1"/>
  <c r="G43" i="1"/>
  <c r="G55" i="1"/>
  <c r="B19" i="4"/>
  <c r="G20" i="1"/>
  <c r="G33" i="1"/>
  <c r="G8" i="1"/>
  <c r="G32" i="1"/>
  <c r="G44" i="1"/>
  <c r="G9" i="1"/>
  <c r="G21" i="1"/>
  <c r="G45" i="1"/>
  <c r="G57" i="1"/>
  <c r="G10" i="1"/>
  <c r="G22" i="1"/>
  <c r="G34" i="1"/>
  <c r="G46" i="1"/>
  <c r="G58" i="1"/>
  <c r="B2" i="4"/>
  <c r="B11" i="4"/>
  <c r="B3" i="4"/>
  <c r="B4" i="4"/>
  <c r="B5" i="4"/>
  <c r="B6" i="4"/>
  <c r="B12" i="4"/>
  <c r="B20" i="4"/>
  <c r="B13" i="4"/>
  <c r="B7" i="4"/>
  <c r="B14" i="4"/>
  <c r="B8" i="4"/>
  <c r="B17" i="4"/>
  <c r="B9" i="4"/>
  <c r="B18" i="4"/>
  <c r="B15" i="4"/>
  <c r="B21" i="4"/>
  <c r="B16" i="4"/>
  <c r="B10" i="4"/>
  <c r="E2" i="1"/>
  <c r="P2" i="4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S6" i="6" l="1"/>
  <c r="M93" i="4"/>
  <c r="P12" i="4"/>
  <c r="P11" i="4"/>
  <c r="X2" i="4"/>
  <c r="X4" i="4"/>
  <c r="P6" i="4"/>
  <c r="X3" i="4"/>
  <c r="P10" i="4"/>
  <c r="P4" i="4"/>
  <c r="P8" i="4"/>
  <c r="P9" i="4"/>
  <c r="P5" i="4"/>
  <c r="P3" i="4"/>
  <c r="P7" i="4"/>
  <c r="T4" i="4"/>
  <c r="T5" i="4"/>
  <c r="T12" i="4"/>
  <c r="T13" i="4"/>
  <c r="T11" i="4"/>
  <c r="T10" i="4"/>
  <c r="B22" i="4"/>
  <c r="T2" i="4"/>
  <c r="T3" i="4"/>
  <c r="X5" i="4" l="1"/>
  <c r="Y2" i="4" s="1"/>
  <c r="P13" i="4"/>
  <c r="Q8" i="4" s="1"/>
  <c r="U13" i="4"/>
  <c r="U12" i="4"/>
  <c r="U11" i="4"/>
  <c r="T14" i="4"/>
  <c r="U10" i="4"/>
  <c r="T6" i="4"/>
  <c r="C19" i="4"/>
  <c r="C10" i="4"/>
  <c r="C16" i="4"/>
  <c r="C21" i="4"/>
  <c r="C15" i="4"/>
  <c r="C18" i="4"/>
  <c r="C9" i="4"/>
  <c r="C17" i="4"/>
  <c r="C8" i="4"/>
  <c r="C14" i="4"/>
  <c r="C7" i="4"/>
  <c r="C13" i="4"/>
  <c r="C20" i="4"/>
  <c r="C12" i="4"/>
  <c r="C6" i="4"/>
  <c r="C5" i="4"/>
  <c r="C4" i="4"/>
  <c r="C3" i="4"/>
  <c r="C11" i="4"/>
  <c r="C2" i="4"/>
  <c r="Y3" i="4" l="1"/>
  <c r="Y4" i="4"/>
  <c r="Q4" i="4"/>
  <c r="Q9" i="4"/>
  <c r="Q6" i="4"/>
  <c r="U14" i="4"/>
  <c r="Q11" i="4"/>
  <c r="Q7" i="4"/>
  <c r="Q5" i="4"/>
  <c r="Q10" i="4"/>
  <c r="Q2" i="4"/>
  <c r="Q12" i="4"/>
  <c r="Q3" i="4"/>
  <c r="U5" i="4"/>
  <c r="U4" i="4"/>
  <c r="U3" i="4"/>
  <c r="U2" i="4"/>
</calcChain>
</file>

<file path=xl/sharedStrings.xml><?xml version="1.0" encoding="utf-8"?>
<sst xmlns="http://schemas.openxmlformats.org/spreadsheetml/2006/main" count="1465" uniqueCount="283">
  <si>
    <t>DNA</t>
  </si>
  <si>
    <t>RNA</t>
  </si>
  <si>
    <t>Name</t>
  </si>
  <si>
    <t>Quantity</t>
  </si>
  <si>
    <t>Class</t>
  </si>
  <si>
    <t>Polarity</t>
  </si>
  <si>
    <t>Charge</t>
  </si>
  <si>
    <t>gcc</t>
  </si>
  <si>
    <t>ccc</t>
  </si>
  <si>
    <t>ccg</t>
  </si>
  <si>
    <t>aag</t>
  </si>
  <si>
    <t>ttg</t>
  </si>
  <si>
    <t>aaa</t>
  </si>
  <si>
    <t>ggg</t>
  </si>
  <si>
    <t>tgc</t>
  </si>
  <si>
    <t>ctg</t>
  </si>
  <si>
    <t>tgg</t>
  </si>
  <si>
    <t>ttt</t>
  </si>
  <si>
    <t>gcg</t>
  </si>
  <si>
    <t>ggt</t>
  </si>
  <si>
    <t>gag</t>
  </si>
  <si>
    <t>att</t>
  </si>
  <si>
    <t>gtc</t>
  </si>
  <si>
    <t>gtg</t>
  </si>
  <si>
    <t>gtt</t>
  </si>
  <si>
    <t>cgc</t>
  </si>
  <si>
    <t>tga</t>
  </si>
  <si>
    <t>tgt</t>
  </si>
  <si>
    <t>agg</t>
  </si>
  <si>
    <t>ggc</t>
  </si>
  <si>
    <t>tct</t>
  </si>
  <si>
    <t>agt</t>
  </si>
  <si>
    <t>gaa</t>
  </si>
  <si>
    <t>tta</t>
  </si>
  <si>
    <t>taa</t>
  </si>
  <si>
    <t>atg</t>
  </si>
  <si>
    <t>cca</t>
  </si>
  <si>
    <t>cga</t>
  </si>
  <si>
    <t>tat</t>
  </si>
  <si>
    <t>aat</t>
  </si>
  <si>
    <t>aga</t>
  </si>
  <si>
    <t>agc</t>
  </si>
  <si>
    <t>gat</t>
  </si>
  <si>
    <t>gga</t>
  </si>
  <si>
    <t>cgg</t>
  </si>
  <si>
    <t>cag</t>
  </si>
  <si>
    <t>cct</t>
  </si>
  <si>
    <t>cgt</t>
  </si>
  <si>
    <t>acc</t>
  </si>
  <si>
    <t>caa</t>
  </si>
  <si>
    <t>tca</t>
  </si>
  <si>
    <t>cac</t>
  </si>
  <si>
    <t>ctt</t>
  </si>
  <si>
    <t>gac</t>
  </si>
  <si>
    <t>tcc</t>
  </si>
  <si>
    <t>gca</t>
  </si>
  <si>
    <t>gct</t>
  </si>
  <si>
    <t>gta</t>
  </si>
  <si>
    <t>ttc</t>
  </si>
  <si>
    <t>ata</t>
  </si>
  <si>
    <t>cat</t>
  </si>
  <si>
    <t>aca</t>
  </si>
  <si>
    <t>atc</t>
  </si>
  <si>
    <t>acg</t>
  </si>
  <si>
    <t>cta</t>
  </si>
  <si>
    <t>ctc</t>
  </si>
  <si>
    <t>tac</t>
  </si>
  <si>
    <t>act</t>
  </si>
  <si>
    <t>aac</t>
  </si>
  <si>
    <t>tag</t>
  </si>
  <si>
    <t>tcg</t>
  </si>
  <si>
    <t>Qty</t>
  </si>
  <si>
    <t>%</t>
  </si>
  <si>
    <t>Leucine</t>
  </si>
  <si>
    <t>Aliphatic</t>
  </si>
  <si>
    <t>Nonpolar</t>
  </si>
  <si>
    <t>Neutral</t>
  </si>
  <si>
    <t>Proline</t>
  </si>
  <si>
    <t>Hydroxylic</t>
  </si>
  <si>
    <t>Polar</t>
  </si>
  <si>
    <t>Positive</t>
  </si>
  <si>
    <t>Glycine</t>
  </si>
  <si>
    <t>Aromatic</t>
  </si>
  <si>
    <t>Acid</t>
  </si>
  <si>
    <t>Negative</t>
  </si>
  <si>
    <t>Alanine</t>
  </si>
  <si>
    <t>Fixed cation</t>
  </si>
  <si>
    <t>Base</t>
  </si>
  <si>
    <t>Total</t>
  </si>
  <si>
    <t>Valine</t>
  </si>
  <si>
    <t>Cyclic</t>
  </si>
  <si>
    <t>Isoleucine</t>
  </si>
  <si>
    <t>Amide</t>
  </si>
  <si>
    <t>Tryptophan</t>
  </si>
  <si>
    <t>Anion</t>
  </si>
  <si>
    <t>Phenylalanine</t>
  </si>
  <si>
    <t>Cation</t>
  </si>
  <si>
    <t>???</t>
  </si>
  <si>
    <t>Diff</t>
  </si>
  <si>
    <t>Methionine</t>
  </si>
  <si>
    <t>Thiol</t>
  </si>
  <si>
    <t>Serine</t>
  </si>
  <si>
    <t>Cationic</t>
  </si>
  <si>
    <t>Glutamine</t>
  </si>
  <si>
    <t>Thioether</t>
  </si>
  <si>
    <t>Threonine</t>
  </si>
  <si>
    <t>Cysteine</t>
  </si>
  <si>
    <t>Tyrosine</t>
  </si>
  <si>
    <t>Asparagine</t>
  </si>
  <si>
    <t>Glutamate</t>
  </si>
  <si>
    <t>Aspartate</t>
  </si>
  <si>
    <t>Arginine</t>
  </si>
  <si>
    <t>Lysine</t>
  </si>
  <si>
    <t>Histidine</t>
  </si>
  <si>
    <t>Amino Acid</t>
  </si>
  <si>
    <t>Symbol</t>
  </si>
  <si>
    <t>Symbol (Alt)</t>
  </si>
  <si>
    <t>Stop/Start</t>
  </si>
  <si>
    <t>Property</t>
  </si>
  <si>
    <t>GCU</t>
  </si>
  <si>
    <t>Ala</t>
  </si>
  <si>
    <t>A</t>
  </si>
  <si>
    <t>GCC</t>
  </si>
  <si>
    <t>GCA</t>
  </si>
  <si>
    <t>GCG</t>
  </si>
  <si>
    <t>CGU</t>
  </si>
  <si>
    <t>Arg</t>
  </si>
  <si>
    <t>R</t>
  </si>
  <si>
    <t>CGC</t>
  </si>
  <si>
    <t>CGA</t>
  </si>
  <si>
    <t>CGG</t>
  </si>
  <si>
    <t>AGA</t>
  </si>
  <si>
    <t>AGG</t>
  </si>
  <si>
    <t>AAU</t>
  </si>
  <si>
    <t>Asn</t>
  </si>
  <si>
    <t>N</t>
  </si>
  <si>
    <t>AAC</t>
  </si>
  <si>
    <t>GAU</t>
  </si>
  <si>
    <t>Asp</t>
  </si>
  <si>
    <t>D</t>
  </si>
  <si>
    <t>GAC</t>
  </si>
  <si>
    <t>UGU</t>
  </si>
  <si>
    <t>Cys</t>
  </si>
  <si>
    <t>C</t>
  </si>
  <si>
    <t>UGC</t>
  </si>
  <si>
    <t>GAA</t>
  </si>
  <si>
    <t>Glu</t>
  </si>
  <si>
    <t>E</t>
  </si>
  <si>
    <t>GAG</t>
  </si>
  <si>
    <t>UAA</t>
  </si>
  <si>
    <t>Gln</t>
  </si>
  <si>
    <t>Q</t>
  </si>
  <si>
    <t>Stop</t>
  </si>
  <si>
    <t>UAG</t>
  </si>
  <si>
    <t>CAA</t>
  </si>
  <si>
    <t>CAG</t>
  </si>
  <si>
    <t>GGU</t>
  </si>
  <si>
    <t>Gly</t>
  </si>
  <si>
    <t>G</t>
  </si>
  <si>
    <t>GGC</t>
  </si>
  <si>
    <t>GGA</t>
  </si>
  <si>
    <t>GGG</t>
  </si>
  <si>
    <t>CAU</t>
  </si>
  <si>
    <t>His</t>
  </si>
  <si>
    <t>H</t>
  </si>
  <si>
    <t>CAC</t>
  </si>
  <si>
    <t>AUU</t>
  </si>
  <si>
    <t>Ile</t>
  </si>
  <si>
    <t>I</t>
  </si>
  <si>
    <t>AUC</t>
  </si>
  <si>
    <t>AUA</t>
  </si>
  <si>
    <t>UUA</t>
  </si>
  <si>
    <t>Leu</t>
  </si>
  <si>
    <t>L</t>
  </si>
  <si>
    <t>UUG</t>
  </si>
  <si>
    <t>Start</t>
  </si>
  <si>
    <t>CUU</t>
  </si>
  <si>
    <t>CUC</t>
  </si>
  <si>
    <t>CUA</t>
  </si>
  <si>
    <t>CUG</t>
  </si>
  <si>
    <t>AAA</t>
  </si>
  <si>
    <t>Lys</t>
  </si>
  <si>
    <t>K</t>
  </si>
  <si>
    <t>AAG</t>
  </si>
  <si>
    <t>AUG</t>
  </si>
  <si>
    <t>Met</t>
  </si>
  <si>
    <t>M</t>
  </si>
  <si>
    <t>UUU</t>
  </si>
  <si>
    <t>Phe</t>
  </si>
  <si>
    <t>F</t>
  </si>
  <si>
    <t>UUC</t>
  </si>
  <si>
    <t>CCU</t>
  </si>
  <si>
    <t>Pro</t>
  </si>
  <si>
    <t>P</t>
  </si>
  <si>
    <t>CCC</t>
  </si>
  <si>
    <t>CCA</t>
  </si>
  <si>
    <t>CCG</t>
  </si>
  <si>
    <t>UCU</t>
  </si>
  <si>
    <t>Ser</t>
  </si>
  <si>
    <t>S</t>
  </si>
  <si>
    <t>UCC</t>
  </si>
  <si>
    <t>UCA</t>
  </si>
  <si>
    <t>UCG</t>
  </si>
  <si>
    <t>AGU</t>
  </si>
  <si>
    <t>AGC</t>
  </si>
  <si>
    <t>ACU</t>
  </si>
  <si>
    <t>Thr</t>
  </si>
  <si>
    <t>T</t>
  </si>
  <si>
    <t>ACC</t>
  </si>
  <si>
    <t>ACA</t>
  </si>
  <si>
    <t>ACG</t>
  </si>
  <si>
    <t>UGA</t>
  </si>
  <si>
    <t>Trp</t>
  </si>
  <si>
    <t>W</t>
  </si>
  <si>
    <t>UGG</t>
  </si>
  <si>
    <t>UAU</t>
  </si>
  <si>
    <t>Tyr</t>
  </si>
  <si>
    <t>Y</t>
  </si>
  <si>
    <t>UAC</t>
  </si>
  <si>
    <t>GUU</t>
  </si>
  <si>
    <t>Val</t>
  </si>
  <si>
    <t>V</t>
  </si>
  <si>
    <t>GUC</t>
  </si>
  <si>
    <t>GUA</t>
  </si>
  <si>
    <t>GUG</t>
  </si>
  <si>
    <t>Symbol (alt)</t>
  </si>
  <si>
    <t>Hydropathy</t>
  </si>
  <si>
    <t>Mass</t>
  </si>
  <si>
    <t>Abundance</t>
  </si>
  <si>
    <t>IUPAC</t>
  </si>
  <si>
    <t>UGY</t>
  </si>
  <si>
    <t>AAR</t>
  </si>
  <si>
    <t>UAY</t>
  </si>
  <si>
    <t>GAY</t>
  </si>
  <si>
    <t>GAR</t>
  </si>
  <si>
    <t>GCN</t>
  </si>
  <si>
    <t>GGN</t>
  </si>
  <si>
    <t>AUH</t>
  </si>
  <si>
    <t>YUR, CUY[55]</t>
  </si>
  <si>
    <t>UUY</t>
  </si>
  <si>
    <t>CCN</t>
  </si>
  <si>
    <t>GUN</t>
  </si>
  <si>
    <t>MGR, CGY[54]</t>
  </si>
  <si>
    <t>AAY</t>
  </si>
  <si>
    <t>CAR</t>
  </si>
  <si>
    <t>CAY</t>
  </si>
  <si>
    <t>UCN, AGY</t>
  </si>
  <si>
    <t>ACN</t>
  </si>
  <si>
    <t>Codon</t>
  </si>
  <si>
    <t>Sym</t>
  </si>
  <si>
    <t>DNA 1</t>
  </si>
  <si>
    <t>DNA 2</t>
  </si>
  <si>
    <t>RNA 2</t>
  </si>
  <si>
    <t>RNA 1</t>
  </si>
  <si>
    <t>Name 1</t>
  </si>
  <si>
    <t>Name 2</t>
  </si>
  <si>
    <t>Polarity 1</t>
  </si>
  <si>
    <t>Polarity 2</t>
  </si>
  <si>
    <t>-&gt;</t>
  </si>
  <si>
    <t>Adj 1</t>
  </si>
  <si>
    <t>Adj 2</t>
  </si>
  <si>
    <t>Class 2</t>
  </si>
  <si>
    <t>Class 1</t>
  </si>
  <si>
    <t>STOP</t>
  </si>
  <si>
    <t>START</t>
  </si>
  <si>
    <t>MATCH</t>
  </si>
  <si>
    <t>uaa</t>
  </si>
  <si>
    <t>uga</t>
  </si>
  <si>
    <t>ugc</t>
  </si>
  <si>
    <t>ugg</t>
  </si>
  <si>
    <t>ugu</t>
  </si>
  <si>
    <t>aua</t>
  </si>
  <si>
    <t>cua</t>
  </si>
  <si>
    <t>gua</t>
  </si>
  <si>
    <t>uua</t>
  </si>
  <si>
    <t>aug</t>
  </si>
  <si>
    <t>cug</t>
  </si>
  <si>
    <t>gug</t>
  </si>
  <si>
    <t>uug</t>
  </si>
  <si>
    <t>uag</t>
  </si>
  <si>
    <t>MATCH NAME</t>
  </si>
  <si>
    <t>STOP NAME</t>
  </si>
  <si>
    <t>START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</si>
</sst>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Liberation Sans"/>
      <charset val="1"/>
    </font>
    <font>
      <sz val="10"/>
      <color theme="1"/>
      <name val="Liberation Sans"/>
      <charset val="1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92D050"/>
      <name val="Aptos Narrow"/>
      <family val="2"/>
      <scheme val="minor"/>
    </font>
    <font>
      <b/>
      <sz val="11"/>
      <color theme="8" tint="0.59999389629810485"/>
      <name val="Aptos Narrow"/>
      <family val="2"/>
      <scheme val="minor"/>
    </font>
    <font>
      <b/>
      <sz val="11"/>
      <color theme="4" tint="0.39997558519241921"/>
      <name val="Aptos Narrow"/>
      <family val="2"/>
      <scheme val="minor"/>
    </font>
    <font>
      <b/>
      <sz val="11"/>
      <color rgb="FFFF4242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0" xfId="0" applyFont="1" applyFill="1"/>
    <xf numFmtId="0" fontId="1" fillId="0" borderId="0" xfId="1"/>
    <xf numFmtId="0" fontId="1" fillId="2" borderId="0" xfId="1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164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2" fontId="10" fillId="11" borderId="1" xfId="0" applyNumberFormat="1" applyFont="1" applyFill="1" applyBorder="1"/>
    <xf numFmtId="2" fontId="0" fillId="0" borderId="2" xfId="0" applyNumberFormat="1" applyBorder="1"/>
    <xf numFmtId="2" fontId="0" fillId="0" borderId="0" xfId="0" applyNumberFormat="1"/>
    <xf numFmtId="2" fontId="0" fillId="0" borderId="3" xfId="0" applyNumberFormat="1" applyBorder="1"/>
    <xf numFmtId="1" fontId="10" fillId="11" borderId="1" xfId="0" applyNumberFormat="1" applyFont="1" applyFill="1" applyBorder="1"/>
    <xf numFmtId="1" fontId="0" fillId="0" borderId="0" xfId="0" applyNumberForma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0" borderId="2" xfId="0" applyFont="1" applyBorder="1"/>
    <xf numFmtId="0" fontId="0" fillId="0" borderId="4" xfId="0" applyFont="1" applyBorder="1"/>
    <xf numFmtId="0" fontId="0" fillId="0" borderId="3" xfId="0" applyFont="1" applyBorder="1"/>
    <xf numFmtId="0" fontId="0" fillId="0" borderId="0" xfId="0" applyNumberFormat="1"/>
    <xf numFmtId="0" fontId="0" fillId="0" borderId="0" xfId="0" applyFont="1" applyBorder="1"/>
  </cellXfs>
  <cellStyles count="2">
    <cellStyle name="Hyperlink" xfId="1" builtinId="8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fill>
        <patternFill patternType="solid">
          <fgColor indexed="64"/>
          <bgColor rgb="FF000000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2" formatCode="0.00"/>
      <fill>
        <patternFill patternType="solid">
          <fgColor theme="1"/>
          <bgColor theme="1"/>
        </patternFill>
      </fill>
    </dxf>
    <dxf>
      <numFmt numFmtId="0" formatCode="General"/>
    </dxf>
    <dxf>
      <font>
        <b/>
      </font>
    </dxf>
    <dxf>
      <font>
        <b/>
      </font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fill>
        <patternFill patternType="solid">
          <fgColor rgb="FF61CBF3"/>
          <bgColor indexed="65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colors>
    <mruColors>
      <color rgb="FFFF4242"/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96C861-F226-4A11-B0C3-094029504750}" name="Table3" displayName="Table3" ref="A1:G65" totalsRowShown="0">
  <autoFilter ref="A1:G65" xr:uid="{F596C861-F226-4A11-B0C3-094029504750}"/>
  <tableColumns count="7">
    <tableColumn id="1" xr3:uid="{2A7BC1CC-D25E-4C6B-A38E-E0AB088C226A}" name="DNA"/>
    <tableColumn id="4" xr3:uid="{5D7BB8FD-2FA3-44BB-958B-77BFCF621857}" name="RNA" dataDxfId="64">
      <calculatedColumnFormula>SUBSTITUTE(Table3[[#This Row],[DNA]], "t", "u")</calculatedColumnFormula>
    </tableColumn>
    <tableColumn id="6" xr3:uid="{0BCA281F-D5CE-403E-AD44-19F8BC54E360}" name="Name" dataDxfId="63">
      <calculatedColumnFormula>_xlfn.XLOOKUP(Table3[[#This Row],[RNA]], Table1[Codon], Table1[Amino Acid])</calculatedColumnFormula>
    </tableColumn>
    <tableColumn id="2" xr3:uid="{AC9BB1C8-8038-4606-852A-A5DFD081C70D}" name="Quantity"/>
    <tableColumn id="5" xr3:uid="{C36AEA6A-6393-4009-9FE9-2304B9B6078F}" name="Class" dataDxfId="62">
      <calculatedColumnFormula>_xlfn.XLOOKUP(Table3[[#This Row],[Name]], Table2[Name], Table2[Class])</calculatedColumnFormula>
    </tableColumn>
    <tableColumn id="3" xr3:uid="{864CC659-B50D-4B0C-9F73-F5C5083D5280}" name="Polarity" dataDxfId="61">
      <calculatedColumnFormula>_xlfn.XLOOKUP(Table3[[#This Row],[Name]], Table2[Name], Table2[Polarity])</calculatedColumnFormula>
    </tableColumn>
    <tableColumn id="7" xr3:uid="{87A6AC2E-485B-4C02-B928-E98536275659}" name="Charge" dataDxfId="60">
      <calculatedColumnFormula>_xlfn.XLOOKUP(Table3[[#This Row],[Name]], Table2[Name], Table2[Charge])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2AC8F8-9A64-416E-9076-B1476081B86F}" name="Table8" displayName="Table8" ref="W1:Y4" totalsRowShown="0">
  <autoFilter ref="W1:Y4" xr:uid="{232AC8F8-9A64-416E-9076-B1476081B86F}"/>
  <sortState xmlns:xlrd2="http://schemas.microsoft.com/office/spreadsheetml/2017/richdata2" ref="W2:X4">
    <sortCondition descending="1" ref="X1:X4"/>
  </sortState>
  <tableColumns count="3">
    <tableColumn id="1" xr3:uid="{0BE08F26-A8D8-4418-ACB4-12A91C3657D0}" name="Charge"/>
    <tableColumn id="2" xr3:uid="{0244FDCE-A158-4D32-B076-9158FEFB5942}" name="Qty" dataDxfId="45">
      <calculatedColumnFormula>SUMIF(Table3[Charge], Table8[[#This Row],[Charge]], Table3[Quantity])</calculatedColumnFormula>
    </tableColumn>
    <tableColumn id="3" xr3:uid="{F250059D-F8EE-4DF7-90A6-437760ED3F9A}" name="%" dataDxfId="44">
      <calculatedColumnFormula>Table8[[#This Row],[Qty]]/X$5</calculatedColumnFormula>
    </tableColumn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27BA09-E0BE-4F42-B971-C5998FC3AB5F}" name="Table9" displayName="Table9" ref="S9:U13" totalsRowShown="0">
  <autoFilter ref="S9:U13" xr:uid="{9627BA09-E0BE-4F42-B971-C5998FC3AB5F}"/>
  <tableColumns count="3">
    <tableColumn id="1" xr3:uid="{1F58BF65-CBD9-4E9C-BE5B-CA74FAE5C0AA}" name="???"/>
    <tableColumn id="2" xr3:uid="{63BC2EDF-9789-41EB-82D0-F8916C141C92}" name="Qty"/>
    <tableColumn id="3" xr3:uid="{F61EC4CE-4DD4-4DBB-9174-8967B6CBE67E}" name="Diff">
      <calculatedColumnFormula>_xlfn.XLOOKUP(Table9[[#This Row],[???]], Table4[Polarity], Table4[Qty]) - Table9[[#This Row],[Qty]]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80F9FD1-D79D-40C3-882D-DDCAC20B5C6E}" name="Table11" displayName="Table11" ref="E1:H17" totalsRowShown="0">
  <autoFilter ref="E1:H17" xr:uid="{B80F9FD1-D79D-40C3-882D-DDCAC20B5C6E}"/>
  <sortState xmlns:xlrd2="http://schemas.microsoft.com/office/spreadsheetml/2017/richdata2" ref="E2:H17">
    <sortCondition descending="1" ref="H1:H17"/>
  </sortState>
  <tableColumns count="4">
    <tableColumn id="1" xr3:uid="{C6BB3845-CC56-489C-A949-39317AE9F84F}" name="Adj 1" dataDxfId="43"/>
    <tableColumn id="2" xr3:uid="{FBA2FA1C-7F2A-4DB4-8339-58C6AE5A2F73}" name="-&gt;">
      <calculatedColumnFormula>"-&gt;"</calculatedColumnFormula>
    </tableColumn>
    <tableColumn id="3" xr3:uid="{17DD748B-3055-4FC8-A2D7-0838F42F5DDE}" name="Adj 2" dataDxfId="42"/>
    <tableColumn id="4" xr3:uid="{9FFE80DA-FD97-4EF0-AEB0-F4573C8524FD}" name="Qty" dataDxfId="41">
      <calculatedColumnFormula>SUMIFS(Table6[Quantity], Table6[Polarity 1], Table11[[#This Row],[Adj 1]], Table6[Polarity 2], Table11[[#This Row],[Adj 2]])</calculatedColumnFormula>
    </tableColumn>
  </tableColumns>
  <tableStyleInfo name="TableStyleDark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100ACF2-B6A6-4FE5-8CF1-ABF62399A91B}" name="Table10" displayName="Table10" ref="J1:M92" totalsRowShown="0" headerRowDxfId="40" headerRowBorderDxfId="39">
  <autoFilter ref="J1:M92" xr:uid="{6100ACF2-B6A6-4FE5-8CF1-ABF62399A91B}"/>
  <sortState xmlns:xlrd2="http://schemas.microsoft.com/office/spreadsheetml/2017/richdata2" ref="J2:M92">
    <sortCondition descending="1" ref="M1:M92"/>
  </sortState>
  <tableColumns count="4">
    <tableColumn id="1" xr3:uid="{2A229087-D179-47DB-8B4E-F84C629ACAB7}" name="Adj 1" dataDxfId="38"/>
    <tableColumn id="2" xr3:uid="{54E5D2A6-9EE7-4392-B8CA-2938472A333D}" name="-&gt;" dataDxfId="37"/>
    <tableColumn id="3" xr3:uid="{377D9ECD-E43C-4373-AEE0-01085AEFD2B7}" name="Adj 2" dataDxfId="36"/>
    <tableColumn id="4" xr3:uid="{24C57FCE-D730-4937-AA18-01B37AF8AC41}" name="Qty" dataDxfId="35">
      <calculatedColumnFormula>SUMIFS(Table6[Quantity], Table6[Class 1], Table10[[#This Row],[Adj 1]], Table6[Class 2], Table10[[#This Row],[Adj 2]])</calculatedColumnFormula>
    </tableColumn>
  </tableColumns>
  <tableStyleInfo name="TableStyleDark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B60FAD-49F8-45B2-B9E1-A8C267DE95BB}" name="Table1" displayName="Table1" ref="A1:F65" totalsRowShown="0">
  <autoFilter ref="A1:F65" xr:uid="{ACB60FAD-49F8-45B2-B9E1-A8C267DE95BB}"/>
  <sortState xmlns:xlrd2="http://schemas.microsoft.com/office/spreadsheetml/2017/richdata2" ref="A2:F65">
    <sortCondition ref="B1:B65"/>
  </sortState>
  <tableColumns count="6">
    <tableColumn id="1" xr3:uid="{E901B184-0AA8-4C75-9178-3B431EFC1F10}" name="Codon"/>
    <tableColumn id="2" xr3:uid="{34CB136B-0594-4406-8255-2DBE08EAB0F9}" name="Amino Acid"/>
    <tableColumn id="3" xr3:uid="{712FFF8C-5695-4F11-B40A-C7AD00127ABA}" name="Symbol"/>
    <tableColumn id="4" xr3:uid="{3B15B09A-DB53-427E-B14B-B1BFECE515EC}" name="Symbol (Alt)"/>
    <tableColumn id="5" xr3:uid="{3E03A4F1-B6C7-4642-B7E1-91CE308A2C95}" name="Stop/Start"/>
    <tableColumn id="6" xr3:uid="{C654F648-9C7B-44ED-BD6C-AAA6C7CAED4D}" name="Property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9179B0-EA7D-41EE-8DC0-1954566AC26F}" name="Table2" displayName="Table2" ref="A1:J21" totalsRowShown="0" headerRowDxfId="34" dataDxfId="33">
  <autoFilter ref="A1:J21" xr:uid="{A59179B0-EA7D-41EE-8DC0-1954566AC26F}"/>
  <sortState xmlns:xlrd2="http://schemas.microsoft.com/office/spreadsheetml/2017/richdata2" ref="A2:J21">
    <sortCondition ref="E1:E21"/>
  </sortState>
  <tableColumns count="10">
    <tableColumn id="1" xr3:uid="{06AA8981-8E4C-4FE2-96BA-487865FAC260}" name="Name" dataDxfId="32"/>
    <tableColumn id="2" xr3:uid="{CF154C65-E1A6-4F1F-B834-2DCECD76A359}" name="Sym" dataDxfId="31"/>
    <tableColumn id="3" xr3:uid="{BC42A587-632E-444A-813D-A4D79E4F960D}" name="Symbol (alt)" dataDxfId="30"/>
    <tableColumn id="4" xr3:uid="{F712DF56-7A0D-4D06-8246-80299E4F6114}" name="Class" dataDxfId="29"/>
    <tableColumn id="5" xr3:uid="{55524830-13DD-4035-A9DD-C30C570F5EEF}" name="Polarity" dataDxfId="28"/>
    <tableColumn id="6" xr3:uid="{D9EC9654-B7CF-402E-9CB7-4BB4BE8C2EA6}" name="Charge" dataDxfId="27"/>
    <tableColumn id="7" xr3:uid="{F14E8953-AD9A-4B9A-A11C-6F261DF754BA}" name="Hydropathy" dataDxfId="26"/>
    <tableColumn id="8" xr3:uid="{C04279CF-2AB2-45E5-85FA-9B1BB0EF73BC}" name="Mass" dataDxfId="25"/>
    <tableColumn id="9" xr3:uid="{70DA4101-CC0D-439C-91D8-3EB70260662C}" name="Abundance" dataDxfId="24"/>
    <tableColumn id="10" xr3:uid="{292E56D0-D64B-40BD-A8BA-D4DEBA06A525}" name="IUPAC" dataDxfId="2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264DE46-85F9-4032-98C1-22681BE96A17}" name="Table6" displayName="Table6" ref="A1:K257" totalsRowShown="0">
  <autoFilter ref="A1:K257" xr:uid="{6264DE46-85F9-4032-98C1-22681BE96A17}"/>
  <sortState xmlns:xlrd2="http://schemas.microsoft.com/office/spreadsheetml/2017/richdata2" ref="A2:K257">
    <sortCondition ref="G1:G257"/>
  </sortState>
  <tableColumns count="11">
    <tableColumn id="1" xr3:uid="{E6353F8A-06CD-442B-87EB-A97A8C309715}" name="DNA 1"/>
    <tableColumn id="4" xr3:uid="{18482EBF-D78B-4047-AECF-1B70C4137404}" name="RNA 1" dataDxfId="59">
      <calculatedColumnFormula>SUBSTITUTE(Table6[[#This Row],[DNA 1]], "t", "u")</calculatedColumnFormula>
    </tableColumn>
    <tableColumn id="6" xr3:uid="{7C291BA8-9B8A-483F-A401-BD63B83E3534}" name="Name 1" dataDxfId="58">
      <calculatedColumnFormula>_xlfn.XLOOKUP(Table6[[#This Row],[RNA 1]], Table1[Codon], Table1[Amino Acid])</calculatedColumnFormula>
    </tableColumn>
    <tableColumn id="8" xr3:uid="{C830DA4F-0EF7-443F-B0C6-C0E2C54890A9}" name="Polarity 1" dataDxfId="57">
      <calculatedColumnFormula>_xlfn.XLOOKUP(Table6[[#This Row],[Name 1]], Table2[Name], Table2[Polarity])</calculatedColumnFormula>
    </tableColumn>
    <tableColumn id="10" xr3:uid="{28C7F8FE-C9F2-4B29-9F14-7649DCA473CB}" name="Class 1" dataDxfId="56">
      <calculatedColumnFormula>_xlfn.XLOOKUP(Table6[[#This Row],[Name 1]], Table2[Name], Table2[Class])</calculatedColumnFormula>
    </tableColumn>
    <tableColumn id="2" xr3:uid="{6B94E6B7-475A-4072-8703-84E7CDF86171}" name="DNA 2"/>
    <tableColumn id="5" xr3:uid="{F4D14CDB-6135-48F1-A8DC-46B44B2AAB8A}" name="RNA 2" dataDxfId="55">
      <calculatedColumnFormula>SUBSTITUTE(Table6[[#This Row],[DNA 2]], "t", "u")</calculatedColumnFormula>
    </tableColumn>
    <tableColumn id="7" xr3:uid="{78EC988B-9B3F-48B0-B5B9-827BD620BB4F}" name="Name 2" dataDxfId="54">
      <calculatedColumnFormula>_xlfn.XLOOKUP(Table6[[#This Row],[RNA 2]], Table1[Codon], Table1[Amino Acid])</calculatedColumnFormula>
    </tableColumn>
    <tableColumn id="9" xr3:uid="{BEA297F9-5104-426E-A740-1951252FB7ED}" name="Polarity 2" dataDxfId="53">
      <calculatedColumnFormula>_xlfn.XLOOKUP(Table6[[#This Row],[Name 2]], Table2[Name], Table2[Polarity])</calculatedColumnFormula>
    </tableColumn>
    <tableColumn id="11" xr3:uid="{C217B4B4-70C6-432F-AFA9-955419013CA8}" name="Class 2" dataDxfId="52">
      <calculatedColumnFormula>_xlfn.XLOOKUP(Table6[[#This Row],[Name 2]], Table2[Name], Table2[Class])</calculatedColumnFormula>
    </tableColumn>
    <tableColumn id="3" xr3:uid="{140885BD-61CF-4D9D-B001-0AC309C278E3}" name="Quantity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843F135-4B91-49F6-9169-6DB410AAFDA5}" name="Table12" displayName="Table12" ref="A1:F13" totalsRowShown="0">
  <autoFilter ref="A1:F13" xr:uid="{8843F135-4B91-49F6-9169-6DB410AAFDA5}"/>
  <tableColumns count="6">
    <tableColumn id="1" xr3:uid="{694F7379-A72C-48E9-BA38-AE5B9DC89A32}" name="MATCH" dataDxfId="19">
      <calculatedColumnFormula>SUBSTITUTE(Table6[[#This Row],[DNA 1]], "t", "u")</calculatedColumnFormula>
    </tableColumn>
    <tableColumn id="5" xr3:uid="{46AFC4B3-2E84-4BC6-924E-E2C2D17EBEA5}" name="MATCH NAME" dataDxfId="16">
      <calculatedColumnFormula>_xlfn.XLOOKUP(Table12[[#This Row],[MATCH]], Table1[Codon], Table1[Amino Acid])</calculatedColumnFormula>
    </tableColumn>
    <tableColumn id="2" xr3:uid="{57D966A7-0DBE-4B5C-AD52-35AD0F01ACFD}" name="-&gt;">
      <calculatedColumnFormula>"-&gt;"</calculatedColumnFormula>
    </tableColumn>
    <tableColumn id="6" xr3:uid="{F183F534-E114-4895-B4BC-7C4E3941516D}" name="STOP NAME" dataDxfId="15">
      <calculatedColumnFormula>_xlfn.XLOOKUP(Table12[[#This Row],[STOP]], Table1[Codon], Table1[Amino Acid])</calculatedColumnFormula>
    </tableColumn>
    <tableColumn id="3" xr3:uid="{BAEEFEDE-1617-4A7E-9BE8-A9BACEDF6B79}" name="STOP"/>
    <tableColumn id="4" xr3:uid="{ACDF7256-2964-413D-941B-97E9894E2BD3}" name="Qty" dataDxfId="18">
      <calculatedColumnFormula>SUMIFS(Table6[Quantity], Table6[RNA 1], Table12[[#This Row],[MATCH]], Table6[RNA 2], Table12[[#This Row],[STOP]])</calculatedColumnFormula>
    </tableColumn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179624-6922-4AA3-A7B5-ABED2E8AC279}" name="Table13" displayName="Table13" ref="K1:P13" totalsRowShown="0">
  <autoFilter ref="K1:P13" xr:uid="{00179624-6922-4AA3-A7B5-ABED2E8AC279}"/>
  <tableColumns count="6">
    <tableColumn id="1" xr3:uid="{BA96ECB5-AC18-45E5-A02E-745A9FFBDDE9}" name="START"/>
    <tableColumn id="5" xr3:uid="{2E73E2B3-66BB-4D11-AD3B-21D317493399}" name="START NAME" dataDxfId="1">
      <calculatedColumnFormula>_xlfn.XLOOKUP(Table13[[#This Row],[START]], Table1[Codon], Table1[Amino Acid])</calculatedColumnFormula>
    </tableColumn>
    <tableColumn id="2" xr3:uid="{5C3D66CD-7624-419A-9801-1A98EE7A83B8}" name="-&gt;">
      <calculatedColumnFormula>"-&gt;"</calculatedColumnFormula>
    </tableColumn>
    <tableColumn id="6" xr3:uid="{E03B6556-5786-44CB-882C-39FD1A5753B2}" name="MATCH NAME" dataDxfId="0">
      <calculatedColumnFormula>_xlfn.XLOOKUP(Table13[[#This Row],[MATCH]], Table1[Codon], Table1[Amino Acid])</calculatedColumnFormula>
    </tableColumn>
    <tableColumn id="3" xr3:uid="{16082A6A-E45B-44B3-B535-7B799B6C134D}" name="MATCH" dataDxfId="21">
      <calculatedColumnFormula>SUBSTITUTE(Table6[[#This Row],[DNA 2]], "t", "u")</calculatedColumnFormula>
    </tableColumn>
    <tableColumn id="4" xr3:uid="{AFC749CC-A4B7-48A5-8C9E-E419F55022A8}" name="Qty" dataDxfId="20">
      <calculatedColumnFormula>SUMIFS(Table6[Quantity], Table6[RNA 1], Table13[[#This Row],[START]], Table6[RNA 2], Table13[[#This Row],[MATCH]])</calculatedColumnFormula>
    </tableColumn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80355BB-E7FF-4351-AA4D-989B0AAA9312}" name="Table14" displayName="Table14" ref="R1:S5" totalsRowShown="0">
  <autoFilter ref="R1:S5" xr:uid="{A80355BB-E7FF-4351-AA4D-989B0AAA9312}"/>
  <tableColumns count="2">
    <tableColumn id="1" xr3:uid="{E6275A64-CEE6-450F-A543-F9FDFACFB7E5}" name="Stop"/>
    <tableColumn id="2" xr3:uid="{AA514864-40D5-4629-827D-83F3BCDA1A52}" name="Qty" dataDxfId="22">
      <calculatedColumnFormula>SUMIF(Table13[MATCH], Table14[[#This Row],[Stop]], Table13[Qty])</calculatedColumnFormula>
    </tableColumn>
  </tableColumns>
  <tableStyleInfo name="TableStyleDark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311BF45-6DE1-4C4C-9079-1F8D8533A3B9}" name="Table15" displayName="Table15" ref="H1:I9" totalsRowShown="0">
  <autoFilter ref="H1:I9" xr:uid="{1311BF45-6DE1-4C4C-9079-1F8D8533A3B9}"/>
  <tableColumns count="2">
    <tableColumn id="1" xr3:uid="{05806A6E-CA01-4B2D-AAF1-F0C0637AD19C}" name="Start"/>
    <tableColumn id="2" xr3:uid="{BB729094-0470-4F3F-B132-E56F02814CE0}" name="Qty" dataDxfId="17">
      <calculatedColumnFormula>SUMIF(Table12[MATCH], Table15[[#This Row],[Start]], Table12[Qty])</calculatedColumnFormula>
    </tableColumn>
  </tableColumns>
  <tableStyleInfo name="TableStyleDark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DFD5D3-6515-4BB3-9122-6BD4283EE685}" name="Table4" displayName="Table4" ref="S1:U5" totalsRowShown="0">
  <autoFilter ref="S1:U5" xr:uid="{8DDFD5D3-6515-4BB3-9122-6BD4283EE685}"/>
  <sortState xmlns:xlrd2="http://schemas.microsoft.com/office/spreadsheetml/2017/richdata2" ref="S2:U5">
    <sortCondition descending="1" ref="U1:U5"/>
  </sortState>
  <tableColumns count="3">
    <tableColumn id="1" xr3:uid="{DCEC7565-278F-464E-8423-E816026B807E}" name="Polarity"/>
    <tableColumn id="3" xr3:uid="{C0B60EA0-2EE9-4022-9AF7-4180C5617CA5}" name="Qty">
      <calculatedColumnFormula>SUMIF(Table3[Polarity], Table4[[#This Row],[Polarity]], Table3[Quantity])</calculatedColumnFormula>
    </tableColumn>
    <tableColumn id="2" xr3:uid="{F747EC94-F0EA-4DDF-934D-1D5F311227A6}" name="%" dataDxfId="51">
      <calculatedColumnFormula>Table4[[#This Row],[Qty]]/T$6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362F68-0B75-4959-907D-F115B52A0276}" name="Table5" displayName="Table5" ref="O1:Q12" totalsRowShown="0">
  <autoFilter ref="O1:Q12" xr:uid="{6D362F68-0B75-4959-907D-F115B52A0276}"/>
  <sortState xmlns:xlrd2="http://schemas.microsoft.com/office/spreadsheetml/2017/richdata2" ref="O2:P12">
    <sortCondition descending="1" ref="P1:P12"/>
  </sortState>
  <tableColumns count="3">
    <tableColumn id="1" xr3:uid="{2F520B79-9077-4CA6-B1D0-8A7E121E457A}" name="Class"/>
    <tableColumn id="2" xr3:uid="{FB67A910-9BDB-4EEE-99A9-99E31A8C977B}" name="Qty" dataDxfId="50">
      <calculatedColumnFormula>SUMIF(Table3[Class], Table5[[#This Row],[Class]], Table3[Quantity])</calculatedColumnFormula>
    </tableColumn>
    <tableColumn id="3" xr3:uid="{C19F3371-A5A2-48B1-B8A0-5B0AAF27627E}" name="%" dataDxfId="49">
      <calculatedColumnFormula>Table5[[#This Row],[Qty]]/P$13</calculatedColumnFormula>
    </tableColumn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020BA5-B6D4-49B2-847A-E28B532C326B}" name="Table7" displayName="Table7" ref="A1:C21" totalsRowShown="0">
  <autoFilter ref="A1:C21" xr:uid="{C1020BA5-B6D4-49B2-847A-E28B532C326B}"/>
  <sortState xmlns:xlrd2="http://schemas.microsoft.com/office/spreadsheetml/2017/richdata2" ref="A2:B21">
    <sortCondition sortBy="cellColor" ref="A1" dxfId="48"/>
  </sortState>
  <tableColumns count="3">
    <tableColumn id="1" xr3:uid="{C7A2A0A9-07B8-45EF-9FF6-F2E891941025}" name="Name"/>
    <tableColumn id="2" xr3:uid="{E3004BCF-F010-488B-9101-CB91F97F47C7}" name="Qty" dataDxfId="47">
      <calculatedColumnFormula>SUMIF(Table3[Name], Table7[[#This Row],[Name]], Table3[Quantity])</calculatedColumnFormula>
    </tableColumn>
    <tableColumn id="3" xr3:uid="{B017B650-E4E9-44E2-810C-9EA23D62272C}" name="%" dataDxfId="46">
      <calculatedColumnFormula>Table7[[#This Row],[Qty]]/B$22</calculatedColumnFormula>
    </tableColumn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hyperlink" Target="https://en.wikipedia.org/wiki/Amino_ac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workbookViewId="0">
      <selection activeCell="C6" sqref="C6"/>
    </sheetView>
  </sheetViews>
  <sheetFormatPr defaultRowHeight="15"/>
  <cols>
    <col min="1" max="1" width="9.28515625" bestFit="1" customWidth="1"/>
    <col min="2" max="2" width="9.28515625" customWidth="1"/>
    <col min="3" max="3" width="13.7109375" bestFit="1" customWidth="1"/>
    <col min="4" max="4" width="11" bestFit="1" customWidth="1"/>
    <col min="5" max="5" width="11" customWidth="1"/>
    <col min="6" max="6" width="11" bestFit="1" customWidth="1"/>
    <col min="7" max="7" width="11" customWidth="1"/>
    <col min="9" max="9" width="11.42578125" bestFit="1" customWidth="1"/>
    <col min="12" max="12" width="10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tr">
        <f>SUBSTITUTE(Table3[[#This Row],[DNA]], "t", "u")</f>
        <v>gcc</v>
      </c>
      <c r="C2" t="str">
        <f>_xlfn.XLOOKUP(Table3[[#This Row],[RNA]], Table1[Codon], Table1[Amino Acid])</f>
        <v>Alanine</v>
      </c>
      <c r="D2">
        <v>58</v>
      </c>
      <c r="E2" t="str">
        <f>_xlfn.XLOOKUP(Table3[[#This Row],[Name]], Table2[Name], Table2[Class])</f>
        <v>Aliphatic</v>
      </c>
      <c r="F2" t="str">
        <f>_xlfn.XLOOKUP(Table3[[#This Row],[Name]], Table2[Name], Table2[Polarity])</f>
        <v>Nonpolar</v>
      </c>
      <c r="G2" t="str">
        <f>_xlfn.XLOOKUP(Table3[[#This Row],[Name]], Table2[Name], Table2[Charge])</f>
        <v>Neutral</v>
      </c>
    </row>
    <row r="3" spans="1:7">
      <c r="A3" t="s">
        <v>8</v>
      </c>
      <c r="B3" t="str">
        <f>SUBSTITUTE(Table3[[#This Row],[DNA]], "t", "u")</f>
        <v>ccc</v>
      </c>
      <c r="C3" t="str">
        <f>_xlfn.XLOOKUP(Table3[[#This Row],[RNA]], Table1[Codon], Table1[Amino Acid])</f>
        <v>Proline</v>
      </c>
      <c r="D3">
        <v>54</v>
      </c>
      <c r="E3" t="str">
        <f>_xlfn.XLOOKUP(Table3[[#This Row],[Name]], Table2[Name], Table2[Class])</f>
        <v>Cyclic</v>
      </c>
      <c r="F3" t="str">
        <f>_xlfn.XLOOKUP(Table3[[#This Row],[Name]], Table2[Name], Table2[Polarity])</f>
        <v>Nonpolar</v>
      </c>
      <c r="G3" t="str">
        <f>_xlfn.XLOOKUP(Table3[[#This Row],[Name]], Table2[Name], Table2[Charge])</f>
        <v>Neutral</v>
      </c>
    </row>
    <row r="4" spans="1:7">
      <c r="A4" t="s">
        <v>9</v>
      </c>
      <c r="B4" t="str">
        <f>SUBSTITUTE(Table3[[#This Row],[DNA]], "t", "u")</f>
        <v>ccg</v>
      </c>
      <c r="C4" t="str">
        <f>_xlfn.XLOOKUP(Table3[[#This Row],[RNA]], Table1[Codon], Table1[Amino Acid])</f>
        <v>Proline</v>
      </c>
      <c r="D4">
        <v>49</v>
      </c>
      <c r="E4" t="str">
        <f>_xlfn.XLOOKUP(Table3[[#This Row],[Name]], Table2[Name], Table2[Class])</f>
        <v>Cyclic</v>
      </c>
      <c r="F4" t="str">
        <f>_xlfn.XLOOKUP(Table3[[#This Row],[Name]], Table2[Name], Table2[Polarity])</f>
        <v>Nonpolar</v>
      </c>
      <c r="G4" t="str">
        <f>_xlfn.XLOOKUP(Table3[[#This Row],[Name]], Table2[Name], Table2[Charge])</f>
        <v>Neutral</v>
      </c>
    </row>
    <row r="5" spans="1:7">
      <c r="A5" t="s">
        <v>10</v>
      </c>
      <c r="B5" t="str">
        <f>SUBSTITUTE(Table3[[#This Row],[DNA]], "t", "u")</f>
        <v>aag</v>
      </c>
      <c r="C5" t="str">
        <f>_xlfn.XLOOKUP(Table3[[#This Row],[RNA]], Table1[Codon], Table1[Amino Acid])</f>
        <v>Lysine</v>
      </c>
      <c r="D5">
        <v>48</v>
      </c>
      <c r="E5" t="str">
        <f>_xlfn.XLOOKUP(Table3[[#This Row],[Name]], Table2[Name], Table2[Class])</f>
        <v>Cation</v>
      </c>
      <c r="F5" t="str">
        <f>_xlfn.XLOOKUP(Table3[[#This Row],[Name]], Table2[Name], Table2[Polarity])</f>
        <v>Acid</v>
      </c>
      <c r="G5" t="str">
        <f>_xlfn.XLOOKUP(Table3[[#This Row],[Name]], Table2[Name], Table2[Charge])</f>
        <v>Positive</v>
      </c>
    </row>
    <row r="6" spans="1:7">
      <c r="A6" t="s">
        <v>11</v>
      </c>
      <c r="B6" t="str">
        <f>SUBSTITUTE(Table3[[#This Row],[DNA]], "t", "u")</f>
        <v>uug</v>
      </c>
      <c r="C6" t="str">
        <f>_xlfn.XLOOKUP(Table3[[#This Row],[RNA]], Table1[Codon], Table1[Amino Acid])</f>
        <v>Leucine</v>
      </c>
      <c r="D6">
        <v>44</v>
      </c>
      <c r="E6" t="str">
        <f>_xlfn.XLOOKUP(Table3[[#This Row],[Name]], Table2[Name], Table2[Class])</f>
        <v>Aliphatic</v>
      </c>
      <c r="F6" t="str">
        <f>_xlfn.XLOOKUP(Table3[[#This Row],[Name]], Table2[Name], Table2[Polarity])</f>
        <v>Nonpolar</v>
      </c>
      <c r="G6" t="str">
        <f>_xlfn.XLOOKUP(Table3[[#This Row],[Name]], Table2[Name], Table2[Charge])</f>
        <v>Neutral</v>
      </c>
    </row>
    <row r="7" spans="1:7">
      <c r="A7" t="s">
        <v>12</v>
      </c>
      <c r="B7" t="str">
        <f>SUBSTITUTE(Table3[[#This Row],[DNA]], "t", "u")</f>
        <v>aaa</v>
      </c>
      <c r="C7" t="str">
        <f>_xlfn.XLOOKUP(Table3[[#This Row],[RNA]], Table1[Codon], Table1[Amino Acid])</f>
        <v>Lysine</v>
      </c>
      <c r="D7">
        <v>43</v>
      </c>
      <c r="E7" t="str">
        <f>_xlfn.XLOOKUP(Table3[[#This Row],[Name]], Table2[Name], Table2[Class])</f>
        <v>Cation</v>
      </c>
      <c r="F7" t="str">
        <f>_xlfn.XLOOKUP(Table3[[#This Row],[Name]], Table2[Name], Table2[Polarity])</f>
        <v>Acid</v>
      </c>
      <c r="G7" t="str">
        <f>_xlfn.XLOOKUP(Table3[[#This Row],[Name]], Table2[Name], Table2[Charge])</f>
        <v>Positive</v>
      </c>
    </row>
    <row r="8" spans="1:7">
      <c r="A8" t="s">
        <v>13</v>
      </c>
      <c r="B8" t="str">
        <f>SUBSTITUTE(Table3[[#This Row],[DNA]], "t", "u")</f>
        <v>ggg</v>
      </c>
      <c r="C8" t="str">
        <f>_xlfn.XLOOKUP(Table3[[#This Row],[RNA]], Table1[Codon], Table1[Amino Acid])</f>
        <v>Glycine</v>
      </c>
      <c r="D8">
        <v>43</v>
      </c>
      <c r="E8" t="str">
        <f>_xlfn.XLOOKUP(Table3[[#This Row],[Name]], Table2[Name], Table2[Class])</f>
        <v>Aliphatic</v>
      </c>
      <c r="F8" t="str">
        <f>_xlfn.XLOOKUP(Table3[[#This Row],[Name]], Table2[Name], Table2[Polarity])</f>
        <v>Nonpolar</v>
      </c>
      <c r="G8" t="str">
        <f>_xlfn.XLOOKUP(Table3[[#This Row],[Name]], Table2[Name], Table2[Charge])</f>
        <v>Neutral</v>
      </c>
    </row>
    <row r="9" spans="1:7">
      <c r="A9" t="s">
        <v>14</v>
      </c>
      <c r="B9" t="str">
        <f>SUBSTITUTE(Table3[[#This Row],[DNA]], "t", "u")</f>
        <v>ugc</v>
      </c>
      <c r="C9" t="str">
        <f>_xlfn.XLOOKUP(Table3[[#This Row],[RNA]], Table1[Codon], Table1[Amino Acid])</f>
        <v>Cysteine</v>
      </c>
      <c r="D9">
        <v>43</v>
      </c>
      <c r="E9" t="str">
        <f>_xlfn.XLOOKUP(Table3[[#This Row],[Name]], Table2[Name], Table2[Class])</f>
        <v>Thiol</v>
      </c>
      <c r="F9" t="str">
        <f>_xlfn.XLOOKUP(Table3[[#This Row],[Name]], Table2[Name], Table2[Polarity])</f>
        <v>Acid</v>
      </c>
      <c r="G9" t="str">
        <f>_xlfn.XLOOKUP(Table3[[#This Row],[Name]], Table2[Name], Table2[Charge])</f>
        <v>Neutral</v>
      </c>
    </row>
    <row r="10" spans="1:7">
      <c r="A10" t="s">
        <v>15</v>
      </c>
      <c r="B10" t="str">
        <f>SUBSTITUTE(Table3[[#This Row],[DNA]], "t", "u")</f>
        <v>cug</v>
      </c>
      <c r="C10" t="str">
        <f>_xlfn.XLOOKUP(Table3[[#This Row],[RNA]], Table1[Codon], Table1[Amino Acid])</f>
        <v>Leucine</v>
      </c>
      <c r="D10">
        <v>42</v>
      </c>
      <c r="E10" t="str">
        <f>_xlfn.XLOOKUP(Table3[[#This Row],[Name]], Table2[Name], Table2[Class])</f>
        <v>Aliphatic</v>
      </c>
      <c r="F10" t="str">
        <f>_xlfn.XLOOKUP(Table3[[#This Row],[Name]], Table2[Name], Table2[Polarity])</f>
        <v>Nonpolar</v>
      </c>
      <c r="G10" t="str">
        <f>_xlfn.XLOOKUP(Table3[[#This Row],[Name]], Table2[Name], Table2[Charge])</f>
        <v>Neutral</v>
      </c>
    </row>
    <row r="11" spans="1:7">
      <c r="A11" t="s">
        <v>16</v>
      </c>
      <c r="B11" t="str">
        <f>SUBSTITUTE(Table3[[#This Row],[DNA]], "t", "u")</f>
        <v>ugg</v>
      </c>
      <c r="C11" t="str">
        <f>_xlfn.XLOOKUP(Table3[[#This Row],[RNA]], Table1[Codon], Table1[Amino Acid])</f>
        <v>Tryptophan</v>
      </c>
      <c r="D11">
        <v>41</v>
      </c>
      <c r="E11" t="str">
        <f>_xlfn.XLOOKUP(Table3[[#This Row],[Name]], Table2[Name], Table2[Class])</f>
        <v>Aromatic</v>
      </c>
      <c r="F11" t="str">
        <f>_xlfn.XLOOKUP(Table3[[#This Row],[Name]], Table2[Name], Table2[Polarity])</f>
        <v>Nonpolar</v>
      </c>
      <c r="G11" t="str">
        <f>_xlfn.XLOOKUP(Table3[[#This Row],[Name]], Table2[Name], Table2[Charge])</f>
        <v>Neutral</v>
      </c>
    </row>
    <row r="12" spans="1:7">
      <c r="A12" t="s">
        <v>17</v>
      </c>
      <c r="B12" t="str">
        <f>SUBSTITUTE(Table3[[#This Row],[DNA]], "t", "u")</f>
        <v>uuu</v>
      </c>
      <c r="C12" t="str">
        <f>_xlfn.XLOOKUP(Table3[[#This Row],[RNA]], Table1[Codon], Table1[Amino Acid])</f>
        <v>Phenylalanine</v>
      </c>
      <c r="D12">
        <v>41</v>
      </c>
      <c r="E12" t="str">
        <f>_xlfn.XLOOKUP(Table3[[#This Row],[Name]], Table2[Name], Table2[Class])</f>
        <v>Aromatic</v>
      </c>
      <c r="F12" t="str">
        <f>_xlfn.XLOOKUP(Table3[[#This Row],[Name]], Table2[Name], Table2[Polarity])</f>
        <v>Nonpolar</v>
      </c>
      <c r="G12" t="str">
        <f>_xlfn.XLOOKUP(Table3[[#This Row],[Name]], Table2[Name], Table2[Charge])</f>
        <v>Neutral</v>
      </c>
    </row>
    <row r="13" spans="1:7">
      <c r="A13" t="s">
        <v>18</v>
      </c>
      <c r="B13" t="str">
        <f>SUBSTITUTE(Table3[[#This Row],[DNA]], "t", "u")</f>
        <v>gcg</v>
      </c>
      <c r="C13" t="str">
        <f>_xlfn.XLOOKUP(Table3[[#This Row],[RNA]], Table1[Codon], Table1[Amino Acid])</f>
        <v>Alanine</v>
      </c>
      <c r="D13">
        <v>40</v>
      </c>
      <c r="E13" t="str">
        <f>_xlfn.XLOOKUP(Table3[[#This Row],[Name]], Table2[Name], Table2[Class])</f>
        <v>Aliphatic</v>
      </c>
      <c r="F13" t="str">
        <f>_xlfn.XLOOKUP(Table3[[#This Row],[Name]], Table2[Name], Table2[Polarity])</f>
        <v>Nonpolar</v>
      </c>
      <c r="G13" t="str">
        <f>_xlfn.XLOOKUP(Table3[[#This Row],[Name]], Table2[Name], Table2[Charge])</f>
        <v>Neutral</v>
      </c>
    </row>
    <row r="14" spans="1:7">
      <c r="A14" t="s">
        <v>19</v>
      </c>
      <c r="B14" t="str">
        <f>SUBSTITUTE(Table3[[#This Row],[DNA]], "t", "u")</f>
        <v>ggu</v>
      </c>
      <c r="C14" t="str">
        <f>_xlfn.XLOOKUP(Table3[[#This Row],[RNA]], Table1[Codon], Table1[Amino Acid])</f>
        <v>Glycine</v>
      </c>
      <c r="D14">
        <v>40</v>
      </c>
      <c r="E14" t="str">
        <f>_xlfn.XLOOKUP(Table3[[#This Row],[Name]], Table2[Name], Table2[Class])</f>
        <v>Aliphatic</v>
      </c>
      <c r="F14" t="str">
        <f>_xlfn.XLOOKUP(Table3[[#This Row],[Name]], Table2[Name], Table2[Polarity])</f>
        <v>Nonpolar</v>
      </c>
      <c r="G14" t="str">
        <f>_xlfn.XLOOKUP(Table3[[#This Row],[Name]], Table2[Name], Table2[Charge])</f>
        <v>Neutral</v>
      </c>
    </row>
    <row r="15" spans="1:7">
      <c r="A15" t="s">
        <v>20</v>
      </c>
      <c r="B15" t="str">
        <f>SUBSTITUTE(Table3[[#This Row],[DNA]], "t", "u")</f>
        <v>gag</v>
      </c>
      <c r="C15" t="str">
        <f>_xlfn.XLOOKUP(Table3[[#This Row],[RNA]], Table1[Codon], Table1[Amino Acid])</f>
        <v>Glutamate</v>
      </c>
      <c r="D15">
        <v>39</v>
      </c>
      <c r="E15" t="str">
        <f>_xlfn.XLOOKUP(Table3[[#This Row],[Name]], Table2[Name], Table2[Class])</f>
        <v>Anion</v>
      </c>
      <c r="F15" t="str">
        <f>_xlfn.XLOOKUP(Table3[[#This Row],[Name]], Table2[Name], Table2[Polarity])</f>
        <v>Base</v>
      </c>
      <c r="G15" t="str">
        <f>_xlfn.XLOOKUP(Table3[[#This Row],[Name]], Table2[Name], Table2[Charge])</f>
        <v>Negative</v>
      </c>
    </row>
    <row r="16" spans="1:7">
      <c r="A16" t="s">
        <v>21</v>
      </c>
      <c r="B16" t="str">
        <f>SUBSTITUTE(Table3[[#This Row],[DNA]], "t", "u")</f>
        <v>auu</v>
      </c>
      <c r="C16" t="str">
        <f>_xlfn.XLOOKUP(Table3[[#This Row],[RNA]], Table1[Codon], Table1[Amino Acid])</f>
        <v>Isoleucine</v>
      </c>
      <c r="D16">
        <v>38</v>
      </c>
      <c r="E16" t="str">
        <f>_xlfn.XLOOKUP(Table3[[#This Row],[Name]], Table2[Name], Table2[Class])</f>
        <v>Aliphatic</v>
      </c>
      <c r="F16" t="str">
        <f>_xlfn.XLOOKUP(Table3[[#This Row],[Name]], Table2[Name], Table2[Polarity])</f>
        <v>Nonpolar</v>
      </c>
      <c r="G16" t="str">
        <f>_xlfn.XLOOKUP(Table3[[#This Row],[Name]], Table2[Name], Table2[Charge])</f>
        <v>Neutral</v>
      </c>
    </row>
    <row r="17" spans="1:7">
      <c r="A17" t="s">
        <v>22</v>
      </c>
      <c r="B17" t="str">
        <f>SUBSTITUTE(Table3[[#This Row],[DNA]], "t", "u")</f>
        <v>guc</v>
      </c>
      <c r="C17" t="str">
        <f>_xlfn.XLOOKUP(Table3[[#This Row],[RNA]], Table1[Codon], Table1[Amino Acid])</f>
        <v>Valine</v>
      </c>
      <c r="D17">
        <v>38</v>
      </c>
      <c r="E17" t="str">
        <f>_xlfn.XLOOKUP(Table3[[#This Row],[Name]], Table2[Name], Table2[Class])</f>
        <v>Aliphatic</v>
      </c>
      <c r="F17" t="str">
        <f>_xlfn.XLOOKUP(Table3[[#This Row],[Name]], Table2[Name], Table2[Polarity])</f>
        <v>Nonpolar</v>
      </c>
      <c r="G17" t="str">
        <f>_xlfn.XLOOKUP(Table3[[#This Row],[Name]], Table2[Name], Table2[Charge])</f>
        <v>Neutral</v>
      </c>
    </row>
    <row r="18" spans="1:7">
      <c r="A18" t="s">
        <v>23</v>
      </c>
      <c r="B18" t="str">
        <f>SUBSTITUTE(Table3[[#This Row],[DNA]], "t", "u")</f>
        <v>gug</v>
      </c>
      <c r="C18" t="str">
        <f>_xlfn.XLOOKUP(Table3[[#This Row],[RNA]], Table1[Codon], Table1[Amino Acid])</f>
        <v>Valine</v>
      </c>
      <c r="D18">
        <v>38</v>
      </c>
      <c r="E18" t="str">
        <f>_xlfn.XLOOKUP(Table3[[#This Row],[Name]], Table2[Name], Table2[Class])</f>
        <v>Aliphatic</v>
      </c>
      <c r="F18" t="str">
        <f>_xlfn.XLOOKUP(Table3[[#This Row],[Name]], Table2[Name], Table2[Polarity])</f>
        <v>Nonpolar</v>
      </c>
      <c r="G18" t="str">
        <f>_xlfn.XLOOKUP(Table3[[#This Row],[Name]], Table2[Name], Table2[Charge])</f>
        <v>Neutral</v>
      </c>
    </row>
    <row r="19" spans="1:7">
      <c r="A19" t="s">
        <v>24</v>
      </c>
      <c r="B19" t="str">
        <f>SUBSTITUTE(Table3[[#This Row],[DNA]], "t", "u")</f>
        <v>guu</v>
      </c>
      <c r="C19" t="str">
        <f>_xlfn.XLOOKUP(Table3[[#This Row],[RNA]], Table1[Codon], Table1[Amino Acid])</f>
        <v>Valine</v>
      </c>
      <c r="D19">
        <v>38</v>
      </c>
      <c r="E19" t="str">
        <f>_xlfn.XLOOKUP(Table3[[#This Row],[Name]], Table2[Name], Table2[Class])</f>
        <v>Aliphatic</v>
      </c>
      <c r="F19" t="str">
        <f>_xlfn.XLOOKUP(Table3[[#This Row],[Name]], Table2[Name], Table2[Polarity])</f>
        <v>Nonpolar</v>
      </c>
      <c r="G19" t="str">
        <f>_xlfn.XLOOKUP(Table3[[#This Row],[Name]], Table2[Name], Table2[Charge])</f>
        <v>Neutral</v>
      </c>
    </row>
    <row r="20" spans="1:7">
      <c r="A20" t="s">
        <v>25</v>
      </c>
      <c r="B20" t="str">
        <f>SUBSTITUTE(Table3[[#This Row],[DNA]], "t", "u")</f>
        <v>cgc</v>
      </c>
      <c r="C20" t="str">
        <f>_xlfn.XLOOKUP(Table3[[#This Row],[RNA]], Table1[Codon], Table1[Amino Acid])</f>
        <v>Arginine</v>
      </c>
      <c r="D20">
        <v>36</v>
      </c>
      <c r="E20" t="str">
        <f>_xlfn.XLOOKUP(Table3[[#This Row],[Name]], Table2[Name], Table2[Class])</f>
        <v>Fixed cation</v>
      </c>
      <c r="F20" t="str">
        <f>_xlfn.XLOOKUP(Table3[[#This Row],[Name]], Table2[Name], Table2[Polarity])</f>
        <v>Polar</v>
      </c>
      <c r="G20" t="str">
        <f>_xlfn.XLOOKUP(Table3[[#This Row],[Name]], Table2[Name], Table2[Charge])</f>
        <v>Positive</v>
      </c>
    </row>
    <row r="21" spans="1:7">
      <c r="A21" t="s">
        <v>26</v>
      </c>
      <c r="B21" t="str">
        <f>SUBSTITUTE(Table3[[#This Row],[DNA]], "t", "u")</f>
        <v>uga</v>
      </c>
      <c r="C21" t="str">
        <f>_xlfn.XLOOKUP(Table3[[#This Row],[RNA]], Table1[Codon], Table1[Amino Acid])</f>
        <v>Tryptophan</v>
      </c>
      <c r="D21">
        <v>36</v>
      </c>
      <c r="E21" t="str">
        <f>_xlfn.XLOOKUP(Table3[[#This Row],[Name]], Table2[Name], Table2[Class])</f>
        <v>Aromatic</v>
      </c>
      <c r="F21" t="str">
        <f>_xlfn.XLOOKUP(Table3[[#This Row],[Name]], Table2[Name], Table2[Polarity])</f>
        <v>Nonpolar</v>
      </c>
      <c r="G21" t="str">
        <f>_xlfn.XLOOKUP(Table3[[#This Row],[Name]], Table2[Name], Table2[Charge])</f>
        <v>Neutral</v>
      </c>
    </row>
    <row r="22" spans="1:7">
      <c r="A22" t="s">
        <v>27</v>
      </c>
      <c r="B22" t="str">
        <f>SUBSTITUTE(Table3[[#This Row],[DNA]], "t", "u")</f>
        <v>ugu</v>
      </c>
      <c r="C22" t="str">
        <f>_xlfn.XLOOKUP(Table3[[#This Row],[RNA]], Table1[Codon], Table1[Amino Acid])</f>
        <v>Cysteine</v>
      </c>
      <c r="D22">
        <v>36</v>
      </c>
      <c r="E22" t="str">
        <f>_xlfn.XLOOKUP(Table3[[#This Row],[Name]], Table2[Name], Table2[Class])</f>
        <v>Thiol</v>
      </c>
      <c r="F22" t="str">
        <f>_xlfn.XLOOKUP(Table3[[#This Row],[Name]], Table2[Name], Table2[Polarity])</f>
        <v>Acid</v>
      </c>
      <c r="G22" t="str">
        <f>_xlfn.XLOOKUP(Table3[[#This Row],[Name]], Table2[Name], Table2[Charge])</f>
        <v>Neutral</v>
      </c>
    </row>
    <row r="23" spans="1:7">
      <c r="A23" t="s">
        <v>28</v>
      </c>
      <c r="B23" t="str">
        <f>SUBSTITUTE(Table3[[#This Row],[DNA]], "t", "u")</f>
        <v>agg</v>
      </c>
      <c r="C23" t="str">
        <f>_xlfn.XLOOKUP(Table3[[#This Row],[RNA]], Table1[Codon], Table1[Amino Acid])</f>
        <v>Arginine</v>
      </c>
      <c r="D23">
        <v>35</v>
      </c>
      <c r="E23" t="str">
        <f>_xlfn.XLOOKUP(Table3[[#This Row],[Name]], Table2[Name], Table2[Class])</f>
        <v>Fixed cation</v>
      </c>
      <c r="F23" t="str">
        <f>_xlfn.XLOOKUP(Table3[[#This Row],[Name]], Table2[Name], Table2[Polarity])</f>
        <v>Polar</v>
      </c>
      <c r="G23" t="str">
        <f>_xlfn.XLOOKUP(Table3[[#This Row],[Name]], Table2[Name], Table2[Charge])</f>
        <v>Positive</v>
      </c>
    </row>
    <row r="24" spans="1:7">
      <c r="A24" t="s">
        <v>29</v>
      </c>
      <c r="B24" t="str">
        <f>SUBSTITUTE(Table3[[#This Row],[DNA]], "t", "u")</f>
        <v>ggc</v>
      </c>
      <c r="C24" t="str">
        <f>_xlfn.XLOOKUP(Table3[[#This Row],[RNA]], Table1[Codon], Table1[Amino Acid])</f>
        <v>Glycine</v>
      </c>
      <c r="D24">
        <v>35</v>
      </c>
      <c r="E24" t="str">
        <f>_xlfn.XLOOKUP(Table3[[#This Row],[Name]], Table2[Name], Table2[Class])</f>
        <v>Aliphatic</v>
      </c>
      <c r="F24" t="str">
        <f>_xlfn.XLOOKUP(Table3[[#This Row],[Name]], Table2[Name], Table2[Polarity])</f>
        <v>Nonpolar</v>
      </c>
      <c r="G24" t="str">
        <f>_xlfn.XLOOKUP(Table3[[#This Row],[Name]], Table2[Name], Table2[Charge])</f>
        <v>Neutral</v>
      </c>
    </row>
    <row r="25" spans="1:7">
      <c r="A25" t="s">
        <v>30</v>
      </c>
      <c r="B25" t="str">
        <f>SUBSTITUTE(Table3[[#This Row],[DNA]], "t", "u")</f>
        <v>ucu</v>
      </c>
      <c r="C25" t="str">
        <f>_xlfn.XLOOKUP(Table3[[#This Row],[RNA]], Table1[Codon], Table1[Amino Acid])</f>
        <v>Serine</v>
      </c>
      <c r="D25">
        <v>35</v>
      </c>
      <c r="E25" t="str">
        <f>_xlfn.XLOOKUP(Table3[[#This Row],[Name]], Table2[Name], Table2[Class])</f>
        <v>Hydroxylic</v>
      </c>
      <c r="F25" t="str">
        <f>_xlfn.XLOOKUP(Table3[[#This Row],[Name]], Table2[Name], Table2[Polarity])</f>
        <v>Polar</v>
      </c>
      <c r="G25" t="str">
        <f>_xlfn.XLOOKUP(Table3[[#This Row],[Name]], Table2[Name], Table2[Charge])</f>
        <v>Neutral</v>
      </c>
    </row>
    <row r="26" spans="1:7">
      <c r="A26" t="s">
        <v>31</v>
      </c>
      <c r="B26" t="str">
        <f>SUBSTITUTE(Table3[[#This Row],[DNA]], "t", "u")</f>
        <v>agu</v>
      </c>
      <c r="C26" t="str">
        <f>_xlfn.XLOOKUP(Table3[[#This Row],[RNA]], Table1[Codon], Table1[Amino Acid])</f>
        <v>Serine</v>
      </c>
      <c r="D26">
        <v>34</v>
      </c>
      <c r="E26" t="str">
        <f>_xlfn.XLOOKUP(Table3[[#This Row],[Name]], Table2[Name], Table2[Class])</f>
        <v>Hydroxylic</v>
      </c>
      <c r="F26" t="str">
        <f>_xlfn.XLOOKUP(Table3[[#This Row],[Name]], Table2[Name], Table2[Polarity])</f>
        <v>Polar</v>
      </c>
      <c r="G26" t="str">
        <f>_xlfn.XLOOKUP(Table3[[#This Row],[Name]], Table2[Name], Table2[Charge])</f>
        <v>Neutral</v>
      </c>
    </row>
    <row r="27" spans="1:7">
      <c r="A27" t="s">
        <v>32</v>
      </c>
      <c r="B27" t="str">
        <f>SUBSTITUTE(Table3[[#This Row],[DNA]], "t", "u")</f>
        <v>gaa</v>
      </c>
      <c r="C27" t="str">
        <f>_xlfn.XLOOKUP(Table3[[#This Row],[RNA]], Table1[Codon], Table1[Amino Acid])</f>
        <v>Glutamate</v>
      </c>
      <c r="D27">
        <v>34</v>
      </c>
      <c r="E27" t="str">
        <f>_xlfn.XLOOKUP(Table3[[#This Row],[Name]], Table2[Name], Table2[Class])</f>
        <v>Anion</v>
      </c>
      <c r="F27" t="str">
        <f>_xlfn.XLOOKUP(Table3[[#This Row],[Name]], Table2[Name], Table2[Polarity])</f>
        <v>Base</v>
      </c>
      <c r="G27" t="str">
        <f>_xlfn.XLOOKUP(Table3[[#This Row],[Name]], Table2[Name], Table2[Charge])</f>
        <v>Negative</v>
      </c>
    </row>
    <row r="28" spans="1:7">
      <c r="A28" t="s">
        <v>33</v>
      </c>
      <c r="B28" t="str">
        <f>SUBSTITUTE(Table3[[#This Row],[DNA]], "t", "u")</f>
        <v>uua</v>
      </c>
      <c r="C28" t="str">
        <f>_xlfn.XLOOKUP(Table3[[#This Row],[RNA]], Table1[Codon], Table1[Amino Acid])</f>
        <v>Leucine</v>
      </c>
      <c r="D28">
        <v>34</v>
      </c>
      <c r="E28" t="str">
        <f>_xlfn.XLOOKUP(Table3[[#This Row],[Name]], Table2[Name], Table2[Class])</f>
        <v>Aliphatic</v>
      </c>
      <c r="F28" t="str">
        <f>_xlfn.XLOOKUP(Table3[[#This Row],[Name]], Table2[Name], Table2[Polarity])</f>
        <v>Nonpolar</v>
      </c>
      <c r="G28" t="str">
        <f>_xlfn.XLOOKUP(Table3[[#This Row],[Name]], Table2[Name], Table2[Charge])</f>
        <v>Neutral</v>
      </c>
    </row>
    <row r="29" spans="1:7">
      <c r="A29" t="s">
        <v>34</v>
      </c>
      <c r="B29" t="str">
        <f>SUBSTITUTE(Table3[[#This Row],[DNA]], "t", "u")</f>
        <v>uaa</v>
      </c>
      <c r="C29" t="str">
        <f>_xlfn.XLOOKUP(Table3[[#This Row],[RNA]], Table1[Codon], Table1[Amino Acid])</f>
        <v>Glutamine</v>
      </c>
      <c r="D29">
        <v>33</v>
      </c>
      <c r="E29" t="str">
        <f>_xlfn.XLOOKUP(Table3[[#This Row],[Name]], Table2[Name], Table2[Class])</f>
        <v>Amide</v>
      </c>
      <c r="F29" t="str">
        <f>_xlfn.XLOOKUP(Table3[[#This Row],[Name]], Table2[Name], Table2[Polarity])</f>
        <v>Polar</v>
      </c>
      <c r="G29" t="str">
        <f>_xlfn.XLOOKUP(Table3[[#This Row],[Name]], Table2[Name], Table2[Charge])</f>
        <v>Neutral</v>
      </c>
    </row>
    <row r="30" spans="1:7">
      <c r="A30" t="s">
        <v>35</v>
      </c>
      <c r="B30" t="str">
        <f>SUBSTITUTE(Table3[[#This Row],[DNA]], "t", "u")</f>
        <v>aug</v>
      </c>
      <c r="C30" t="str">
        <f>_xlfn.XLOOKUP(Table3[[#This Row],[RNA]], Table1[Codon], Table1[Amino Acid])</f>
        <v>Methionine</v>
      </c>
      <c r="D30">
        <v>32</v>
      </c>
      <c r="E30" t="str">
        <f>_xlfn.XLOOKUP(Table3[[#This Row],[Name]], Table2[Name], Table2[Class])</f>
        <v>Thioether</v>
      </c>
      <c r="F30" t="str">
        <f>_xlfn.XLOOKUP(Table3[[#This Row],[Name]], Table2[Name], Table2[Polarity])</f>
        <v>Nonpolar</v>
      </c>
      <c r="G30" t="str">
        <f>_xlfn.XLOOKUP(Table3[[#This Row],[Name]], Table2[Name], Table2[Charge])</f>
        <v>Neutral</v>
      </c>
    </row>
    <row r="31" spans="1:7">
      <c r="A31" t="s">
        <v>36</v>
      </c>
      <c r="B31" t="str">
        <f>SUBSTITUTE(Table3[[#This Row],[DNA]], "t", "u")</f>
        <v>cca</v>
      </c>
      <c r="C31" t="str">
        <f>_xlfn.XLOOKUP(Table3[[#This Row],[RNA]], Table1[Codon], Table1[Amino Acid])</f>
        <v>Proline</v>
      </c>
      <c r="D31">
        <v>31</v>
      </c>
      <c r="E31" t="str">
        <f>_xlfn.XLOOKUP(Table3[[#This Row],[Name]], Table2[Name], Table2[Class])</f>
        <v>Cyclic</v>
      </c>
      <c r="F31" t="str">
        <f>_xlfn.XLOOKUP(Table3[[#This Row],[Name]], Table2[Name], Table2[Polarity])</f>
        <v>Nonpolar</v>
      </c>
      <c r="G31" t="str">
        <f>_xlfn.XLOOKUP(Table3[[#This Row],[Name]], Table2[Name], Table2[Charge])</f>
        <v>Neutral</v>
      </c>
    </row>
    <row r="32" spans="1:7">
      <c r="A32" t="s">
        <v>37</v>
      </c>
      <c r="B32" t="str">
        <f>SUBSTITUTE(Table3[[#This Row],[DNA]], "t", "u")</f>
        <v>cga</v>
      </c>
      <c r="C32" t="str">
        <f>_xlfn.XLOOKUP(Table3[[#This Row],[RNA]], Table1[Codon], Table1[Amino Acid])</f>
        <v>Arginine</v>
      </c>
      <c r="D32">
        <v>31</v>
      </c>
      <c r="E32" t="str">
        <f>_xlfn.XLOOKUP(Table3[[#This Row],[Name]], Table2[Name], Table2[Class])</f>
        <v>Fixed cation</v>
      </c>
      <c r="F32" t="str">
        <f>_xlfn.XLOOKUP(Table3[[#This Row],[Name]], Table2[Name], Table2[Polarity])</f>
        <v>Polar</v>
      </c>
      <c r="G32" t="str">
        <f>_xlfn.XLOOKUP(Table3[[#This Row],[Name]], Table2[Name], Table2[Charge])</f>
        <v>Positive</v>
      </c>
    </row>
    <row r="33" spans="1:7">
      <c r="A33" t="s">
        <v>38</v>
      </c>
      <c r="B33" t="str">
        <f>SUBSTITUTE(Table3[[#This Row],[DNA]], "t", "u")</f>
        <v>uau</v>
      </c>
      <c r="C33" t="str">
        <f>_xlfn.XLOOKUP(Table3[[#This Row],[RNA]], Table1[Codon], Table1[Amino Acid])</f>
        <v>Tyrosine</v>
      </c>
      <c r="D33">
        <v>31</v>
      </c>
      <c r="E33" t="str">
        <f>_xlfn.XLOOKUP(Table3[[#This Row],[Name]], Table2[Name], Table2[Class])</f>
        <v>Aromatic</v>
      </c>
      <c r="F33" t="str">
        <f>_xlfn.XLOOKUP(Table3[[#This Row],[Name]], Table2[Name], Table2[Polarity])</f>
        <v>Acid</v>
      </c>
      <c r="G33" t="str">
        <f>_xlfn.XLOOKUP(Table3[[#This Row],[Name]], Table2[Name], Table2[Charge])</f>
        <v>Neutral</v>
      </c>
    </row>
    <row r="34" spans="1:7">
      <c r="A34" t="s">
        <v>39</v>
      </c>
      <c r="B34" t="str">
        <f>SUBSTITUTE(Table3[[#This Row],[DNA]], "t", "u")</f>
        <v>aau</v>
      </c>
      <c r="C34" t="str">
        <f>_xlfn.XLOOKUP(Table3[[#This Row],[RNA]], Table1[Codon], Table1[Amino Acid])</f>
        <v>Asparagine</v>
      </c>
      <c r="D34">
        <v>30</v>
      </c>
      <c r="E34" t="str">
        <f>_xlfn.XLOOKUP(Table3[[#This Row],[Name]], Table2[Name], Table2[Class])</f>
        <v>Amide</v>
      </c>
      <c r="F34" t="str">
        <f>_xlfn.XLOOKUP(Table3[[#This Row],[Name]], Table2[Name], Table2[Polarity])</f>
        <v>Polar</v>
      </c>
      <c r="G34" t="str">
        <f>_xlfn.XLOOKUP(Table3[[#This Row],[Name]], Table2[Name], Table2[Charge])</f>
        <v>Neutral</v>
      </c>
    </row>
    <row r="35" spans="1:7">
      <c r="A35" t="s">
        <v>40</v>
      </c>
      <c r="B35" t="str">
        <f>SUBSTITUTE(Table3[[#This Row],[DNA]], "t", "u")</f>
        <v>aga</v>
      </c>
      <c r="C35" t="str">
        <f>_xlfn.XLOOKUP(Table3[[#This Row],[RNA]], Table1[Codon], Table1[Amino Acid])</f>
        <v>Arginine</v>
      </c>
      <c r="D35">
        <v>30</v>
      </c>
      <c r="E35" t="str">
        <f>_xlfn.XLOOKUP(Table3[[#This Row],[Name]], Table2[Name], Table2[Class])</f>
        <v>Fixed cation</v>
      </c>
      <c r="F35" t="str">
        <f>_xlfn.XLOOKUP(Table3[[#This Row],[Name]], Table2[Name], Table2[Polarity])</f>
        <v>Polar</v>
      </c>
      <c r="G35" t="str">
        <f>_xlfn.XLOOKUP(Table3[[#This Row],[Name]], Table2[Name], Table2[Charge])</f>
        <v>Positive</v>
      </c>
    </row>
    <row r="36" spans="1:7">
      <c r="A36" t="s">
        <v>41</v>
      </c>
      <c r="B36" t="str">
        <f>SUBSTITUTE(Table3[[#This Row],[DNA]], "t", "u")</f>
        <v>agc</v>
      </c>
      <c r="C36" t="str">
        <f>_xlfn.XLOOKUP(Table3[[#This Row],[RNA]], Table1[Codon], Table1[Amino Acid])</f>
        <v>Serine</v>
      </c>
      <c r="D36">
        <v>30</v>
      </c>
      <c r="E36" t="str">
        <f>_xlfn.XLOOKUP(Table3[[#This Row],[Name]], Table2[Name], Table2[Class])</f>
        <v>Hydroxylic</v>
      </c>
      <c r="F36" t="str">
        <f>_xlfn.XLOOKUP(Table3[[#This Row],[Name]], Table2[Name], Table2[Polarity])</f>
        <v>Polar</v>
      </c>
      <c r="G36" t="str">
        <f>_xlfn.XLOOKUP(Table3[[#This Row],[Name]], Table2[Name], Table2[Charge])</f>
        <v>Neutral</v>
      </c>
    </row>
    <row r="37" spans="1:7">
      <c r="A37" t="s">
        <v>42</v>
      </c>
      <c r="B37" t="str">
        <f>SUBSTITUTE(Table3[[#This Row],[DNA]], "t", "u")</f>
        <v>gau</v>
      </c>
      <c r="C37" t="str">
        <f>_xlfn.XLOOKUP(Table3[[#This Row],[RNA]], Table1[Codon], Table1[Amino Acid])</f>
        <v>Aspartate</v>
      </c>
      <c r="D37">
        <v>30</v>
      </c>
      <c r="E37" t="str">
        <f>_xlfn.XLOOKUP(Table3[[#This Row],[Name]], Table2[Name], Table2[Class])</f>
        <v>Anion</v>
      </c>
      <c r="F37" t="str">
        <f>_xlfn.XLOOKUP(Table3[[#This Row],[Name]], Table2[Name], Table2[Polarity])</f>
        <v>Base</v>
      </c>
      <c r="G37" t="str">
        <f>_xlfn.XLOOKUP(Table3[[#This Row],[Name]], Table2[Name], Table2[Charge])</f>
        <v>Negative</v>
      </c>
    </row>
    <row r="38" spans="1:7">
      <c r="A38" t="s">
        <v>43</v>
      </c>
      <c r="B38" t="str">
        <f>SUBSTITUTE(Table3[[#This Row],[DNA]], "t", "u")</f>
        <v>gga</v>
      </c>
      <c r="C38" t="str">
        <f>_xlfn.XLOOKUP(Table3[[#This Row],[RNA]], Table1[Codon], Table1[Amino Acid])</f>
        <v>Glycine</v>
      </c>
      <c r="D38">
        <v>30</v>
      </c>
      <c r="E38" t="str">
        <f>_xlfn.XLOOKUP(Table3[[#This Row],[Name]], Table2[Name], Table2[Class])</f>
        <v>Aliphatic</v>
      </c>
      <c r="F38" t="str">
        <f>_xlfn.XLOOKUP(Table3[[#This Row],[Name]], Table2[Name], Table2[Polarity])</f>
        <v>Nonpolar</v>
      </c>
      <c r="G38" t="str">
        <f>_xlfn.XLOOKUP(Table3[[#This Row],[Name]], Table2[Name], Table2[Charge])</f>
        <v>Neutral</v>
      </c>
    </row>
    <row r="39" spans="1:7">
      <c r="A39" t="s">
        <v>44</v>
      </c>
      <c r="B39" t="str">
        <f>SUBSTITUTE(Table3[[#This Row],[DNA]], "t", "u")</f>
        <v>cgg</v>
      </c>
      <c r="C39" t="str">
        <f>_xlfn.XLOOKUP(Table3[[#This Row],[RNA]], Table1[Codon], Table1[Amino Acid])</f>
        <v>Arginine</v>
      </c>
      <c r="D39">
        <v>29</v>
      </c>
      <c r="E39" t="str">
        <f>_xlfn.XLOOKUP(Table3[[#This Row],[Name]], Table2[Name], Table2[Class])</f>
        <v>Fixed cation</v>
      </c>
      <c r="F39" t="str">
        <f>_xlfn.XLOOKUP(Table3[[#This Row],[Name]], Table2[Name], Table2[Polarity])</f>
        <v>Polar</v>
      </c>
      <c r="G39" t="str">
        <f>_xlfn.XLOOKUP(Table3[[#This Row],[Name]], Table2[Name], Table2[Charge])</f>
        <v>Positive</v>
      </c>
    </row>
    <row r="40" spans="1:7">
      <c r="A40" t="s">
        <v>45</v>
      </c>
      <c r="B40" t="str">
        <f>SUBSTITUTE(Table3[[#This Row],[DNA]], "t", "u")</f>
        <v>cag</v>
      </c>
      <c r="C40" t="str">
        <f>_xlfn.XLOOKUP(Table3[[#This Row],[RNA]], Table1[Codon], Table1[Amino Acid])</f>
        <v>Glutamine</v>
      </c>
      <c r="D40">
        <v>28</v>
      </c>
      <c r="E40" t="str">
        <f>_xlfn.XLOOKUP(Table3[[#This Row],[Name]], Table2[Name], Table2[Class])</f>
        <v>Amide</v>
      </c>
      <c r="F40" t="str">
        <f>_xlfn.XLOOKUP(Table3[[#This Row],[Name]], Table2[Name], Table2[Polarity])</f>
        <v>Polar</v>
      </c>
      <c r="G40" t="str">
        <f>_xlfn.XLOOKUP(Table3[[#This Row],[Name]], Table2[Name], Table2[Charge])</f>
        <v>Neutral</v>
      </c>
    </row>
    <row r="41" spans="1:7">
      <c r="A41" t="s">
        <v>46</v>
      </c>
      <c r="B41" t="str">
        <f>SUBSTITUTE(Table3[[#This Row],[DNA]], "t", "u")</f>
        <v>ccu</v>
      </c>
      <c r="C41" t="str">
        <f>_xlfn.XLOOKUP(Table3[[#This Row],[RNA]], Table1[Codon], Table1[Amino Acid])</f>
        <v>Proline</v>
      </c>
      <c r="D41">
        <v>28</v>
      </c>
      <c r="E41" t="str">
        <f>_xlfn.XLOOKUP(Table3[[#This Row],[Name]], Table2[Name], Table2[Class])</f>
        <v>Cyclic</v>
      </c>
      <c r="F41" t="str">
        <f>_xlfn.XLOOKUP(Table3[[#This Row],[Name]], Table2[Name], Table2[Polarity])</f>
        <v>Nonpolar</v>
      </c>
      <c r="G41" t="str">
        <f>_xlfn.XLOOKUP(Table3[[#This Row],[Name]], Table2[Name], Table2[Charge])</f>
        <v>Neutral</v>
      </c>
    </row>
    <row r="42" spans="1:7">
      <c r="A42" t="s">
        <v>47</v>
      </c>
      <c r="B42" t="str">
        <f>SUBSTITUTE(Table3[[#This Row],[DNA]], "t", "u")</f>
        <v>cgu</v>
      </c>
      <c r="C42" t="str">
        <f>_xlfn.XLOOKUP(Table3[[#This Row],[RNA]], Table1[Codon], Table1[Amino Acid])</f>
        <v>Arginine</v>
      </c>
      <c r="D42">
        <v>27</v>
      </c>
      <c r="E42" t="str">
        <f>_xlfn.XLOOKUP(Table3[[#This Row],[Name]], Table2[Name], Table2[Class])</f>
        <v>Fixed cation</v>
      </c>
      <c r="F42" t="str">
        <f>_xlfn.XLOOKUP(Table3[[#This Row],[Name]], Table2[Name], Table2[Polarity])</f>
        <v>Polar</v>
      </c>
      <c r="G42" t="str">
        <f>_xlfn.XLOOKUP(Table3[[#This Row],[Name]], Table2[Name], Table2[Charge])</f>
        <v>Positive</v>
      </c>
    </row>
    <row r="43" spans="1:7">
      <c r="A43" t="s">
        <v>48</v>
      </c>
      <c r="B43" t="str">
        <f>SUBSTITUTE(Table3[[#This Row],[DNA]], "t", "u")</f>
        <v>acc</v>
      </c>
      <c r="C43" t="str">
        <f>_xlfn.XLOOKUP(Table3[[#This Row],[RNA]], Table1[Codon], Table1[Amino Acid])</f>
        <v>Threonine</v>
      </c>
      <c r="D43">
        <v>26</v>
      </c>
      <c r="E43" t="str">
        <f>_xlfn.XLOOKUP(Table3[[#This Row],[Name]], Table2[Name], Table2[Class])</f>
        <v>Hydroxylic</v>
      </c>
      <c r="F43" t="str">
        <f>_xlfn.XLOOKUP(Table3[[#This Row],[Name]], Table2[Name], Table2[Polarity])</f>
        <v>Polar</v>
      </c>
      <c r="G43" t="str">
        <f>_xlfn.XLOOKUP(Table3[[#This Row],[Name]], Table2[Name], Table2[Charge])</f>
        <v>Neutral</v>
      </c>
    </row>
    <row r="44" spans="1:7">
      <c r="A44" t="s">
        <v>49</v>
      </c>
      <c r="B44" t="str">
        <f>SUBSTITUTE(Table3[[#This Row],[DNA]], "t", "u")</f>
        <v>caa</v>
      </c>
      <c r="C44" t="str">
        <f>_xlfn.XLOOKUP(Table3[[#This Row],[RNA]], Table1[Codon], Table1[Amino Acid])</f>
        <v>Glutamine</v>
      </c>
      <c r="D44">
        <v>26</v>
      </c>
      <c r="E44" t="str">
        <f>_xlfn.XLOOKUP(Table3[[#This Row],[Name]], Table2[Name], Table2[Class])</f>
        <v>Amide</v>
      </c>
      <c r="F44" t="str">
        <f>_xlfn.XLOOKUP(Table3[[#This Row],[Name]], Table2[Name], Table2[Polarity])</f>
        <v>Polar</v>
      </c>
      <c r="G44" t="str">
        <f>_xlfn.XLOOKUP(Table3[[#This Row],[Name]], Table2[Name], Table2[Charge])</f>
        <v>Neutral</v>
      </c>
    </row>
    <row r="45" spans="1:7">
      <c r="A45" t="s">
        <v>50</v>
      </c>
      <c r="B45" t="str">
        <f>SUBSTITUTE(Table3[[#This Row],[DNA]], "t", "u")</f>
        <v>uca</v>
      </c>
      <c r="C45" t="str">
        <f>_xlfn.XLOOKUP(Table3[[#This Row],[RNA]], Table1[Codon], Table1[Amino Acid])</f>
        <v>Serine</v>
      </c>
      <c r="D45">
        <v>26</v>
      </c>
      <c r="E45" t="str">
        <f>_xlfn.XLOOKUP(Table3[[#This Row],[Name]], Table2[Name], Table2[Class])</f>
        <v>Hydroxylic</v>
      </c>
      <c r="F45" t="str">
        <f>_xlfn.XLOOKUP(Table3[[#This Row],[Name]], Table2[Name], Table2[Polarity])</f>
        <v>Polar</v>
      </c>
      <c r="G45" t="str">
        <f>_xlfn.XLOOKUP(Table3[[#This Row],[Name]], Table2[Name], Table2[Charge])</f>
        <v>Neutral</v>
      </c>
    </row>
    <row r="46" spans="1:7">
      <c r="A46" t="s">
        <v>51</v>
      </c>
      <c r="B46" t="str">
        <f>SUBSTITUTE(Table3[[#This Row],[DNA]], "t", "u")</f>
        <v>cac</v>
      </c>
      <c r="C46" t="str">
        <f>_xlfn.XLOOKUP(Table3[[#This Row],[RNA]], Table1[Codon], Table1[Amino Acid])</f>
        <v>Histidine</v>
      </c>
      <c r="D46">
        <v>25</v>
      </c>
      <c r="E46" t="str">
        <f>_xlfn.XLOOKUP(Table3[[#This Row],[Name]], Table2[Name], Table2[Class])</f>
        <v>Cationic</v>
      </c>
      <c r="F46" t="str">
        <f>_xlfn.XLOOKUP(Table3[[#This Row],[Name]], Table2[Name], Table2[Polarity])</f>
        <v>Polar</v>
      </c>
      <c r="G46" t="str">
        <f>_xlfn.XLOOKUP(Table3[[#This Row],[Name]], Table2[Name], Table2[Charge])</f>
        <v>Positive</v>
      </c>
    </row>
    <row r="47" spans="1:7">
      <c r="A47" t="s">
        <v>52</v>
      </c>
      <c r="B47" t="str">
        <f>SUBSTITUTE(Table3[[#This Row],[DNA]], "t", "u")</f>
        <v>cuu</v>
      </c>
      <c r="C47" t="str">
        <f>_xlfn.XLOOKUP(Table3[[#This Row],[RNA]], Table1[Codon], Table1[Amino Acid])</f>
        <v>Leucine</v>
      </c>
      <c r="D47">
        <v>25</v>
      </c>
      <c r="E47" t="str">
        <f>_xlfn.XLOOKUP(Table3[[#This Row],[Name]], Table2[Name], Table2[Class])</f>
        <v>Aliphatic</v>
      </c>
      <c r="F47" t="str">
        <f>_xlfn.XLOOKUP(Table3[[#This Row],[Name]], Table2[Name], Table2[Polarity])</f>
        <v>Nonpolar</v>
      </c>
      <c r="G47" t="str">
        <f>_xlfn.XLOOKUP(Table3[[#This Row],[Name]], Table2[Name], Table2[Charge])</f>
        <v>Neutral</v>
      </c>
    </row>
    <row r="48" spans="1:7">
      <c r="A48" t="s">
        <v>53</v>
      </c>
      <c r="B48" t="str">
        <f>SUBSTITUTE(Table3[[#This Row],[DNA]], "t", "u")</f>
        <v>gac</v>
      </c>
      <c r="C48" t="str">
        <f>_xlfn.XLOOKUP(Table3[[#This Row],[RNA]], Table1[Codon], Table1[Amino Acid])</f>
        <v>Aspartate</v>
      </c>
      <c r="D48">
        <v>24</v>
      </c>
      <c r="E48" t="str">
        <f>_xlfn.XLOOKUP(Table3[[#This Row],[Name]], Table2[Name], Table2[Class])</f>
        <v>Anion</v>
      </c>
      <c r="F48" t="str">
        <f>_xlfn.XLOOKUP(Table3[[#This Row],[Name]], Table2[Name], Table2[Polarity])</f>
        <v>Base</v>
      </c>
      <c r="G48" t="str">
        <f>_xlfn.XLOOKUP(Table3[[#This Row],[Name]], Table2[Name], Table2[Charge])</f>
        <v>Negative</v>
      </c>
    </row>
    <row r="49" spans="1:7">
      <c r="A49" t="s">
        <v>54</v>
      </c>
      <c r="B49" t="str">
        <f>SUBSTITUTE(Table3[[#This Row],[DNA]], "t", "u")</f>
        <v>ucc</v>
      </c>
      <c r="C49" t="str">
        <f>_xlfn.XLOOKUP(Table3[[#This Row],[RNA]], Table1[Codon], Table1[Amino Acid])</f>
        <v>Serine</v>
      </c>
      <c r="D49">
        <v>24</v>
      </c>
      <c r="E49" t="str">
        <f>_xlfn.XLOOKUP(Table3[[#This Row],[Name]], Table2[Name], Table2[Class])</f>
        <v>Hydroxylic</v>
      </c>
      <c r="F49" t="str">
        <f>_xlfn.XLOOKUP(Table3[[#This Row],[Name]], Table2[Name], Table2[Polarity])</f>
        <v>Polar</v>
      </c>
      <c r="G49" t="str">
        <f>_xlfn.XLOOKUP(Table3[[#This Row],[Name]], Table2[Name], Table2[Charge])</f>
        <v>Neutral</v>
      </c>
    </row>
    <row r="50" spans="1:7">
      <c r="A50" t="s">
        <v>55</v>
      </c>
      <c r="B50" t="str">
        <f>SUBSTITUTE(Table3[[#This Row],[DNA]], "t", "u")</f>
        <v>gca</v>
      </c>
      <c r="C50" t="str">
        <f>_xlfn.XLOOKUP(Table3[[#This Row],[RNA]], Table1[Codon], Table1[Amino Acid])</f>
        <v>Alanine</v>
      </c>
      <c r="D50">
        <v>23</v>
      </c>
      <c r="E50" t="str">
        <f>_xlfn.XLOOKUP(Table3[[#This Row],[Name]], Table2[Name], Table2[Class])</f>
        <v>Aliphatic</v>
      </c>
      <c r="F50" t="str">
        <f>_xlfn.XLOOKUP(Table3[[#This Row],[Name]], Table2[Name], Table2[Polarity])</f>
        <v>Nonpolar</v>
      </c>
      <c r="G50" t="str">
        <f>_xlfn.XLOOKUP(Table3[[#This Row],[Name]], Table2[Name], Table2[Charge])</f>
        <v>Neutral</v>
      </c>
    </row>
    <row r="51" spans="1:7">
      <c r="A51" t="s">
        <v>56</v>
      </c>
      <c r="B51" t="str">
        <f>SUBSTITUTE(Table3[[#This Row],[DNA]], "t", "u")</f>
        <v>gcu</v>
      </c>
      <c r="C51" t="str">
        <f>_xlfn.XLOOKUP(Table3[[#This Row],[RNA]], Table1[Codon], Table1[Amino Acid])</f>
        <v>Alanine</v>
      </c>
      <c r="D51">
        <v>23</v>
      </c>
      <c r="E51" t="str">
        <f>_xlfn.XLOOKUP(Table3[[#This Row],[Name]], Table2[Name], Table2[Class])</f>
        <v>Aliphatic</v>
      </c>
      <c r="F51" t="str">
        <f>_xlfn.XLOOKUP(Table3[[#This Row],[Name]], Table2[Name], Table2[Polarity])</f>
        <v>Nonpolar</v>
      </c>
      <c r="G51" t="str">
        <f>_xlfn.XLOOKUP(Table3[[#This Row],[Name]], Table2[Name], Table2[Charge])</f>
        <v>Neutral</v>
      </c>
    </row>
    <row r="52" spans="1:7">
      <c r="A52" t="s">
        <v>57</v>
      </c>
      <c r="B52" t="str">
        <f>SUBSTITUTE(Table3[[#This Row],[DNA]], "t", "u")</f>
        <v>gua</v>
      </c>
      <c r="C52" t="str">
        <f>_xlfn.XLOOKUP(Table3[[#This Row],[RNA]], Table1[Codon], Table1[Amino Acid])</f>
        <v>Valine</v>
      </c>
      <c r="D52">
        <v>23</v>
      </c>
      <c r="E52" t="str">
        <f>_xlfn.XLOOKUP(Table3[[#This Row],[Name]], Table2[Name], Table2[Class])</f>
        <v>Aliphatic</v>
      </c>
      <c r="F52" t="str">
        <f>_xlfn.XLOOKUP(Table3[[#This Row],[Name]], Table2[Name], Table2[Polarity])</f>
        <v>Nonpolar</v>
      </c>
      <c r="G52" t="str">
        <f>_xlfn.XLOOKUP(Table3[[#This Row],[Name]], Table2[Name], Table2[Charge])</f>
        <v>Neutral</v>
      </c>
    </row>
    <row r="53" spans="1:7">
      <c r="A53" t="s">
        <v>58</v>
      </c>
      <c r="B53" t="str">
        <f>SUBSTITUTE(Table3[[#This Row],[DNA]], "t", "u")</f>
        <v>uuc</v>
      </c>
      <c r="C53" t="str">
        <f>_xlfn.XLOOKUP(Table3[[#This Row],[RNA]], Table1[Codon], Table1[Amino Acid])</f>
        <v>Phenylalanine</v>
      </c>
      <c r="D53">
        <v>23</v>
      </c>
      <c r="E53" t="str">
        <f>_xlfn.XLOOKUP(Table3[[#This Row],[Name]], Table2[Name], Table2[Class])</f>
        <v>Aromatic</v>
      </c>
      <c r="F53" t="str">
        <f>_xlfn.XLOOKUP(Table3[[#This Row],[Name]], Table2[Name], Table2[Polarity])</f>
        <v>Nonpolar</v>
      </c>
      <c r="G53" t="str">
        <f>_xlfn.XLOOKUP(Table3[[#This Row],[Name]], Table2[Name], Table2[Charge])</f>
        <v>Neutral</v>
      </c>
    </row>
    <row r="54" spans="1:7">
      <c r="A54" t="s">
        <v>59</v>
      </c>
      <c r="B54" t="str">
        <f>SUBSTITUTE(Table3[[#This Row],[DNA]], "t", "u")</f>
        <v>aua</v>
      </c>
      <c r="C54" t="str">
        <f>_xlfn.XLOOKUP(Table3[[#This Row],[RNA]], Table1[Codon], Table1[Amino Acid])</f>
        <v>Isoleucine</v>
      </c>
      <c r="D54">
        <v>22</v>
      </c>
      <c r="E54" t="str">
        <f>_xlfn.XLOOKUP(Table3[[#This Row],[Name]], Table2[Name], Table2[Class])</f>
        <v>Aliphatic</v>
      </c>
      <c r="F54" t="str">
        <f>_xlfn.XLOOKUP(Table3[[#This Row],[Name]], Table2[Name], Table2[Polarity])</f>
        <v>Nonpolar</v>
      </c>
      <c r="G54" t="str">
        <f>_xlfn.XLOOKUP(Table3[[#This Row],[Name]], Table2[Name], Table2[Charge])</f>
        <v>Neutral</v>
      </c>
    </row>
    <row r="55" spans="1:7">
      <c r="A55" t="s">
        <v>60</v>
      </c>
      <c r="B55" t="str">
        <f>SUBSTITUTE(Table3[[#This Row],[DNA]], "t", "u")</f>
        <v>cau</v>
      </c>
      <c r="C55" t="str">
        <f>_xlfn.XLOOKUP(Table3[[#This Row],[RNA]], Table1[Codon], Table1[Amino Acid])</f>
        <v>Histidine</v>
      </c>
      <c r="D55">
        <v>21</v>
      </c>
      <c r="E55" t="str">
        <f>_xlfn.XLOOKUP(Table3[[#This Row],[Name]], Table2[Name], Table2[Class])</f>
        <v>Cationic</v>
      </c>
      <c r="F55" t="str">
        <f>_xlfn.XLOOKUP(Table3[[#This Row],[Name]], Table2[Name], Table2[Polarity])</f>
        <v>Polar</v>
      </c>
      <c r="G55" t="str">
        <f>_xlfn.XLOOKUP(Table3[[#This Row],[Name]], Table2[Name], Table2[Charge])</f>
        <v>Positive</v>
      </c>
    </row>
    <row r="56" spans="1:7">
      <c r="A56" t="s">
        <v>61</v>
      </c>
      <c r="B56" t="str">
        <f>SUBSTITUTE(Table3[[#This Row],[DNA]], "t", "u")</f>
        <v>aca</v>
      </c>
      <c r="C56" t="str">
        <f>_xlfn.XLOOKUP(Table3[[#This Row],[RNA]], Table1[Codon], Table1[Amino Acid])</f>
        <v>Threonine</v>
      </c>
      <c r="D56">
        <v>20</v>
      </c>
      <c r="E56" t="str">
        <f>_xlfn.XLOOKUP(Table3[[#This Row],[Name]], Table2[Name], Table2[Class])</f>
        <v>Hydroxylic</v>
      </c>
      <c r="F56" t="str">
        <f>_xlfn.XLOOKUP(Table3[[#This Row],[Name]], Table2[Name], Table2[Polarity])</f>
        <v>Polar</v>
      </c>
      <c r="G56" t="str">
        <f>_xlfn.XLOOKUP(Table3[[#This Row],[Name]], Table2[Name], Table2[Charge])</f>
        <v>Neutral</v>
      </c>
    </row>
    <row r="57" spans="1:7">
      <c r="A57" t="s">
        <v>62</v>
      </c>
      <c r="B57" t="str">
        <f>SUBSTITUTE(Table3[[#This Row],[DNA]], "t", "u")</f>
        <v>auc</v>
      </c>
      <c r="C57" t="str">
        <f>_xlfn.XLOOKUP(Table3[[#This Row],[RNA]], Table1[Codon], Table1[Amino Acid])</f>
        <v>Isoleucine</v>
      </c>
      <c r="D57">
        <v>20</v>
      </c>
      <c r="E57" t="str">
        <f>_xlfn.XLOOKUP(Table3[[#This Row],[Name]], Table2[Name], Table2[Class])</f>
        <v>Aliphatic</v>
      </c>
      <c r="F57" t="str">
        <f>_xlfn.XLOOKUP(Table3[[#This Row],[Name]], Table2[Name], Table2[Polarity])</f>
        <v>Nonpolar</v>
      </c>
      <c r="G57" t="str">
        <f>_xlfn.XLOOKUP(Table3[[#This Row],[Name]], Table2[Name], Table2[Charge])</f>
        <v>Neutral</v>
      </c>
    </row>
    <row r="58" spans="1:7">
      <c r="A58" t="s">
        <v>63</v>
      </c>
      <c r="B58" t="str">
        <f>SUBSTITUTE(Table3[[#This Row],[DNA]], "t", "u")</f>
        <v>acg</v>
      </c>
      <c r="C58" t="str">
        <f>_xlfn.XLOOKUP(Table3[[#This Row],[RNA]], Table1[Codon], Table1[Amino Acid])</f>
        <v>Threonine</v>
      </c>
      <c r="D58">
        <v>19</v>
      </c>
      <c r="E58" t="str">
        <f>_xlfn.XLOOKUP(Table3[[#This Row],[Name]], Table2[Name], Table2[Class])</f>
        <v>Hydroxylic</v>
      </c>
      <c r="F58" t="str">
        <f>_xlfn.XLOOKUP(Table3[[#This Row],[Name]], Table2[Name], Table2[Polarity])</f>
        <v>Polar</v>
      </c>
      <c r="G58" t="str">
        <f>_xlfn.XLOOKUP(Table3[[#This Row],[Name]], Table2[Name], Table2[Charge])</f>
        <v>Neutral</v>
      </c>
    </row>
    <row r="59" spans="1:7">
      <c r="A59" t="s">
        <v>64</v>
      </c>
      <c r="B59" t="str">
        <f>SUBSTITUTE(Table3[[#This Row],[DNA]], "t", "u")</f>
        <v>cua</v>
      </c>
      <c r="C59" t="str">
        <f>_xlfn.XLOOKUP(Table3[[#This Row],[RNA]], Table1[Codon], Table1[Amino Acid])</f>
        <v>Leucine</v>
      </c>
      <c r="D59">
        <v>18</v>
      </c>
      <c r="E59" t="str">
        <f>_xlfn.XLOOKUP(Table3[[#This Row],[Name]], Table2[Name], Table2[Class])</f>
        <v>Aliphatic</v>
      </c>
      <c r="F59" t="str">
        <f>_xlfn.XLOOKUP(Table3[[#This Row],[Name]], Table2[Name], Table2[Polarity])</f>
        <v>Nonpolar</v>
      </c>
      <c r="G59" t="str">
        <f>_xlfn.XLOOKUP(Table3[[#This Row],[Name]], Table2[Name], Table2[Charge])</f>
        <v>Neutral</v>
      </c>
    </row>
    <row r="60" spans="1:7">
      <c r="A60" t="s">
        <v>65</v>
      </c>
      <c r="B60" t="str">
        <f>SUBSTITUTE(Table3[[#This Row],[DNA]], "t", "u")</f>
        <v>cuc</v>
      </c>
      <c r="C60" t="str">
        <f>_xlfn.XLOOKUP(Table3[[#This Row],[RNA]], Table1[Codon], Table1[Amino Acid])</f>
        <v>Leucine</v>
      </c>
      <c r="D60">
        <v>18</v>
      </c>
      <c r="E60" t="str">
        <f>_xlfn.XLOOKUP(Table3[[#This Row],[Name]], Table2[Name], Table2[Class])</f>
        <v>Aliphatic</v>
      </c>
      <c r="F60" t="str">
        <f>_xlfn.XLOOKUP(Table3[[#This Row],[Name]], Table2[Name], Table2[Polarity])</f>
        <v>Nonpolar</v>
      </c>
      <c r="G60" t="str">
        <f>_xlfn.XLOOKUP(Table3[[#This Row],[Name]], Table2[Name], Table2[Charge])</f>
        <v>Neutral</v>
      </c>
    </row>
    <row r="61" spans="1:7">
      <c r="A61" t="s">
        <v>66</v>
      </c>
      <c r="B61" t="str">
        <f>SUBSTITUTE(Table3[[#This Row],[DNA]], "t", "u")</f>
        <v>uac</v>
      </c>
      <c r="C61" t="str">
        <f>_xlfn.XLOOKUP(Table3[[#This Row],[RNA]], Table1[Codon], Table1[Amino Acid])</f>
        <v>Tyrosine</v>
      </c>
      <c r="D61">
        <v>18</v>
      </c>
      <c r="E61" t="str">
        <f>_xlfn.XLOOKUP(Table3[[#This Row],[Name]], Table2[Name], Table2[Class])</f>
        <v>Aromatic</v>
      </c>
      <c r="F61" t="str">
        <f>_xlfn.XLOOKUP(Table3[[#This Row],[Name]], Table2[Name], Table2[Polarity])</f>
        <v>Acid</v>
      </c>
      <c r="G61" t="str">
        <f>_xlfn.XLOOKUP(Table3[[#This Row],[Name]], Table2[Name], Table2[Charge])</f>
        <v>Neutral</v>
      </c>
    </row>
    <row r="62" spans="1:7">
      <c r="A62" t="s">
        <v>67</v>
      </c>
      <c r="B62" t="str">
        <f>SUBSTITUTE(Table3[[#This Row],[DNA]], "t", "u")</f>
        <v>acu</v>
      </c>
      <c r="C62" t="str">
        <f>_xlfn.XLOOKUP(Table3[[#This Row],[RNA]], Table1[Codon], Table1[Amino Acid])</f>
        <v>Threonine</v>
      </c>
      <c r="D62">
        <v>17</v>
      </c>
      <c r="E62" t="str">
        <f>_xlfn.XLOOKUP(Table3[[#This Row],[Name]], Table2[Name], Table2[Class])</f>
        <v>Hydroxylic</v>
      </c>
      <c r="F62" t="str">
        <f>_xlfn.XLOOKUP(Table3[[#This Row],[Name]], Table2[Name], Table2[Polarity])</f>
        <v>Polar</v>
      </c>
      <c r="G62" t="str">
        <f>_xlfn.XLOOKUP(Table3[[#This Row],[Name]], Table2[Name], Table2[Charge])</f>
        <v>Neutral</v>
      </c>
    </row>
    <row r="63" spans="1:7">
      <c r="A63" t="s">
        <v>68</v>
      </c>
      <c r="B63" t="str">
        <f>SUBSTITUTE(Table3[[#This Row],[DNA]], "t", "u")</f>
        <v>aac</v>
      </c>
      <c r="C63" t="str">
        <f>_xlfn.XLOOKUP(Table3[[#This Row],[RNA]], Table1[Codon], Table1[Amino Acid])</f>
        <v>Asparagine</v>
      </c>
      <c r="D63">
        <v>15</v>
      </c>
      <c r="E63" t="str">
        <f>_xlfn.XLOOKUP(Table3[[#This Row],[Name]], Table2[Name], Table2[Class])</f>
        <v>Amide</v>
      </c>
      <c r="F63" t="str">
        <f>_xlfn.XLOOKUP(Table3[[#This Row],[Name]], Table2[Name], Table2[Polarity])</f>
        <v>Polar</v>
      </c>
      <c r="G63" t="str">
        <f>_xlfn.XLOOKUP(Table3[[#This Row],[Name]], Table2[Name], Table2[Charge])</f>
        <v>Neutral</v>
      </c>
    </row>
    <row r="64" spans="1:7">
      <c r="A64" t="s">
        <v>69</v>
      </c>
      <c r="B64" t="str">
        <f>SUBSTITUTE(Table3[[#This Row],[DNA]], "t", "u")</f>
        <v>uag</v>
      </c>
      <c r="C64" t="str">
        <f>_xlfn.XLOOKUP(Table3[[#This Row],[RNA]], Table1[Codon], Table1[Amino Acid])</f>
        <v>Glutamine</v>
      </c>
      <c r="D64">
        <v>15</v>
      </c>
      <c r="E64" t="str">
        <f>_xlfn.XLOOKUP(Table3[[#This Row],[Name]], Table2[Name], Table2[Class])</f>
        <v>Amide</v>
      </c>
      <c r="F64" t="str">
        <f>_xlfn.XLOOKUP(Table3[[#This Row],[Name]], Table2[Name], Table2[Polarity])</f>
        <v>Polar</v>
      </c>
      <c r="G64" t="str">
        <f>_xlfn.XLOOKUP(Table3[[#This Row],[Name]], Table2[Name], Table2[Charge])</f>
        <v>Neutral</v>
      </c>
    </row>
    <row r="65" spans="1:7">
      <c r="A65" t="s">
        <v>70</v>
      </c>
      <c r="B65" t="str">
        <f>SUBSTITUTE(Table3[[#This Row],[DNA]], "t", "u")</f>
        <v>ucg</v>
      </c>
      <c r="C65" t="str">
        <f>_xlfn.XLOOKUP(Table3[[#This Row],[RNA]], Table1[Codon], Table1[Amino Acid])</f>
        <v>Serine</v>
      </c>
      <c r="D65">
        <v>14</v>
      </c>
      <c r="E65" t="str">
        <f>_xlfn.XLOOKUP(Table3[[#This Row],[Name]], Table2[Name], Table2[Class])</f>
        <v>Hydroxylic</v>
      </c>
      <c r="F65" t="str">
        <f>_xlfn.XLOOKUP(Table3[[#This Row],[Name]], Table2[Name], Table2[Polarity])</f>
        <v>Polar</v>
      </c>
      <c r="G65" t="str">
        <f>_xlfn.XLOOKUP(Table3[[#This Row],[Name]], Table2[Name], Table2[Charge])</f>
        <v>Neutral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C971E-C2E5-4EF2-BD05-B688A365D812}">
  <dimension ref="A1:K258"/>
  <sheetViews>
    <sheetView topLeftCell="A166" workbookViewId="0">
      <selection activeCell="B226" sqref="B226:B229"/>
    </sheetView>
  </sheetViews>
  <sheetFormatPr defaultRowHeight="15"/>
  <cols>
    <col min="1" max="10" width="10.28515625" customWidth="1"/>
    <col min="11" max="11" width="10.5703125" customWidth="1"/>
    <col min="14" max="14" width="5" bestFit="1" customWidth="1"/>
  </cols>
  <sheetData>
    <row r="1" spans="1:11">
      <c r="A1" t="s">
        <v>250</v>
      </c>
      <c r="B1" t="s">
        <v>253</v>
      </c>
      <c r="C1" t="s">
        <v>254</v>
      </c>
      <c r="D1" t="s">
        <v>256</v>
      </c>
      <c r="E1" t="s">
        <v>262</v>
      </c>
      <c r="F1" t="s">
        <v>251</v>
      </c>
      <c r="G1" t="s">
        <v>252</v>
      </c>
      <c r="H1" t="s">
        <v>255</v>
      </c>
      <c r="I1" t="s">
        <v>257</v>
      </c>
      <c r="J1" t="s">
        <v>261</v>
      </c>
      <c r="K1" t="s">
        <v>3</v>
      </c>
    </row>
    <row r="2" spans="1:11">
      <c r="A2" t="s">
        <v>12</v>
      </c>
      <c r="B2" t="str">
        <f>SUBSTITUTE(Table6[[#This Row],[DNA 1]], "t", "u")</f>
        <v>aaa</v>
      </c>
      <c r="C2" t="str">
        <f>_xlfn.XLOOKUP(Table6[[#This Row],[RNA 1]], Table1[Codon], Table1[Amino Acid])</f>
        <v>Lysine</v>
      </c>
      <c r="D2" t="str">
        <f>_xlfn.XLOOKUP(Table6[[#This Row],[Name 1]], Table2[Name], Table2[Polarity])</f>
        <v>Acid</v>
      </c>
      <c r="E2" t="str">
        <f>_xlfn.XLOOKUP(Table6[[#This Row],[Name 1]], Table2[Name], Table2[Class])</f>
        <v>Cation</v>
      </c>
      <c r="F2" t="s">
        <v>12</v>
      </c>
      <c r="G2" t="str">
        <f>SUBSTITUTE(Table6[[#This Row],[DNA 2]], "t", "u")</f>
        <v>aaa</v>
      </c>
      <c r="H2" t="str">
        <f>_xlfn.XLOOKUP(Table6[[#This Row],[RNA 2]], Table1[Codon], Table1[Amino Acid])</f>
        <v>Lysine</v>
      </c>
      <c r="I2" t="str">
        <f>_xlfn.XLOOKUP(Table6[[#This Row],[Name 2]], Table2[Name], Table2[Polarity])</f>
        <v>Acid</v>
      </c>
      <c r="J2" t="str">
        <f>_xlfn.XLOOKUP(Table6[[#This Row],[Name 2]], Table2[Name], Table2[Class])</f>
        <v>Cation</v>
      </c>
      <c r="K2">
        <v>12</v>
      </c>
    </row>
    <row r="3" spans="1:11">
      <c r="A3" t="s">
        <v>49</v>
      </c>
      <c r="B3" t="str">
        <f>SUBSTITUTE(Table6[[#This Row],[DNA 1]], "t", "u")</f>
        <v>caa</v>
      </c>
      <c r="C3" t="str">
        <f>_xlfn.XLOOKUP(Table6[[#This Row],[RNA 1]], Table1[Codon], Table1[Amino Acid])</f>
        <v>Glutamine</v>
      </c>
      <c r="D3" t="str">
        <f>_xlfn.XLOOKUP(Table6[[#This Row],[Name 1]], Table2[Name], Table2[Polarity])</f>
        <v>Polar</v>
      </c>
      <c r="E3" t="str">
        <f>_xlfn.XLOOKUP(Table6[[#This Row],[Name 1]], Table2[Name], Table2[Class])</f>
        <v>Amide</v>
      </c>
      <c r="F3" t="s">
        <v>12</v>
      </c>
      <c r="G3" t="str">
        <f>SUBSTITUTE(Table6[[#This Row],[DNA 2]], "t", "u")</f>
        <v>aaa</v>
      </c>
      <c r="H3" t="str">
        <f>_xlfn.XLOOKUP(Table6[[#This Row],[RNA 2]], Table1[Codon], Table1[Amino Acid])</f>
        <v>Lysine</v>
      </c>
      <c r="I3" t="str">
        <f>_xlfn.XLOOKUP(Table6[[#This Row],[Name 2]], Table2[Name], Table2[Polarity])</f>
        <v>Acid</v>
      </c>
      <c r="J3" t="str">
        <f>_xlfn.XLOOKUP(Table6[[#This Row],[Name 2]], Table2[Name], Table2[Class])</f>
        <v>Cation</v>
      </c>
      <c r="K3">
        <v>5</v>
      </c>
    </row>
    <row r="4" spans="1:11">
      <c r="A4" t="s">
        <v>32</v>
      </c>
      <c r="B4" t="str">
        <f>SUBSTITUTE(Table6[[#This Row],[DNA 1]], "t", "u")</f>
        <v>gaa</v>
      </c>
      <c r="C4" t="str">
        <f>_xlfn.XLOOKUP(Table6[[#This Row],[RNA 1]], Table1[Codon], Table1[Amino Acid])</f>
        <v>Glutamate</v>
      </c>
      <c r="D4" t="str">
        <f>_xlfn.XLOOKUP(Table6[[#This Row],[Name 1]], Table2[Name], Table2[Polarity])</f>
        <v>Base</v>
      </c>
      <c r="E4" t="str">
        <f>_xlfn.XLOOKUP(Table6[[#This Row],[Name 1]], Table2[Name], Table2[Class])</f>
        <v>Anion</v>
      </c>
      <c r="F4" t="s">
        <v>12</v>
      </c>
      <c r="G4" t="str">
        <f>SUBSTITUTE(Table6[[#This Row],[DNA 2]], "t", "u")</f>
        <v>aaa</v>
      </c>
      <c r="H4" t="str">
        <f>_xlfn.XLOOKUP(Table6[[#This Row],[RNA 2]], Table1[Codon], Table1[Amino Acid])</f>
        <v>Lysine</v>
      </c>
      <c r="I4" t="str">
        <f>_xlfn.XLOOKUP(Table6[[#This Row],[Name 2]], Table2[Name], Table2[Polarity])</f>
        <v>Acid</v>
      </c>
      <c r="J4" t="str">
        <f>_xlfn.XLOOKUP(Table6[[#This Row],[Name 2]], Table2[Name], Table2[Class])</f>
        <v>Cation</v>
      </c>
      <c r="K4">
        <v>11</v>
      </c>
    </row>
    <row r="5" spans="1:11">
      <c r="A5" t="s">
        <v>34</v>
      </c>
      <c r="B5" t="str">
        <f>SUBSTITUTE(Table6[[#This Row],[DNA 1]], "t", "u")</f>
        <v>uaa</v>
      </c>
      <c r="C5" t="str">
        <f>_xlfn.XLOOKUP(Table6[[#This Row],[RNA 1]], Table1[Codon], Table1[Amino Acid])</f>
        <v>Glutamine</v>
      </c>
      <c r="D5" t="str">
        <f>_xlfn.XLOOKUP(Table6[[#This Row],[Name 1]], Table2[Name], Table2[Polarity])</f>
        <v>Polar</v>
      </c>
      <c r="E5" t="str">
        <f>_xlfn.XLOOKUP(Table6[[#This Row],[Name 1]], Table2[Name], Table2[Class])</f>
        <v>Amide</v>
      </c>
      <c r="F5" t="s">
        <v>12</v>
      </c>
      <c r="G5" t="str">
        <f>SUBSTITUTE(Table6[[#This Row],[DNA 2]], "t", "u")</f>
        <v>aaa</v>
      </c>
      <c r="H5" t="str">
        <f>_xlfn.XLOOKUP(Table6[[#This Row],[RNA 2]], Table1[Codon], Table1[Amino Acid])</f>
        <v>Lysine</v>
      </c>
      <c r="I5" t="str">
        <f>_xlfn.XLOOKUP(Table6[[#This Row],[Name 2]], Table2[Name], Table2[Polarity])</f>
        <v>Acid</v>
      </c>
      <c r="J5" t="str">
        <f>_xlfn.XLOOKUP(Table6[[#This Row],[Name 2]], Table2[Name], Table2[Class])</f>
        <v>Cation</v>
      </c>
      <c r="K5">
        <v>15</v>
      </c>
    </row>
    <row r="6" spans="1:11">
      <c r="A6" t="s">
        <v>12</v>
      </c>
      <c r="B6" t="str">
        <f>SUBSTITUTE(Table6[[#This Row],[DNA 1]], "t", "u")</f>
        <v>aaa</v>
      </c>
      <c r="C6" t="str">
        <f>_xlfn.XLOOKUP(Table6[[#This Row],[RNA 1]], Table1[Codon], Table1[Amino Acid])</f>
        <v>Lysine</v>
      </c>
      <c r="D6" t="str">
        <f>_xlfn.XLOOKUP(Table6[[#This Row],[Name 1]], Table2[Name], Table2[Polarity])</f>
        <v>Acid</v>
      </c>
      <c r="E6" t="str">
        <f>_xlfn.XLOOKUP(Table6[[#This Row],[Name 1]], Table2[Name], Table2[Class])</f>
        <v>Cation</v>
      </c>
      <c r="F6" t="s">
        <v>68</v>
      </c>
      <c r="G6" t="str">
        <f>SUBSTITUTE(Table6[[#This Row],[DNA 2]], "t", "u")</f>
        <v>aac</v>
      </c>
      <c r="H6" t="str">
        <f>_xlfn.XLOOKUP(Table6[[#This Row],[RNA 2]], Table1[Codon], Table1[Amino Acid])</f>
        <v>Asparagine</v>
      </c>
      <c r="I6" t="str">
        <f>_xlfn.XLOOKUP(Table6[[#This Row],[Name 2]], Table2[Name], Table2[Polarity])</f>
        <v>Polar</v>
      </c>
      <c r="J6" t="str">
        <f>_xlfn.XLOOKUP(Table6[[#This Row],[Name 2]], Table2[Name], Table2[Class])</f>
        <v>Amide</v>
      </c>
      <c r="K6">
        <v>6</v>
      </c>
    </row>
    <row r="7" spans="1:11">
      <c r="A7" t="s">
        <v>49</v>
      </c>
      <c r="B7" t="str">
        <f>SUBSTITUTE(Table6[[#This Row],[DNA 1]], "t", "u")</f>
        <v>caa</v>
      </c>
      <c r="C7" t="str">
        <f>_xlfn.XLOOKUP(Table6[[#This Row],[RNA 1]], Table1[Codon], Table1[Amino Acid])</f>
        <v>Glutamine</v>
      </c>
      <c r="D7" t="str">
        <f>_xlfn.XLOOKUP(Table6[[#This Row],[Name 1]], Table2[Name], Table2[Polarity])</f>
        <v>Polar</v>
      </c>
      <c r="E7" t="str">
        <f>_xlfn.XLOOKUP(Table6[[#This Row],[Name 1]], Table2[Name], Table2[Class])</f>
        <v>Amide</v>
      </c>
      <c r="F7" t="s">
        <v>68</v>
      </c>
      <c r="G7" t="str">
        <f>SUBSTITUTE(Table6[[#This Row],[DNA 2]], "t", "u")</f>
        <v>aac</v>
      </c>
      <c r="H7" t="str">
        <f>_xlfn.XLOOKUP(Table6[[#This Row],[RNA 2]], Table1[Codon], Table1[Amino Acid])</f>
        <v>Asparagine</v>
      </c>
      <c r="I7" t="str">
        <f>_xlfn.XLOOKUP(Table6[[#This Row],[Name 2]], Table2[Name], Table2[Polarity])</f>
        <v>Polar</v>
      </c>
      <c r="J7" t="str">
        <f>_xlfn.XLOOKUP(Table6[[#This Row],[Name 2]], Table2[Name], Table2[Class])</f>
        <v>Amide</v>
      </c>
      <c r="K7">
        <v>3</v>
      </c>
    </row>
    <row r="8" spans="1:11">
      <c r="A8" t="s">
        <v>32</v>
      </c>
      <c r="B8" t="str">
        <f>SUBSTITUTE(Table6[[#This Row],[DNA 1]], "t", "u")</f>
        <v>gaa</v>
      </c>
      <c r="C8" t="str">
        <f>_xlfn.XLOOKUP(Table6[[#This Row],[RNA 1]], Table1[Codon], Table1[Amino Acid])</f>
        <v>Glutamate</v>
      </c>
      <c r="D8" t="str">
        <f>_xlfn.XLOOKUP(Table6[[#This Row],[Name 1]], Table2[Name], Table2[Polarity])</f>
        <v>Base</v>
      </c>
      <c r="E8" t="str">
        <f>_xlfn.XLOOKUP(Table6[[#This Row],[Name 1]], Table2[Name], Table2[Class])</f>
        <v>Anion</v>
      </c>
      <c r="F8" t="s">
        <v>68</v>
      </c>
      <c r="G8" t="str">
        <f>SUBSTITUTE(Table6[[#This Row],[DNA 2]], "t", "u")</f>
        <v>aac</v>
      </c>
      <c r="H8" t="str">
        <f>_xlfn.XLOOKUP(Table6[[#This Row],[RNA 2]], Table1[Codon], Table1[Amino Acid])</f>
        <v>Asparagine</v>
      </c>
      <c r="I8" t="str">
        <f>_xlfn.XLOOKUP(Table6[[#This Row],[Name 2]], Table2[Name], Table2[Polarity])</f>
        <v>Polar</v>
      </c>
      <c r="J8" t="str">
        <f>_xlfn.XLOOKUP(Table6[[#This Row],[Name 2]], Table2[Name], Table2[Class])</f>
        <v>Amide</v>
      </c>
      <c r="K8">
        <v>5</v>
      </c>
    </row>
    <row r="9" spans="1:11">
      <c r="A9" t="s">
        <v>34</v>
      </c>
      <c r="B9" t="str">
        <f>SUBSTITUTE(Table6[[#This Row],[DNA 1]], "t", "u")</f>
        <v>uaa</v>
      </c>
      <c r="C9" t="str">
        <f>_xlfn.XLOOKUP(Table6[[#This Row],[RNA 1]], Table1[Codon], Table1[Amino Acid])</f>
        <v>Glutamine</v>
      </c>
      <c r="D9" t="str">
        <f>_xlfn.XLOOKUP(Table6[[#This Row],[Name 1]], Table2[Name], Table2[Polarity])</f>
        <v>Polar</v>
      </c>
      <c r="E9" t="str">
        <f>_xlfn.XLOOKUP(Table6[[#This Row],[Name 1]], Table2[Name], Table2[Class])</f>
        <v>Amide</v>
      </c>
      <c r="F9" t="s">
        <v>68</v>
      </c>
      <c r="G9" t="str">
        <f>SUBSTITUTE(Table6[[#This Row],[DNA 2]], "t", "u")</f>
        <v>aac</v>
      </c>
      <c r="H9" t="str">
        <f>_xlfn.XLOOKUP(Table6[[#This Row],[RNA 2]], Table1[Codon], Table1[Amino Acid])</f>
        <v>Asparagine</v>
      </c>
      <c r="I9" t="str">
        <f>_xlfn.XLOOKUP(Table6[[#This Row],[Name 2]], Table2[Name], Table2[Polarity])</f>
        <v>Polar</v>
      </c>
      <c r="J9" t="str">
        <f>_xlfn.XLOOKUP(Table6[[#This Row],[Name 2]], Table2[Name], Table2[Class])</f>
        <v>Amide</v>
      </c>
      <c r="K9">
        <v>1</v>
      </c>
    </row>
    <row r="10" spans="1:11">
      <c r="A10" t="s">
        <v>12</v>
      </c>
      <c r="B10" t="str">
        <f>SUBSTITUTE(Table6[[#This Row],[DNA 1]], "t", "u")</f>
        <v>aaa</v>
      </c>
      <c r="C10" t="str">
        <f>_xlfn.XLOOKUP(Table6[[#This Row],[RNA 1]], Table1[Codon], Table1[Amino Acid])</f>
        <v>Lysine</v>
      </c>
      <c r="D10" t="str">
        <f>_xlfn.XLOOKUP(Table6[[#This Row],[Name 1]], Table2[Name], Table2[Polarity])</f>
        <v>Acid</v>
      </c>
      <c r="E10" t="str">
        <f>_xlfn.XLOOKUP(Table6[[#This Row],[Name 1]], Table2[Name], Table2[Class])</f>
        <v>Cation</v>
      </c>
      <c r="F10" t="s">
        <v>10</v>
      </c>
      <c r="G10" t="str">
        <f>SUBSTITUTE(Table6[[#This Row],[DNA 2]], "t", "u")</f>
        <v>aag</v>
      </c>
      <c r="H10" t="str">
        <f>_xlfn.XLOOKUP(Table6[[#This Row],[RNA 2]], Table1[Codon], Table1[Amino Acid])</f>
        <v>Lysine</v>
      </c>
      <c r="I10" t="str">
        <f>_xlfn.XLOOKUP(Table6[[#This Row],[Name 2]], Table2[Name], Table2[Polarity])</f>
        <v>Acid</v>
      </c>
      <c r="J10" t="str">
        <f>_xlfn.XLOOKUP(Table6[[#This Row],[Name 2]], Table2[Name], Table2[Class])</f>
        <v>Cation</v>
      </c>
      <c r="K10">
        <v>17</v>
      </c>
    </row>
    <row r="11" spans="1:11">
      <c r="A11" t="s">
        <v>49</v>
      </c>
      <c r="B11" t="str">
        <f>SUBSTITUTE(Table6[[#This Row],[DNA 1]], "t", "u")</f>
        <v>caa</v>
      </c>
      <c r="C11" t="str">
        <f>_xlfn.XLOOKUP(Table6[[#This Row],[RNA 1]], Table1[Codon], Table1[Amino Acid])</f>
        <v>Glutamine</v>
      </c>
      <c r="D11" t="str">
        <f>_xlfn.XLOOKUP(Table6[[#This Row],[Name 1]], Table2[Name], Table2[Polarity])</f>
        <v>Polar</v>
      </c>
      <c r="E11" t="str">
        <f>_xlfn.XLOOKUP(Table6[[#This Row],[Name 1]], Table2[Name], Table2[Class])</f>
        <v>Amide</v>
      </c>
      <c r="F11" t="s">
        <v>10</v>
      </c>
      <c r="G11" t="str">
        <f>SUBSTITUTE(Table6[[#This Row],[DNA 2]], "t", "u")</f>
        <v>aag</v>
      </c>
      <c r="H11" t="str">
        <f>_xlfn.XLOOKUP(Table6[[#This Row],[RNA 2]], Table1[Codon], Table1[Amino Acid])</f>
        <v>Lysine</v>
      </c>
      <c r="I11" t="str">
        <f>_xlfn.XLOOKUP(Table6[[#This Row],[Name 2]], Table2[Name], Table2[Polarity])</f>
        <v>Acid</v>
      </c>
      <c r="J11" t="str">
        <f>_xlfn.XLOOKUP(Table6[[#This Row],[Name 2]], Table2[Name], Table2[Class])</f>
        <v>Cation</v>
      </c>
      <c r="K11">
        <v>10</v>
      </c>
    </row>
    <row r="12" spans="1:11">
      <c r="A12" t="s">
        <v>32</v>
      </c>
      <c r="B12" t="str">
        <f>SUBSTITUTE(Table6[[#This Row],[DNA 1]], "t", "u")</f>
        <v>gaa</v>
      </c>
      <c r="C12" t="str">
        <f>_xlfn.XLOOKUP(Table6[[#This Row],[RNA 1]], Table1[Codon], Table1[Amino Acid])</f>
        <v>Glutamate</v>
      </c>
      <c r="D12" t="str">
        <f>_xlfn.XLOOKUP(Table6[[#This Row],[Name 1]], Table2[Name], Table2[Polarity])</f>
        <v>Base</v>
      </c>
      <c r="E12" t="str">
        <f>_xlfn.XLOOKUP(Table6[[#This Row],[Name 1]], Table2[Name], Table2[Class])</f>
        <v>Anion</v>
      </c>
      <c r="F12" t="s">
        <v>10</v>
      </c>
      <c r="G12" t="str">
        <f>SUBSTITUTE(Table6[[#This Row],[DNA 2]], "t", "u")</f>
        <v>aag</v>
      </c>
      <c r="H12" t="str">
        <f>_xlfn.XLOOKUP(Table6[[#This Row],[RNA 2]], Table1[Codon], Table1[Amino Acid])</f>
        <v>Lysine</v>
      </c>
      <c r="I12" t="str">
        <f>_xlfn.XLOOKUP(Table6[[#This Row],[Name 2]], Table2[Name], Table2[Polarity])</f>
        <v>Acid</v>
      </c>
      <c r="J12" t="str">
        <f>_xlfn.XLOOKUP(Table6[[#This Row],[Name 2]], Table2[Name], Table2[Class])</f>
        <v>Cation</v>
      </c>
      <c r="K12">
        <v>11</v>
      </c>
    </row>
    <row r="13" spans="1:11">
      <c r="A13" t="s">
        <v>34</v>
      </c>
      <c r="B13" t="str">
        <f>SUBSTITUTE(Table6[[#This Row],[DNA 1]], "t", "u")</f>
        <v>uaa</v>
      </c>
      <c r="C13" t="str">
        <f>_xlfn.XLOOKUP(Table6[[#This Row],[RNA 1]], Table1[Codon], Table1[Amino Acid])</f>
        <v>Glutamine</v>
      </c>
      <c r="D13" t="str">
        <f>_xlfn.XLOOKUP(Table6[[#This Row],[Name 1]], Table2[Name], Table2[Polarity])</f>
        <v>Polar</v>
      </c>
      <c r="E13" t="str">
        <f>_xlfn.XLOOKUP(Table6[[#This Row],[Name 1]], Table2[Name], Table2[Class])</f>
        <v>Amide</v>
      </c>
      <c r="F13" t="s">
        <v>10</v>
      </c>
      <c r="G13" t="str">
        <f>SUBSTITUTE(Table6[[#This Row],[DNA 2]], "t", "u")</f>
        <v>aag</v>
      </c>
      <c r="H13" t="str">
        <f>_xlfn.XLOOKUP(Table6[[#This Row],[RNA 2]], Table1[Codon], Table1[Amino Acid])</f>
        <v>Lysine</v>
      </c>
      <c r="I13" t="str">
        <f>_xlfn.XLOOKUP(Table6[[#This Row],[Name 2]], Table2[Name], Table2[Polarity])</f>
        <v>Acid</v>
      </c>
      <c r="J13" t="str">
        <f>_xlfn.XLOOKUP(Table6[[#This Row],[Name 2]], Table2[Name], Table2[Class])</f>
        <v>Cation</v>
      </c>
      <c r="K13">
        <v>10</v>
      </c>
    </row>
    <row r="14" spans="1:11">
      <c r="A14" t="s">
        <v>12</v>
      </c>
      <c r="B14" t="str">
        <f>SUBSTITUTE(Table6[[#This Row],[DNA 1]], "t", "u")</f>
        <v>aaa</v>
      </c>
      <c r="C14" t="str">
        <f>_xlfn.XLOOKUP(Table6[[#This Row],[RNA 1]], Table1[Codon], Table1[Amino Acid])</f>
        <v>Lysine</v>
      </c>
      <c r="D14" t="str">
        <f>_xlfn.XLOOKUP(Table6[[#This Row],[Name 1]], Table2[Name], Table2[Polarity])</f>
        <v>Acid</v>
      </c>
      <c r="E14" t="str">
        <f>_xlfn.XLOOKUP(Table6[[#This Row],[Name 1]], Table2[Name], Table2[Class])</f>
        <v>Cation</v>
      </c>
      <c r="F14" t="s">
        <v>39</v>
      </c>
      <c r="G14" t="str">
        <f>SUBSTITUTE(Table6[[#This Row],[DNA 2]], "t", "u")</f>
        <v>aau</v>
      </c>
      <c r="H14" t="str">
        <f>_xlfn.XLOOKUP(Table6[[#This Row],[RNA 2]], Table1[Codon], Table1[Amino Acid])</f>
        <v>Asparagine</v>
      </c>
      <c r="I14" t="str">
        <f>_xlfn.XLOOKUP(Table6[[#This Row],[Name 2]], Table2[Name], Table2[Polarity])</f>
        <v>Polar</v>
      </c>
      <c r="J14" t="str">
        <f>_xlfn.XLOOKUP(Table6[[#This Row],[Name 2]], Table2[Name], Table2[Class])</f>
        <v>Amide</v>
      </c>
      <c r="K14">
        <v>8</v>
      </c>
    </row>
    <row r="15" spans="1:11">
      <c r="A15" t="s">
        <v>49</v>
      </c>
      <c r="B15" t="str">
        <f>SUBSTITUTE(Table6[[#This Row],[DNA 1]], "t", "u")</f>
        <v>caa</v>
      </c>
      <c r="C15" t="str">
        <f>_xlfn.XLOOKUP(Table6[[#This Row],[RNA 1]], Table1[Codon], Table1[Amino Acid])</f>
        <v>Glutamine</v>
      </c>
      <c r="D15" t="str">
        <f>_xlfn.XLOOKUP(Table6[[#This Row],[Name 1]], Table2[Name], Table2[Polarity])</f>
        <v>Polar</v>
      </c>
      <c r="E15" t="str">
        <f>_xlfn.XLOOKUP(Table6[[#This Row],[Name 1]], Table2[Name], Table2[Class])</f>
        <v>Amide</v>
      </c>
      <c r="F15" t="s">
        <v>39</v>
      </c>
      <c r="G15" t="str">
        <f>SUBSTITUTE(Table6[[#This Row],[DNA 2]], "t", "u")</f>
        <v>aau</v>
      </c>
      <c r="H15" t="str">
        <f>_xlfn.XLOOKUP(Table6[[#This Row],[RNA 2]], Table1[Codon], Table1[Amino Acid])</f>
        <v>Asparagine</v>
      </c>
      <c r="I15" t="str">
        <f>_xlfn.XLOOKUP(Table6[[#This Row],[Name 2]], Table2[Name], Table2[Polarity])</f>
        <v>Polar</v>
      </c>
      <c r="J15" t="str">
        <f>_xlfn.XLOOKUP(Table6[[#This Row],[Name 2]], Table2[Name], Table2[Class])</f>
        <v>Amide</v>
      </c>
      <c r="K15">
        <v>8</v>
      </c>
    </row>
    <row r="16" spans="1:11">
      <c r="A16" t="s">
        <v>32</v>
      </c>
      <c r="B16" t="str">
        <f>SUBSTITUTE(Table6[[#This Row],[DNA 1]], "t", "u")</f>
        <v>gaa</v>
      </c>
      <c r="C16" t="str">
        <f>_xlfn.XLOOKUP(Table6[[#This Row],[RNA 1]], Table1[Codon], Table1[Amino Acid])</f>
        <v>Glutamate</v>
      </c>
      <c r="D16" t="str">
        <f>_xlfn.XLOOKUP(Table6[[#This Row],[Name 1]], Table2[Name], Table2[Polarity])</f>
        <v>Base</v>
      </c>
      <c r="E16" t="str">
        <f>_xlfn.XLOOKUP(Table6[[#This Row],[Name 1]], Table2[Name], Table2[Class])</f>
        <v>Anion</v>
      </c>
      <c r="F16" t="s">
        <v>39</v>
      </c>
      <c r="G16" t="str">
        <f>SUBSTITUTE(Table6[[#This Row],[DNA 2]], "t", "u")</f>
        <v>aau</v>
      </c>
      <c r="H16" t="str">
        <f>_xlfn.XLOOKUP(Table6[[#This Row],[RNA 2]], Table1[Codon], Table1[Amino Acid])</f>
        <v>Asparagine</v>
      </c>
      <c r="I16" t="str">
        <f>_xlfn.XLOOKUP(Table6[[#This Row],[Name 2]], Table2[Name], Table2[Polarity])</f>
        <v>Polar</v>
      </c>
      <c r="J16" t="str">
        <f>_xlfn.XLOOKUP(Table6[[#This Row],[Name 2]], Table2[Name], Table2[Class])</f>
        <v>Amide</v>
      </c>
      <c r="K16">
        <v>7</v>
      </c>
    </row>
    <row r="17" spans="1:11">
      <c r="A17" t="s">
        <v>34</v>
      </c>
      <c r="B17" t="str">
        <f>SUBSTITUTE(Table6[[#This Row],[DNA 1]], "t", "u")</f>
        <v>uaa</v>
      </c>
      <c r="C17" t="str">
        <f>_xlfn.XLOOKUP(Table6[[#This Row],[RNA 1]], Table1[Codon], Table1[Amino Acid])</f>
        <v>Glutamine</v>
      </c>
      <c r="D17" t="str">
        <f>_xlfn.XLOOKUP(Table6[[#This Row],[Name 1]], Table2[Name], Table2[Polarity])</f>
        <v>Polar</v>
      </c>
      <c r="E17" t="str">
        <f>_xlfn.XLOOKUP(Table6[[#This Row],[Name 1]], Table2[Name], Table2[Class])</f>
        <v>Amide</v>
      </c>
      <c r="F17" t="s">
        <v>39</v>
      </c>
      <c r="G17" t="str">
        <f>SUBSTITUTE(Table6[[#This Row],[DNA 2]], "t", "u")</f>
        <v>aau</v>
      </c>
      <c r="H17" t="str">
        <f>_xlfn.XLOOKUP(Table6[[#This Row],[RNA 2]], Table1[Codon], Table1[Amino Acid])</f>
        <v>Asparagine</v>
      </c>
      <c r="I17" t="str">
        <f>_xlfn.XLOOKUP(Table6[[#This Row],[Name 2]], Table2[Name], Table2[Polarity])</f>
        <v>Polar</v>
      </c>
      <c r="J17" t="str">
        <f>_xlfn.XLOOKUP(Table6[[#This Row],[Name 2]], Table2[Name], Table2[Class])</f>
        <v>Amide</v>
      </c>
      <c r="K17">
        <v>7</v>
      </c>
    </row>
    <row r="18" spans="1:11">
      <c r="A18" t="s">
        <v>68</v>
      </c>
      <c r="B18" t="str">
        <f>SUBSTITUTE(Table6[[#This Row],[DNA 1]], "t", "u")</f>
        <v>aac</v>
      </c>
      <c r="C18" t="str">
        <f>_xlfn.XLOOKUP(Table6[[#This Row],[RNA 1]], Table1[Codon], Table1[Amino Acid])</f>
        <v>Asparagine</v>
      </c>
      <c r="D18" t="str">
        <f>_xlfn.XLOOKUP(Table6[[#This Row],[Name 1]], Table2[Name], Table2[Polarity])</f>
        <v>Polar</v>
      </c>
      <c r="E18" t="str">
        <f>_xlfn.XLOOKUP(Table6[[#This Row],[Name 1]], Table2[Name], Table2[Class])</f>
        <v>Amide</v>
      </c>
      <c r="F18" t="s">
        <v>61</v>
      </c>
      <c r="G18" t="str">
        <f>SUBSTITUTE(Table6[[#This Row],[DNA 2]], "t", "u")</f>
        <v>aca</v>
      </c>
      <c r="H18" t="str">
        <f>_xlfn.XLOOKUP(Table6[[#This Row],[RNA 2]], Table1[Codon], Table1[Amino Acid])</f>
        <v>Threonine</v>
      </c>
      <c r="I18" t="str">
        <f>_xlfn.XLOOKUP(Table6[[#This Row],[Name 2]], Table2[Name], Table2[Polarity])</f>
        <v>Polar</v>
      </c>
      <c r="J18" t="str">
        <f>_xlfn.XLOOKUP(Table6[[#This Row],[Name 2]], Table2[Name], Table2[Class])</f>
        <v>Hydroxylic</v>
      </c>
      <c r="K18">
        <v>6</v>
      </c>
    </row>
    <row r="19" spans="1:11">
      <c r="A19" t="s">
        <v>51</v>
      </c>
      <c r="B19" t="str">
        <f>SUBSTITUTE(Table6[[#This Row],[DNA 1]], "t", "u")</f>
        <v>cac</v>
      </c>
      <c r="C19" t="str">
        <f>_xlfn.XLOOKUP(Table6[[#This Row],[RNA 1]], Table1[Codon], Table1[Amino Acid])</f>
        <v>Histidine</v>
      </c>
      <c r="D19" t="str">
        <f>_xlfn.XLOOKUP(Table6[[#This Row],[Name 1]], Table2[Name], Table2[Polarity])</f>
        <v>Polar</v>
      </c>
      <c r="E19" t="str">
        <f>_xlfn.XLOOKUP(Table6[[#This Row],[Name 1]], Table2[Name], Table2[Class])</f>
        <v>Cationic</v>
      </c>
      <c r="F19" t="s">
        <v>61</v>
      </c>
      <c r="G19" t="str">
        <f>SUBSTITUTE(Table6[[#This Row],[DNA 2]], "t", "u")</f>
        <v>aca</v>
      </c>
      <c r="H19" t="str">
        <f>_xlfn.XLOOKUP(Table6[[#This Row],[RNA 2]], Table1[Codon], Table1[Amino Acid])</f>
        <v>Threonine</v>
      </c>
      <c r="I19" t="str">
        <f>_xlfn.XLOOKUP(Table6[[#This Row],[Name 2]], Table2[Name], Table2[Polarity])</f>
        <v>Polar</v>
      </c>
      <c r="J19" t="str">
        <f>_xlfn.XLOOKUP(Table6[[#This Row],[Name 2]], Table2[Name], Table2[Class])</f>
        <v>Hydroxylic</v>
      </c>
      <c r="K19">
        <v>4</v>
      </c>
    </row>
    <row r="20" spans="1:11">
      <c r="A20" t="s">
        <v>53</v>
      </c>
      <c r="B20" t="str">
        <f>SUBSTITUTE(Table6[[#This Row],[DNA 1]], "t", "u")</f>
        <v>gac</v>
      </c>
      <c r="C20" t="str">
        <f>_xlfn.XLOOKUP(Table6[[#This Row],[RNA 1]], Table1[Codon], Table1[Amino Acid])</f>
        <v>Aspartate</v>
      </c>
      <c r="D20" t="str">
        <f>_xlfn.XLOOKUP(Table6[[#This Row],[Name 1]], Table2[Name], Table2[Polarity])</f>
        <v>Base</v>
      </c>
      <c r="E20" t="str">
        <f>_xlfn.XLOOKUP(Table6[[#This Row],[Name 1]], Table2[Name], Table2[Class])</f>
        <v>Anion</v>
      </c>
      <c r="F20" t="s">
        <v>61</v>
      </c>
      <c r="G20" t="str">
        <f>SUBSTITUTE(Table6[[#This Row],[DNA 2]], "t", "u")</f>
        <v>aca</v>
      </c>
      <c r="H20" t="str">
        <f>_xlfn.XLOOKUP(Table6[[#This Row],[RNA 2]], Table1[Codon], Table1[Amino Acid])</f>
        <v>Threonine</v>
      </c>
      <c r="I20" t="str">
        <f>_xlfn.XLOOKUP(Table6[[#This Row],[Name 2]], Table2[Name], Table2[Polarity])</f>
        <v>Polar</v>
      </c>
      <c r="J20" t="str">
        <f>_xlfn.XLOOKUP(Table6[[#This Row],[Name 2]], Table2[Name], Table2[Class])</f>
        <v>Hydroxylic</v>
      </c>
      <c r="K20">
        <v>3</v>
      </c>
    </row>
    <row r="21" spans="1:11">
      <c r="A21" t="s">
        <v>66</v>
      </c>
      <c r="B21" t="str">
        <f>SUBSTITUTE(Table6[[#This Row],[DNA 1]], "t", "u")</f>
        <v>uac</v>
      </c>
      <c r="C21" t="str">
        <f>_xlfn.XLOOKUP(Table6[[#This Row],[RNA 1]], Table1[Codon], Table1[Amino Acid])</f>
        <v>Tyrosine</v>
      </c>
      <c r="D21" t="str">
        <f>_xlfn.XLOOKUP(Table6[[#This Row],[Name 1]], Table2[Name], Table2[Polarity])</f>
        <v>Acid</v>
      </c>
      <c r="E21" t="str">
        <f>_xlfn.XLOOKUP(Table6[[#This Row],[Name 1]], Table2[Name], Table2[Class])</f>
        <v>Aromatic</v>
      </c>
      <c r="F21" t="s">
        <v>61</v>
      </c>
      <c r="G21" t="str">
        <f>SUBSTITUTE(Table6[[#This Row],[DNA 2]], "t", "u")</f>
        <v>aca</v>
      </c>
      <c r="H21" t="str">
        <f>_xlfn.XLOOKUP(Table6[[#This Row],[RNA 2]], Table1[Codon], Table1[Amino Acid])</f>
        <v>Threonine</v>
      </c>
      <c r="I21" t="str">
        <f>_xlfn.XLOOKUP(Table6[[#This Row],[Name 2]], Table2[Name], Table2[Polarity])</f>
        <v>Polar</v>
      </c>
      <c r="J21" t="str">
        <f>_xlfn.XLOOKUP(Table6[[#This Row],[Name 2]], Table2[Name], Table2[Class])</f>
        <v>Hydroxylic</v>
      </c>
      <c r="K21">
        <v>7</v>
      </c>
    </row>
    <row r="22" spans="1:11">
      <c r="A22" t="s">
        <v>68</v>
      </c>
      <c r="B22" t="str">
        <f>SUBSTITUTE(Table6[[#This Row],[DNA 1]], "t", "u")</f>
        <v>aac</v>
      </c>
      <c r="C22" t="str">
        <f>_xlfn.XLOOKUP(Table6[[#This Row],[RNA 1]], Table1[Codon], Table1[Amino Acid])</f>
        <v>Asparagine</v>
      </c>
      <c r="D22" t="str">
        <f>_xlfn.XLOOKUP(Table6[[#This Row],[Name 1]], Table2[Name], Table2[Polarity])</f>
        <v>Polar</v>
      </c>
      <c r="E22" t="str">
        <f>_xlfn.XLOOKUP(Table6[[#This Row],[Name 1]], Table2[Name], Table2[Class])</f>
        <v>Amide</v>
      </c>
      <c r="F22" t="s">
        <v>48</v>
      </c>
      <c r="G22" t="str">
        <f>SUBSTITUTE(Table6[[#This Row],[DNA 2]], "t", "u")</f>
        <v>acc</v>
      </c>
      <c r="H22" t="str">
        <f>_xlfn.XLOOKUP(Table6[[#This Row],[RNA 2]], Table1[Codon], Table1[Amino Acid])</f>
        <v>Threonine</v>
      </c>
      <c r="I22" t="str">
        <f>_xlfn.XLOOKUP(Table6[[#This Row],[Name 2]], Table2[Name], Table2[Polarity])</f>
        <v>Polar</v>
      </c>
      <c r="J22" t="str">
        <f>_xlfn.XLOOKUP(Table6[[#This Row],[Name 2]], Table2[Name], Table2[Class])</f>
        <v>Hydroxylic</v>
      </c>
      <c r="K22">
        <v>5</v>
      </c>
    </row>
    <row r="23" spans="1:11">
      <c r="A23" t="s">
        <v>51</v>
      </c>
      <c r="B23" t="str">
        <f>SUBSTITUTE(Table6[[#This Row],[DNA 1]], "t", "u")</f>
        <v>cac</v>
      </c>
      <c r="C23" t="str">
        <f>_xlfn.XLOOKUP(Table6[[#This Row],[RNA 1]], Table1[Codon], Table1[Amino Acid])</f>
        <v>Histidine</v>
      </c>
      <c r="D23" t="str">
        <f>_xlfn.XLOOKUP(Table6[[#This Row],[Name 1]], Table2[Name], Table2[Polarity])</f>
        <v>Polar</v>
      </c>
      <c r="E23" t="str">
        <f>_xlfn.XLOOKUP(Table6[[#This Row],[Name 1]], Table2[Name], Table2[Class])</f>
        <v>Cationic</v>
      </c>
      <c r="F23" t="s">
        <v>48</v>
      </c>
      <c r="G23" t="str">
        <f>SUBSTITUTE(Table6[[#This Row],[DNA 2]], "t", "u")</f>
        <v>acc</v>
      </c>
      <c r="H23" t="str">
        <f>_xlfn.XLOOKUP(Table6[[#This Row],[RNA 2]], Table1[Codon], Table1[Amino Acid])</f>
        <v>Threonine</v>
      </c>
      <c r="I23" t="str">
        <f>_xlfn.XLOOKUP(Table6[[#This Row],[Name 2]], Table2[Name], Table2[Polarity])</f>
        <v>Polar</v>
      </c>
      <c r="J23" t="str">
        <f>_xlfn.XLOOKUP(Table6[[#This Row],[Name 2]], Table2[Name], Table2[Class])</f>
        <v>Hydroxylic</v>
      </c>
      <c r="K23">
        <v>10</v>
      </c>
    </row>
    <row r="24" spans="1:11">
      <c r="A24" t="s">
        <v>53</v>
      </c>
      <c r="B24" t="str">
        <f>SUBSTITUTE(Table6[[#This Row],[DNA 1]], "t", "u")</f>
        <v>gac</v>
      </c>
      <c r="C24" t="str">
        <f>_xlfn.XLOOKUP(Table6[[#This Row],[RNA 1]], Table1[Codon], Table1[Amino Acid])</f>
        <v>Aspartate</v>
      </c>
      <c r="D24" t="str">
        <f>_xlfn.XLOOKUP(Table6[[#This Row],[Name 1]], Table2[Name], Table2[Polarity])</f>
        <v>Base</v>
      </c>
      <c r="E24" t="str">
        <f>_xlfn.XLOOKUP(Table6[[#This Row],[Name 1]], Table2[Name], Table2[Class])</f>
        <v>Anion</v>
      </c>
      <c r="F24" t="s">
        <v>48</v>
      </c>
      <c r="G24" t="str">
        <f>SUBSTITUTE(Table6[[#This Row],[DNA 2]], "t", "u")</f>
        <v>acc</v>
      </c>
      <c r="H24" t="str">
        <f>_xlfn.XLOOKUP(Table6[[#This Row],[RNA 2]], Table1[Codon], Table1[Amino Acid])</f>
        <v>Threonine</v>
      </c>
      <c r="I24" t="str">
        <f>_xlfn.XLOOKUP(Table6[[#This Row],[Name 2]], Table2[Name], Table2[Polarity])</f>
        <v>Polar</v>
      </c>
      <c r="J24" t="str">
        <f>_xlfn.XLOOKUP(Table6[[#This Row],[Name 2]], Table2[Name], Table2[Class])</f>
        <v>Hydroxylic</v>
      </c>
      <c r="K24">
        <v>5</v>
      </c>
    </row>
    <row r="25" spans="1:11">
      <c r="A25" t="s">
        <v>66</v>
      </c>
      <c r="B25" t="str">
        <f>SUBSTITUTE(Table6[[#This Row],[DNA 1]], "t", "u")</f>
        <v>uac</v>
      </c>
      <c r="C25" t="str">
        <f>_xlfn.XLOOKUP(Table6[[#This Row],[RNA 1]], Table1[Codon], Table1[Amino Acid])</f>
        <v>Tyrosine</v>
      </c>
      <c r="D25" t="str">
        <f>_xlfn.XLOOKUP(Table6[[#This Row],[Name 1]], Table2[Name], Table2[Polarity])</f>
        <v>Acid</v>
      </c>
      <c r="E25" t="str">
        <f>_xlfn.XLOOKUP(Table6[[#This Row],[Name 1]], Table2[Name], Table2[Class])</f>
        <v>Aromatic</v>
      </c>
      <c r="F25" t="s">
        <v>48</v>
      </c>
      <c r="G25" t="str">
        <f>SUBSTITUTE(Table6[[#This Row],[DNA 2]], "t", "u")</f>
        <v>acc</v>
      </c>
      <c r="H25" t="str">
        <f>_xlfn.XLOOKUP(Table6[[#This Row],[RNA 2]], Table1[Codon], Table1[Amino Acid])</f>
        <v>Threonine</v>
      </c>
      <c r="I25" t="str">
        <f>_xlfn.XLOOKUP(Table6[[#This Row],[Name 2]], Table2[Name], Table2[Polarity])</f>
        <v>Polar</v>
      </c>
      <c r="J25" t="str">
        <f>_xlfn.XLOOKUP(Table6[[#This Row],[Name 2]], Table2[Name], Table2[Class])</f>
        <v>Hydroxylic</v>
      </c>
      <c r="K25">
        <v>6</v>
      </c>
    </row>
    <row r="26" spans="1:11">
      <c r="A26" t="s">
        <v>68</v>
      </c>
      <c r="B26" t="str">
        <f>SUBSTITUTE(Table6[[#This Row],[DNA 1]], "t", "u")</f>
        <v>aac</v>
      </c>
      <c r="C26" t="str">
        <f>_xlfn.XLOOKUP(Table6[[#This Row],[RNA 1]], Table1[Codon], Table1[Amino Acid])</f>
        <v>Asparagine</v>
      </c>
      <c r="D26" t="str">
        <f>_xlfn.XLOOKUP(Table6[[#This Row],[Name 1]], Table2[Name], Table2[Polarity])</f>
        <v>Polar</v>
      </c>
      <c r="E26" t="str">
        <f>_xlfn.XLOOKUP(Table6[[#This Row],[Name 1]], Table2[Name], Table2[Class])</f>
        <v>Amide</v>
      </c>
      <c r="F26" t="s">
        <v>63</v>
      </c>
      <c r="G26" t="str">
        <f>SUBSTITUTE(Table6[[#This Row],[DNA 2]], "t", "u")</f>
        <v>acg</v>
      </c>
      <c r="H26" t="str">
        <f>_xlfn.XLOOKUP(Table6[[#This Row],[RNA 2]], Table1[Codon], Table1[Amino Acid])</f>
        <v>Threonine</v>
      </c>
      <c r="I26" t="str">
        <f>_xlfn.XLOOKUP(Table6[[#This Row],[Name 2]], Table2[Name], Table2[Polarity])</f>
        <v>Polar</v>
      </c>
      <c r="J26" t="str">
        <f>_xlfn.XLOOKUP(Table6[[#This Row],[Name 2]], Table2[Name], Table2[Class])</f>
        <v>Hydroxylic</v>
      </c>
      <c r="K26">
        <v>2</v>
      </c>
    </row>
    <row r="27" spans="1:11">
      <c r="A27" t="s">
        <v>51</v>
      </c>
      <c r="B27" t="str">
        <f>SUBSTITUTE(Table6[[#This Row],[DNA 1]], "t", "u")</f>
        <v>cac</v>
      </c>
      <c r="C27" t="str">
        <f>_xlfn.XLOOKUP(Table6[[#This Row],[RNA 1]], Table1[Codon], Table1[Amino Acid])</f>
        <v>Histidine</v>
      </c>
      <c r="D27" t="str">
        <f>_xlfn.XLOOKUP(Table6[[#This Row],[Name 1]], Table2[Name], Table2[Polarity])</f>
        <v>Polar</v>
      </c>
      <c r="E27" t="str">
        <f>_xlfn.XLOOKUP(Table6[[#This Row],[Name 1]], Table2[Name], Table2[Class])</f>
        <v>Cationic</v>
      </c>
      <c r="F27" t="s">
        <v>63</v>
      </c>
      <c r="G27" t="str">
        <f>SUBSTITUTE(Table6[[#This Row],[DNA 2]], "t", "u")</f>
        <v>acg</v>
      </c>
      <c r="H27" t="str">
        <f>_xlfn.XLOOKUP(Table6[[#This Row],[RNA 2]], Table1[Codon], Table1[Amino Acid])</f>
        <v>Threonine</v>
      </c>
      <c r="I27" t="str">
        <f>_xlfn.XLOOKUP(Table6[[#This Row],[Name 2]], Table2[Name], Table2[Polarity])</f>
        <v>Polar</v>
      </c>
      <c r="J27" t="str">
        <f>_xlfn.XLOOKUP(Table6[[#This Row],[Name 2]], Table2[Name], Table2[Class])</f>
        <v>Hydroxylic</v>
      </c>
      <c r="K27">
        <v>4</v>
      </c>
    </row>
    <row r="28" spans="1:11">
      <c r="A28" t="s">
        <v>53</v>
      </c>
      <c r="B28" t="str">
        <f>SUBSTITUTE(Table6[[#This Row],[DNA 1]], "t", "u")</f>
        <v>gac</v>
      </c>
      <c r="C28" t="str">
        <f>_xlfn.XLOOKUP(Table6[[#This Row],[RNA 1]], Table1[Codon], Table1[Amino Acid])</f>
        <v>Aspartate</v>
      </c>
      <c r="D28" t="str">
        <f>_xlfn.XLOOKUP(Table6[[#This Row],[Name 1]], Table2[Name], Table2[Polarity])</f>
        <v>Base</v>
      </c>
      <c r="E28" t="str">
        <f>_xlfn.XLOOKUP(Table6[[#This Row],[Name 1]], Table2[Name], Table2[Class])</f>
        <v>Anion</v>
      </c>
      <c r="F28" t="s">
        <v>63</v>
      </c>
      <c r="G28" t="str">
        <f>SUBSTITUTE(Table6[[#This Row],[DNA 2]], "t", "u")</f>
        <v>acg</v>
      </c>
      <c r="H28" t="str">
        <f>_xlfn.XLOOKUP(Table6[[#This Row],[RNA 2]], Table1[Codon], Table1[Amino Acid])</f>
        <v>Threonine</v>
      </c>
      <c r="I28" t="str">
        <f>_xlfn.XLOOKUP(Table6[[#This Row],[Name 2]], Table2[Name], Table2[Polarity])</f>
        <v>Polar</v>
      </c>
      <c r="J28" t="str">
        <f>_xlfn.XLOOKUP(Table6[[#This Row],[Name 2]], Table2[Name], Table2[Class])</f>
        <v>Hydroxylic</v>
      </c>
      <c r="K28">
        <v>12</v>
      </c>
    </row>
    <row r="29" spans="1:11">
      <c r="A29" t="s">
        <v>66</v>
      </c>
      <c r="B29" t="str">
        <f>SUBSTITUTE(Table6[[#This Row],[DNA 1]], "t", "u")</f>
        <v>uac</v>
      </c>
      <c r="C29" t="str">
        <f>_xlfn.XLOOKUP(Table6[[#This Row],[RNA 1]], Table1[Codon], Table1[Amino Acid])</f>
        <v>Tyrosine</v>
      </c>
      <c r="D29" t="str">
        <f>_xlfn.XLOOKUP(Table6[[#This Row],[Name 1]], Table2[Name], Table2[Polarity])</f>
        <v>Acid</v>
      </c>
      <c r="E29" t="str">
        <f>_xlfn.XLOOKUP(Table6[[#This Row],[Name 1]], Table2[Name], Table2[Class])</f>
        <v>Aromatic</v>
      </c>
      <c r="F29" t="s">
        <v>63</v>
      </c>
      <c r="G29" t="str">
        <f>SUBSTITUTE(Table6[[#This Row],[DNA 2]], "t", "u")</f>
        <v>acg</v>
      </c>
      <c r="H29" t="str">
        <f>_xlfn.XLOOKUP(Table6[[#This Row],[RNA 2]], Table1[Codon], Table1[Amino Acid])</f>
        <v>Threonine</v>
      </c>
      <c r="I29" t="str">
        <f>_xlfn.XLOOKUP(Table6[[#This Row],[Name 2]], Table2[Name], Table2[Polarity])</f>
        <v>Polar</v>
      </c>
      <c r="J29" t="str">
        <f>_xlfn.XLOOKUP(Table6[[#This Row],[Name 2]], Table2[Name], Table2[Class])</f>
        <v>Hydroxylic</v>
      </c>
      <c r="K29">
        <v>1</v>
      </c>
    </row>
    <row r="30" spans="1:11">
      <c r="A30" t="s">
        <v>68</v>
      </c>
      <c r="B30" t="str">
        <f>SUBSTITUTE(Table6[[#This Row],[DNA 1]], "t", "u")</f>
        <v>aac</v>
      </c>
      <c r="C30" t="str">
        <f>_xlfn.XLOOKUP(Table6[[#This Row],[RNA 1]], Table1[Codon], Table1[Amino Acid])</f>
        <v>Asparagine</v>
      </c>
      <c r="D30" t="str">
        <f>_xlfn.XLOOKUP(Table6[[#This Row],[Name 1]], Table2[Name], Table2[Polarity])</f>
        <v>Polar</v>
      </c>
      <c r="E30" t="str">
        <f>_xlfn.XLOOKUP(Table6[[#This Row],[Name 1]], Table2[Name], Table2[Class])</f>
        <v>Amide</v>
      </c>
      <c r="F30" t="s">
        <v>67</v>
      </c>
      <c r="G30" t="str">
        <f>SUBSTITUTE(Table6[[#This Row],[DNA 2]], "t", "u")</f>
        <v>acu</v>
      </c>
      <c r="H30" t="str">
        <f>_xlfn.XLOOKUP(Table6[[#This Row],[RNA 2]], Table1[Codon], Table1[Amino Acid])</f>
        <v>Threonine</v>
      </c>
      <c r="I30" t="str">
        <f>_xlfn.XLOOKUP(Table6[[#This Row],[Name 2]], Table2[Name], Table2[Polarity])</f>
        <v>Polar</v>
      </c>
      <c r="J30" t="str">
        <f>_xlfn.XLOOKUP(Table6[[#This Row],[Name 2]], Table2[Name], Table2[Class])</f>
        <v>Hydroxylic</v>
      </c>
      <c r="K30">
        <v>2</v>
      </c>
    </row>
    <row r="31" spans="1:11">
      <c r="A31" t="s">
        <v>51</v>
      </c>
      <c r="B31" t="str">
        <f>SUBSTITUTE(Table6[[#This Row],[DNA 1]], "t", "u")</f>
        <v>cac</v>
      </c>
      <c r="C31" t="str">
        <f>_xlfn.XLOOKUP(Table6[[#This Row],[RNA 1]], Table1[Codon], Table1[Amino Acid])</f>
        <v>Histidine</v>
      </c>
      <c r="D31" t="str">
        <f>_xlfn.XLOOKUP(Table6[[#This Row],[Name 1]], Table2[Name], Table2[Polarity])</f>
        <v>Polar</v>
      </c>
      <c r="E31" t="str">
        <f>_xlfn.XLOOKUP(Table6[[#This Row],[Name 1]], Table2[Name], Table2[Class])</f>
        <v>Cationic</v>
      </c>
      <c r="F31" t="s">
        <v>67</v>
      </c>
      <c r="G31" t="str">
        <f>SUBSTITUTE(Table6[[#This Row],[DNA 2]], "t", "u")</f>
        <v>acu</v>
      </c>
      <c r="H31" t="str">
        <f>_xlfn.XLOOKUP(Table6[[#This Row],[RNA 2]], Table1[Codon], Table1[Amino Acid])</f>
        <v>Threonine</v>
      </c>
      <c r="I31" t="str">
        <f>_xlfn.XLOOKUP(Table6[[#This Row],[Name 2]], Table2[Name], Table2[Polarity])</f>
        <v>Polar</v>
      </c>
      <c r="J31" t="str">
        <f>_xlfn.XLOOKUP(Table6[[#This Row],[Name 2]], Table2[Name], Table2[Class])</f>
        <v>Hydroxylic</v>
      </c>
      <c r="K31">
        <v>7</v>
      </c>
    </row>
    <row r="32" spans="1:11">
      <c r="A32" t="s">
        <v>53</v>
      </c>
      <c r="B32" t="str">
        <f>SUBSTITUTE(Table6[[#This Row],[DNA 1]], "t", "u")</f>
        <v>gac</v>
      </c>
      <c r="C32" t="str">
        <f>_xlfn.XLOOKUP(Table6[[#This Row],[RNA 1]], Table1[Codon], Table1[Amino Acid])</f>
        <v>Aspartate</v>
      </c>
      <c r="D32" t="str">
        <f>_xlfn.XLOOKUP(Table6[[#This Row],[Name 1]], Table2[Name], Table2[Polarity])</f>
        <v>Base</v>
      </c>
      <c r="E32" t="str">
        <f>_xlfn.XLOOKUP(Table6[[#This Row],[Name 1]], Table2[Name], Table2[Class])</f>
        <v>Anion</v>
      </c>
      <c r="F32" t="s">
        <v>67</v>
      </c>
      <c r="G32" t="str">
        <f>SUBSTITUTE(Table6[[#This Row],[DNA 2]], "t", "u")</f>
        <v>acu</v>
      </c>
      <c r="H32" t="str">
        <f>_xlfn.XLOOKUP(Table6[[#This Row],[RNA 2]], Table1[Codon], Table1[Amino Acid])</f>
        <v>Threonine</v>
      </c>
      <c r="I32" t="str">
        <f>_xlfn.XLOOKUP(Table6[[#This Row],[Name 2]], Table2[Name], Table2[Polarity])</f>
        <v>Polar</v>
      </c>
      <c r="J32" t="str">
        <f>_xlfn.XLOOKUP(Table6[[#This Row],[Name 2]], Table2[Name], Table2[Class])</f>
        <v>Hydroxylic</v>
      </c>
      <c r="K32">
        <v>4</v>
      </c>
    </row>
    <row r="33" spans="1:11">
      <c r="A33" t="s">
        <v>66</v>
      </c>
      <c r="B33" t="str">
        <f>SUBSTITUTE(Table6[[#This Row],[DNA 1]], "t", "u")</f>
        <v>uac</v>
      </c>
      <c r="C33" t="str">
        <f>_xlfn.XLOOKUP(Table6[[#This Row],[RNA 1]], Table1[Codon], Table1[Amino Acid])</f>
        <v>Tyrosine</v>
      </c>
      <c r="D33" t="str">
        <f>_xlfn.XLOOKUP(Table6[[#This Row],[Name 1]], Table2[Name], Table2[Polarity])</f>
        <v>Acid</v>
      </c>
      <c r="E33" t="str">
        <f>_xlfn.XLOOKUP(Table6[[#This Row],[Name 1]], Table2[Name], Table2[Class])</f>
        <v>Aromatic</v>
      </c>
      <c r="F33" t="s">
        <v>67</v>
      </c>
      <c r="G33" t="str">
        <f>SUBSTITUTE(Table6[[#This Row],[DNA 2]], "t", "u")</f>
        <v>acu</v>
      </c>
      <c r="H33" t="str">
        <f>_xlfn.XLOOKUP(Table6[[#This Row],[RNA 2]], Table1[Codon], Table1[Amino Acid])</f>
        <v>Threonine</v>
      </c>
      <c r="I33" t="str">
        <f>_xlfn.XLOOKUP(Table6[[#This Row],[Name 2]], Table2[Name], Table2[Polarity])</f>
        <v>Polar</v>
      </c>
      <c r="J33" t="str">
        <f>_xlfn.XLOOKUP(Table6[[#This Row],[Name 2]], Table2[Name], Table2[Class])</f>
        <v>Hydroxylic</v>
      </c>
      <c r="K33">
        <v>4</v>
      </c>
    </row>
    <row r="34" spans="1:11">
      <c r="A34" t="s">
        <v>10</v>
      </c>
      <c r="B34" t="str">
        <f>SUBSTITUTE(Table6[[#This Row],[DNA 1]], "t", "u")</f>
        <v>aag</v>
      </c>
      <c r="C34" t="str">
        <f>_xlfn.XLOOKUP(Table6[[#This Row],[RNA 1]], Table1[Codon], Table1[Amino Acid])</f>
        <v>Lysine</v>
      </c>
      <c r="D34" t="str">
        <f>_xlfn.XLOOKUP(Table6[[#This Row],[Name 1]], Table2[Name], Table2[Polarity])</f>
        <v>Acid</v>
      </c>
      <c r="E34" t="str">
        <f>_xlfn.XLOOKUP(Table6[[#This Row],[Name 1]], Table2[Name], Table2[Class])</f>
        <v>Cation</v>
      </c>
      <c r="F34" t="s">
        <v>40</v>
      </c>
      <c r="G34" t="str">
        <f>SUBSTITUTE(Table6[[#This Row],[DNA 2]], "t", "u")</f>
        <v>aga</v>
      </c>
      <c r="H34" s="36" t="str">
        <f>_xlfn.XLOOKUP(Table6[[#This Row],[RNA 2]], Table1[Codon], Table1[Amino Acid])</f>
        <v>Arginine</v>
      </c>
      <c r="I34" t="str">
        <f>_xlfn.XLOOKUP(Table6[[#This Row],[Name 2]], Table2[Name], Table2[Polarity])</f>
        <v>Polar</v>
      </c>
      <c r="J34" t="str">
        <f>_xlfn.XLOOKUP(Table6[[#This Row],[Name 2]], Table2[Name], Table2[Class])</f>
        <v>Fixed cation</v>
      </c>
      <c r="K34">
        <v>13</v>
      </c>
    </row>
    <row r="35" spans="1:11">
      <c r="A35" t="s">
        <v>45</v>
      </c>
      <c r="B35" t="str">
        <f>SUBSTITUTE(Table6[[#This Row],[DNA 1]], "t", "u")</f>
        <v>cag</v>
      </c>
      <c r="C35" t="str">
        <f>_xlfn.XLOOKUP(Table6[[#This Row],[RNA 1]], Table1[Codon], Table1[Amino Acid])</f>
        <v>Glutamine</v>
      </c>
      <c r="D35" t="str">
        <f>_xlfn.XLOOKUP(Table6[[#This Row],[Name 1]], Table2[Name], Table2[Polarity])</f>
        <v>Polar</v>
      </c>
      <c r="E35" t="str">
        <f>_xlfn.XLOOKUP(Table6[[#This Row],[Name 1]], Table2[Name], Table2[Class])</f>
        <v>Amide</v>
      </c>
      <c r="F35" t="s">
        <v>40</v>
      </c>
      <c r="G35" t="str">
        <f>SUBSTITUTE(Table6[[#This Row],[DNA 2]], "t", "u")</f>
        <v>aga</v>
      </c>
      <c r="H35" t="str">
        <f>_xlfn.XLOOKUP(Table6[[#This Row],[RNA 2]], Table1[Codon], Table1[Amino Acid])</f>
        <v>Arginine</v>
      </c>
      <c r="I35" t="str">
        <f>_xlfn.XLOOKUP(Table6[[#This Row],[Name 2]], Table2[Name], Table2[Polarity])</f>
        <v>Polar</v>
      </c>
      <c r="J35" t="str">
        <f>_xlfn.XLOOKUP(Table6[[#This Row],[Name 2]], Table2[Name], Table2[Class])</f>
        <v>Fixed cation</v>
      </c>
      <c r="K35">
        <v>2</v>
      </c>
    </row>
    <row r="36" spans="1:11">
      <c r="A36" t="s">
        <v>20</v>
      </c>
      <c r="B36" t="str">
        <f>SUBSTITUTE(Table6[[#This Row],[DNA 1]], "t", "u")</f>
        <v>gag</v>
      </c>
      <c r="C36" t="str">
        <f>_xlfn.XLOOKUP(Table6[[#This Row],[RNA 1]], Table1[Codon], Table1[Amino Acid])</f>
        <v>Glutamate</v>
      </c>
      <c r="D36" t="str">
        <f>_xlfn.XLOOKUP(Table6[[#This Row],[Name 1]], Table2[Name], Table2[Polarity])</f>
        <v>Base</v>
      </c>
      <c r="E36" t="str">
        <f>_xlfn.XLOOKUP(Table6[[#This Row],[Name 1]], Table2[Name], Table2[Class])</f>
        <v>Anion</v>
      </c>
      <c r="F36" t="s">
        <v>40</v>
      </c>
      <c r="G36" t="str">
        <f>SUBSTITUTE(Table6[[#This Row],[DNA 2]], "t", "u")</f>
        <v>aga</v>
      </c>
      <c r="H36" t="str">
        <f>_xlfn.XLOOKUP(Table6[[#This Row],[RNA 2]], Table1[Codon], Table1[Amino Acid])</f>
        <v>Arginine</v>
      </c>
      <c r="I36" t="str">
        <f>_xlfn.XLOOKUP(Table6[[#This Row],[Name 2]], Table2[Name], Table2[Polarity])</f>
        <v>Polar</v>
      </c>
      <c r="J36" t="str">
        <f>_xlfn.XLOOKUP(Table6[[#This Row],[Name 2]], Table2[Name], Table2[Class])</f>
        <v>Fixed cation</v>
      </c>
      <c r="K36">
        <v>12</v>
      </c>
    </row>
    <row r="37" spans="1:11">
      <c r="A37" t="s">
        <v>69</v>
      </c>
      <c r="B37" t="str">
        <f>SUBSTITUTE(Table6[[#This Row],[DNA 1]], "t", "u")</f>
        <v>uag</v>
      </c>
      <c r="C37" t="str">
        <f>_xlfn.XLOOKUP(Table6[[#This Row],[RNA 1]], Table1[Codon], Table1[Amino Acid])</f>
        <v>Glutamine</v>
      </c>
      <c r="D37" t="str">
        <f>_xlfn.XLOOKUP(Table6[[#This Row],[Name 1]], Table2[Name], Table2[Polarity])</f>
        <v>Polar</v>
      </c>
      <c r="E37" t="str">
        <f>_xlfn.XLOOKUP(Table6[[#This Row],[Name 1]], Table2[Name], Table2[Class])</f>
        <v>Amide</v>
      </c>
      <c r="F37" t="s">
        <v>40</v>
      </c>
      <c r="G37" t="str">
        <f>SUBSTITUTE(Table6[[#This Row],[DNA 2]], "t", "u")</f>
        <v>aga</v>
      </c>
      <c r="H37" t="str">
        <f>_xlfn.XLOOKUP(Table6[[#This Row],[RNA 2]], Table1[Codon], Table1[Amino Acid])</f>
        <v>Arginine</v>
      </c>
      <c r="I37" t="str">
        <f>_xlfn.XLOOKUP(Table6[[#This Row],[Name 2]], Table2[Name], Table2[Polarity])</f>
        <v>Polar</v>
      </c>
      <c r="J37" t="str">
        <f>_xlfn.XLOOKUP(Table6[[#This Row],[Name 2]], Table2[Name], Table2[Class])</f>
        <v>Fixed cation</v>
      </c>
      <c r="K37">
        <v>3</v>
      </c>
    </row>
    <row r="38" spans="1:11">
      <c r="A38" t="s">
        <v>10</v>
      </c>
      <c r="B38" t="str">
        <f>SUBSTITUTE(Table6[[#This Row],[DNA 1]], "t", "u")</f>
        <v>aag</v>
      </c>
      <c r="C38" t="str">
        <f>_xlfn.XLOOKUP(Table6[[#This Row],[RNA 1]], Table1[Codon], Table1[Amino Acid])</f>
        <v>Lysine</v>
      </c>
      <c r="D38" t="str">
        <f>_xlfn.XLOOKUP(Table6[[#This Row],[Name 1]], Table2[Name], Table2[Polarity])</f>
        <v>Acid</v>
      </c>
      <c r="E38" t="str">
        <f>_xlfn.XLOOKUP(Table6[[#This Row],[Name 1]], Table2[Name], Table2[Class])</f>
        <v>Cation</v>
      </c>
      <c r="F38" t="s">
        <v>41</v>
      </c>
      <c r="G38" t="str">
        <f>SUBSTITUTE(Table6[[#This Row],[DNA 2]], "t", "u")</f>
        <v>agc</v>
      </c>
      <c r="H38" t="str">
        <f>_xlfn.XLOOKUP(Table6[[#This Row],[RNA 2]], Table1[Codon], Table1[Amino Acid])</f>
        <v>Serine</v>
      </c>
      <c r="I38" t="str">
        <f>_xlfn.XLOOKUP(Table6[[#This Row],[Name 2]], Table2[Name], Table2[Polarity])</f>
        <v>Polar</v>
      </c>
      <c r="J38" t="str">
        <f>_xlfn.XLOOKUP(Table6[[#This Row],[Name 2]], Table2[Name], Table2[Class])</f>
        <v>Hydroxylic</v>
      </c>
      <c r="K38">
        <v>9</v>
      </c>
    </row>
    <row r="39" spans="1:11">
      <c r="A39" t="s">
        <v>45</v>
      </c>
      <c r="B39" t="str">
        <f>SUBSTITUTE(Table6[[#This Row],[DNA 1]], "t", "u")</f>
        <v>cag</v>
      </c>
      <c r="C39" t="str">
        <f>_xlfn.XLOOKUP(Table6[[#This Row],[RNA 1]], Table1[Codon], Table1[Amino Acid])</f>
        <v>Glutamine</v>
      </c>
      <c r="D39" t="str">
        <f>_xlfn.XLOOKUP(Table6[[#This Row],[Name 1]], Table2[Name], Table2[Polarity])</f>
        <v>Polar</v>
      </c>
      <c r="E39" t="str">
        <f>_xlfn.XLOOKUP(Table6[[#This Row],[Name 1]], Table2[Name], Table2[Class])</f>
        <v>Amide</v>
      </c>
      <c r="F39" t="s">
        <v>41</v>
      </c>
      <c r="G39" t="str">
        <f>SUBSTITUTE(Table6[[#This Row],[DNA 2]], "t", "u")</f>
        <v>agc</v>
      </c>
      <c r="H39" t="str">
        <f>_xlfn.XLOOKUP(Table6[[#This Row],[RNA 2]], Table1[Codon], Table1[Amino Acid])</f>
        <v>Serine</v>
      </c>
      <c r="I39" t="str">
        <f>_xlfn.XLOOKUP(Table6[[#This Row],[Name 2]], Table2[Name], Table2[Polarity])</f>
        <v>Polar</v>
      </c>
      <c r="J39" t="str">
        <f>_xlfn.XLOOKUP(Table6[[#This Row],[Name 2]], Table2[Name], Table2[Class])</f>
        <v>Hydroxylic</v>
      </c>
      <c r="K39">
        <v>8</v>
      </c>
    </row>
    <row r="40" spans="1:11">
      <c r="A40" t="s">
        <v>20</v>
      </c>
      <c r="B40" t="str">
        <f>SUBSTITUTE(Table6[[#This Row],[DNA 1]], "t", "u")</f>
        <v>gag</v>
      </c>
      <c r="C40" t="str">
        <f>_xlfn.XLOOKUP(Table6[[#This Row],[RNA 1]], Table1[Codon], Table1[Amino Acid])</f>
        <v>Glutamate</v>
      </c>
      <c r="D40" t="str">
        <f>_xlfn.XLOOKUP(Table6[[#This Row],[Name 1]], Table2[Name], Table2[Polarity])</f>
        <v>Base</v>
      </c>
      <c r="E40" t="str">
        <f>_xlfn.XLOOKUP(Table6[[#This Row],[Name 1]], Table2[Name], Table2[Class])</f>
        <v>Anion</v>
      </c>
      <c r="F40" t="s">
        <v>41</v>
      </c>
      <c r="G40" t="str">
        <f>SUBSTITUTE(Table6[[#This Row],[DNA 2]], "t", "u")</f>
        <v>agc</v>
      </c>
      <c r="H40" t="str">
        <f>_xlfn.XLOOKUP(Table6[[#This Row],[RNA 2]], Table1[Codon], Table1[Amino Acid])</f>
        <v>Serine</v>
      </c>
      <c r="I40" t="str">
        <f>_xlfn.XLOOKUP(Table6[[#This Row],[Name 2]], Table2[Name], Table2[Polarity])</f>
        <v>Polar</v>
      </c>
      <c r="J40" t="str">
        <f>_xlfn.XLOOKUP(Table6[[#This Row],[Name 2]], Table2[Name], Table2[Class])</f>
        <v>Hydroxylic</v>
      </c>
      <c r="K40">
        <v>10</v>
      </c>
    </row>
    <row r="41" spans="1:11">
      <c r="A41" t="s">
        <v>69</v>
      </c>
      <c r="B41" t="str">
        <f>SUBSTITUTE(Table6[[#This Row],[DNA 1]], "t", "u")</f>
        <v>uag</v>
      </c>
      <c r="C41" t="str">
        <f>_xlfn.XLOOKUP(Table6[[#This Row],[RNA 1]], Table1[Codon], Table1[Amino Acid])</f>
        <v>Glutamine</v>
      </c>
      <c r="D41" t="str">
        <f>_xlfn.XLOOKUP(Table6[[#This Row],[Name 1]], Table2[Name], Table2[Polarity])</f>
        <v>Polar</v>
      </c>
      <c r="E41" t="str">
        <f>_xlfn.XLOOKUP(Table6[[#This Row],[Name 1]], Table2[Name], Table2[Class])</f>
        <v>Amide</v>
      </c>
      <c r="F41" t="s">
        <v>41</v>
      </c>
      <c r="G41" t="str">
        <f>SUBSTITUTE(Table6[[#This Row],[DNA 2]], "t", "u")</f>
        <v>agc</v>
      </c>
      <c r="H41" t="str">
        <f>_xlfn.XLOOKUP(Table6[[#This Row],[RNA 2]], Table1[Codon], Table1[Amino Acid])</f>
        <v>Serine</v>
      </c>
      <c r="I41" t="str">
        <f>_xlfn.XLOOKUP(Table6[[#This Row],[Name 2]], Table2[Name], Table2[Polarity])</f>
        <v>Polar</v>
      </c>
      <c r="J41" t="str">
        <f>_xlfn.XLOOKUP(Table6[[#This Row],[Name 2]], Table2[Name], Table2[Class])</f>
        <v>Hydroxylic</v>
      </c>
      <c r="K41">
        <v>3</v>
      </c>
    </row>
    <row r="42" spans="1:11">
      <c r="A42" t="s">
        <v>10</v>
      </c>
      <c r="B42" t="str">
        <f>SUBSTITUTE(Table6[[#This Row],[DNA 1]], "t", "u")</f>
        <v>aag</v>
      </c>
      <c r="C42" t="str">
        <f>_xlfn.XLOOKUP(Table6[[#This Row],[RNA 1]], Table1[Codon], Table1[Amino Acid])</f>
        <v>Lysine</v>
      </c>
      <c r="D42" t="str">
        <f>_xlfn.XLOOKUP(Table6[[#This Row],[Name 1]], Table2[Name], Table2[Polarity])</f>
        <v>Acid</v>
      </c>
      <c r="E42" t="str">
        <f>_xlfn.XLOOKUP(Table6[[#This Row],[Name 1]], Table2[Name], Table2[Class])</f>
        <v>Cation</v>
      </c>
      <c r="F42" t="s">
        <v>28</v>
      </c>
      <c r="G42" t="str">
        <f>SUBSTITUTE(Table6[[#This Row],[DNA 2]], "t", "u")</f>
        <v>agg</v>
      </c>
      <c r="H42" t="str">
        <f>_xlfn.XLOOKUP(Table6[[#This Row],[RNA 2]], Table1[Codon], Table1[Amino Acid])</f>
        <v>Arginine</v>
      </c>
      <c r="I42" t="str">
        <f>_xlfn.XLOOKUP(Table6[[#This Row],[Name 2]], Table2[Name], Table2[Polarity])</f>
        <v>Polar</v>
      </c>
      <c r="J42" t="str">
        <f>_xlfn.XLOOKUP(Table6[[#This Row],[Name 2]], Table2[Name], Table2[Class])</f>
        <v>Fixed cation</v>
      </c>
      <c r="K42">
        <v>16</v>
      </c>
    </row>
    <row r="43" spans="1:11">
      <c r="A43" t="s">
        <v>45</v>
      </c>
      <c r="B43" t="str">
        <f>SUBSTITUTE(Table6[[#This Row],[DNA 1]], "t", "u")</f>
        <v>cag</v>
      </c>
      <c r="C43" t="str">
        <f>_xlfn.XLOOKUP(Table6[[#This Row],[RNA 1]], Table1[Codon], Table1[Amino Acid])</f>
        <v>Glutamine</v>
      </c>
      <c r="D43" t="str">
        <f>_xlfn.XLOOKUP(Table6[[#This Row],[Name 1]], Table2[Name], Table2[Polarity])</f>
        <v>Polar</v>
      </c>
      <c r="E43" t="str">
        <f>_xlfn.XLOOKUP(Table6[[#This Row],[Name 1]], Table2[Name], Table2[Class])</f>
        <v>Amide</v>
      </c>
      <c r="F43" t="s">
        <v>28</v>
      </c>
      <c r="G43" t="str">
        <f>SUBSTITUTE(Table6[[#This Row],[DNA 2]], "t", "u")</f>
        <v>agg</v>
      </c>
      <c r="H43" t="str">
        <f>_xlfn.XLOOKUP(Table6[[#This Row],[RNA 2]], Table1[Codon], Table1[Amino Acid])</f>
        <v>Arginine</v>
      </c>
      <c r="I43" t="str">
        <f>_xlfn.XLOOKUP(Table6[[#This Row],[Name 2]], Table2[Name], Table2[Polarity])</f>
        <v>Polar</v>
      </c>
      <c r="J43" t="str">
        <f>_xlfn.XLOOKUP(Table6[[#This Row],[Name 2]], Table2[Name], Table2[Class])</f>
        <v>Fixed cation</v>
      </c>
      <c r="K43">
        <v>7</v>
      </c>
    </row>
    <row r="44" spans="1:11">
      <c r="A44" t="s">
        <v>20</v>
      </c>
      <c r="B44" t="str">
        <f>SUBSTITUTE(Table6[[#This Row],[DNA 1]], "t", "u")</f>
        <v>gag</v>
      </c>
      <c r="C44" t="str">
        <f>_xlfn.XLOOKUP(Table6[[#This Row],[RNA 1]], Table1[Codon], Table1[Amino Acid])</f>
        <v>Glutamate</v>
      </c>
      <c r="D44" t="str">
        <f>_xlfn.XLOOKUP(Table6[[#This Row],[Name 1]], Table2[Name], Table2[Polarity])</f>
        <v>Base</v>
      </c>
      <c r="E44" t="str">
        <f>_xlfn.XLOOKUP(Table6[[#This Row],[Name 1]], Table2[Name], Table2[Class])</f>
        <v>Anion</v>
      </c>
      <c r="F44" t="s">
        <v>28</v>
      </c>
      <c r="G44" t="str">
        <f>SUBSTITUTE(Table6[[#This Row],[DNA 2]], "t", "u")</f>
        <v>agg</v>
      </c>
      <c r="H44" t="str">
        <f>_xlfn.XLOOKUP(Table6[[#This Row],[RNA 2]], Table1[Codon], Table1[Amino Acid])</f>
        <v>Arginine</v>
      </c>
      <c r="I44" t="str">
        <f>_xlfn.XLOOKUP(Table6[[#This Row],[Name 2]], Table2[Name], Table2[Polarity])</f>
        <v>Polar</v>
      </c>
      <c r="J44" t="str">
        <f>_xlfn.XLOOKUP(Table6[[#This Row],[Name 2]], Table2[Name], Table2[Class])</f>
        <v>Fixed cation</v>
      </c>
      <c r="K44">
        <v>11</v>
      </c>
    </row>
    <row r="45" spans="1:11">
      <c r="A45" t="s">
        <v>69</v>
      </c>
      <c r="B45" t="str">
        <f>SUBSTITUTE(Table6[[#This Row],[DNA 1]], "t", "u")</f>
        <v>uag</v>
      </c>
      <c r="C45" t="str">
        <f>_xlfn.XLOOKUP(Table6[[#This Row],[RNA 1]], Table1[Codon], Table1[Amino Acid])</f>
        <v>Glutamine</v>
      </c>
      <c r="D45" t="str">
        <f>_xlfn.XLOOKUP(Table6[[#This Row],[Name 1]], Table2[Name], Table2[Polarity])</f>
        <v>Polar</v>
      </c>
      <c r="E45" t="str">
        <f>_xlfn.XLOOKUP(Table6[[#This Row],[Name 1]], Table2[Name], Table2[Class])</f>
        <v>Amide</v>
      </c>
      <c r="F45" t="s">
        <v>28</v>
      </c>
      <c r="G45" t="str">
        <f>SUBSTITUTE(Table6[[#This Row],[DNA 2]], "t", "u")</f>
        <v>agg</v>
      </c>
      <c r="H45" t="str">
        <f>_xlfn.XLOOKUP(Table6[[#This Row],[RNA 2]], Table1[Codon], Table1[Amino Acid])</f>
        <v>Arginine</v>
      </c>
      <c r="I45" t="str">
        <f>_xlfn.XLOOKUP(Table6[[#This Row],[Name 2]], Table2[Name], Table2[Polarity])</f>
        <v>Polar</v>
      </c>
      <c r="J45" t="str">
        <f>_xlfn.XLOOKUP(Table6[[#This Row],[Name 2]], Table2[Name], Table2[Class])</f>
        <v>Fixed cation</v>
      </c>
      <c r="K45">
        <v>1</v>
      </c>
    </row>
    <row r="46" spans="1:11">
      <c r="A46" t="s">
        <v>10</v>
      </c>
      <c r="B46" t="str">
        <f>SUBSTITUTE(Table6[[#This Row],[DNA 1]], "t", "u")</f>
        <v>aag</v>
      </c>
      <c r="C46" t="str">
        <f>_xlfn.XLOOKUP(Table6[[#This Row],[RNA 1]], Table1[Codon], Table1[Amino Acid])</f>
        <v>Lysine</v>
      </c>
      <c r="D46" t="str">
        <f>_xlfn.XLOOKUP(Table6[[#This Row],[Name 1]], Table2[Name], Table2[Polarity])</f>
        <v>Acid</v>
      </c>
      <c r="E46" t="str">
        <f>_xlfn.XLOOKUP(Table6[[#This Row],[Name 1]], Table2[Name], Table2[Class])</f>
        <v>Cation</v>
      </c>
      <c r="F46" t="s">
        <v>31</v>
      </c>
      <c r="G46" t="str">
        <f>SUBSTITUTE(Table6[[#This Row],[DNA 2]], "t", "u")</f>
        <v>agu</v>
      </c>
      <c r="H46" t="str">
        <f>_xlfn.XLOOKUP(Table6[[#This Row],[RNA 2]], Table1[Codon], Table1[Amino Acid])</f>
        <v>Serine</v>
      </c>
      <c r="I46" t="str">
        <f>_xlfn.XLOOKUP(Table6[[#This Row],[Name 2]], Table2[Name], Table2[Polarity])</f>
        <v>Polar</v>
      </c>
      <c r="J46" t="str">
        <f>_xlfn.XLOOKUP(Table6[[#This Row],[Name 2]], Table2[Name], Table2[Class])</f>
        <v>Hydroxylic</v>
      </c>
      <c r="K46">
        <v>10</v>
      </c>
    </row>
    <row r="47" spans="1:11">
      <c r="A47" t="s">
        <v>45</v>
      </c>
      <c r="B47" t="str">
        <f>SUBSTITUTE(Table6[[#This Row],[DNA 1]], "t", "u")</f>
        <v>cag</v>
      </c>
      <c r="C47" t="str">
        <f>_xlfn.XLOOKUP(Table6[[#This Row],[RNA 1]], Table1[Codon], Table1[Amino Acid])</f>
        <v>Glutamine</v>
      </c>
      <c r="D47" t="str">
        <f>_xlfn.XLOOKUP(Table6[[#This Row],[Name 1]], Table2[Name], Table2[Polarity])</f>
        <v>Polar</v>
      </c>
      <c r="E47" t="str">
        <f>_xlfn.XLOOKUP(Table6[[#This Row],[Name 1]], Table2[Name], Table2[Class])</f>
        <v>Amide</v>
      </c>
      <c r="F47" t="s">
        <v>31</v>
      </c>
      <c r="G47" t="str">
        <f>SUBSTITUTE(Table6[[#This Row],[DNA 2]], "t", "u")</f>
        <v>agu</v>
      </c>
      <c r="H47" t="str">
        <f>_xlfn.XLOOKUP(Table6[[#This Row],[RNA 2]], Table1[Codon], Table1[Amino Acid])</f>
        <v>Serine</v>
      </c>
      <c r="I47" t="str">
        <f>_xlfn.XLOOKUP(Table6[[#This Row],[Name 2]], Table2[Name], Table2[Polarity])</f>
        <v>Polar</v>
      </c>
      <c r="J47" t="str">
        <f>_xlfn.XLOOKUP(Table6[[#This Row],[Name 2]], Table2[Name], Table2[Class])</f>
        <v>Hydroxylic</v>
      </c>
      <c r="K47">
        <v>10</v>
      </c>
    </row>
    <row r="48" spans="1:11">
      <c r="A48" t="s">
        <v>20</v>
      </c>
      <c r="B48" t="str">
        <f>SUBSTITUTE(Table6[[#This Row],[DNA 1]], "t", "u")</f>
        <v>gag</v>
      </c>
      <c r="C48" t="str">
        <f>_xlfn.XLOOKUP(Table6[[#This Row],[RNA 1]], Table1[Codon], Table1[Amino Acid])</f>
        <v>Glutamate</v>
      </c>
      <c r="D48" t="str">
        <f>_xlfn.XLOOKUP(Table6[[#This Row],[Name 1]], Table2[Name], Table2[Polarity])</f>
        <v>Base</v>
      </c>
      <c r="E48" t="str">
        <f>_xlfn.XLOOKUP(Table6[[#This Row],[Name 1]], Table2[Name], Table2[Class])</f>
        <v>Anion</v>
      </c>
      <c r="F48" t="s">
        <v>31</v>
      </c>
      <c r="G48" t="str">
        <f>SUBSTITUTE(Table6[[#This Row],[DNA 2]], "t", "u")</f>
        <v>agu</v>
      </c>
      <c r="H48" t="str">
        <f>_xlfn.XLOOKUP(Table6[[#This Row],[RNA 2]], Table1[Codon], Table1[Amino Acid])</f>
        <v>Serine</v>
      </c>
      <c r="I48" t="str">
        <f>_xlfn.XLOOKUP(Table6[[#This Row],[Name 2]], Table2[Name], Table2[Polarity])</f>
        <v>Polar</v>
      </c>
      <c r="J48" t="str">
        <f>_xlfn.XLOOKUP(Table6[[#This Row],[Name 2]], Table2[Name], Table2[Class])</f>
        <v>Hydroxylic</v>
      </c>
      <c r="K48">
        <v>6</v>
      </c>
    </row>
    <row r="49" spans="1:11">
      <c r="A49" t="s">
        <v>69</v>
      </c>
      <c r="B49" t="str">
        <f>SUBSTITUTE(Table6[[#This Row],[DNA 1]], "t", "u")</f>
        <v>uag</v>
      </c>
      <c r="C49" t="str">
        <f>_xlfn.XLOOKUP(Table6[[#This Row],[RNA 1]], Table1[Codon], Table1[Amino Acid])</f>
        <v>Glutamine</v>
      </c>
      <c r="D49" t="str">
        <f>_xlfn.XLOOKUP(Table6[[#This Row],[Name 1]], Table2[Name], Table2[Polarity])</f>
        <v>Polar</v>
      </c>
      <c r="E49" t="str">
        <f>_xlfn.XLOOKUP(Table6[[#This Row],[Name 1]], Table2[Name], Table2[Class])</f>
        <v>Amide</v>
      </c>
      <c r="F49" t="s">
        <v>31</v>
      </c>
      <c r="G49" t="str">
        <f>SUBSTITUTE(Table6[[#This Row],[DNA 2]], "t", "u")</f>
        <v>agu</v>
      </c>
      <c r="H49" t="str">
        <f>_xlfn.XLOOKUP(Table6[[#This Row],[RNA 2]], Table1[Codon], Table1[Amino Acid])</f>
        <v>Serine</v>
      </c>
      <c r="I49" t="str">
        <f>_xlfn.XLOOKUP(Table6[[#This Row],[Name 2]], Table2[Name], Table2[Polarity])</f>
        <v>Polar</v>
      </c>
      <c r="J49" t="str">
        <f>_xlfn.XLOOKUP(Table6[[#This Row],[Name 2]], Table2[Name], Table2[Class])</f>
        <v>Hydroxylic</v>
      </c>
      <c r="K49">
        <v>8</v>
      </c>
    </row>
    <row r="50" spans="1:11">
      <c r="A50" t="s">
        <v>39</v>
      </c>
      <c r="B50" t="str">
        <f>SUBSTITUTE(Table6[[#This Row],[DNA 1]], "t", "u")</f>
        <v>aau</v>
      </c>
      <c r="C50" t="str">
        <f>_xlfn.XLOOKUP(Table6[[#This Row],[RNA 1]], Table1[Codon], Table1[Amino Acid])</f>
        <v>Asparagine</v>
      </c>
      <c r="D50" t="str">
        <f>_xlfn.XLOOKUP(Table6[[#This Row],[Name 1]], Table2[Name], Table2[Polarity])</f>
        <v>Polar</v>
      </c>
      <c r="E50" t="str">
        <f>_xlfn.XLOOKUP(Table6[[#This Row],[Name 1]], Table2[Name], Table2[Class])</f>
        <v>Amide</v>
      </c>
      <c r="F50" t="s">
        <v>59</v>
      </c>
      <c r="G50" t="str">
        <f>SUBSTITUTE(Table6[[#This Row],[DNA 2]], "t", "u")</f>
        <v>aua</v>
      </c>
      <c r="H50" t="str">
        <f>_xlfn.XLOOKUP(Table6[[#This Row],[RNA 2]], Table1[Codon], Table1[Amino Acid])</f>
        <v>Isoleucine</v>
      </c>
      <c r="I50" t="str">
        <f>_xlfn.XLOOKUP(Table6[[#This Row],[Name 2]], Table2[Name], Table2[Polarity])</f>
        <v>Nonpolar</v>
      </c>
      <c r="J50" t="str">
        <f>_xlfn.XLOOKUP(Table6[[#This Row],[Name 2]], Table2[Name], Table2[Class])</f>
        <v>Aliphatic</v>
      </c>
      <c r="K50">
        <v>5</v>
      </c>
    </row>
    <row r="51" spans="1:11">
      <c r="A51" t="s">
        <v>60</v>
      </c>
      <c r="B51" t="str">
        <f>SUBSTITUTE(Table6[[#This Row],[DNA 1]], "t", "u")</f>
        <v>cau</v>
      </c>
      <c r="C51" t="str">
        <f>_xlfn.XLOOKUP(Table6[[#This Row],[RNA 1]], Table1[Codon], Table1[Amino Acid])</f>
        <v>Histidine</v>
      </c>
      <c r="D51" t="str">
        <f>_xlfn.XLOOKUP(Table6[[#This Row],[Name 1]], Table2[Name], Table2[Polarity])</f>
        <v>Polar</v>
      </c>
      <c r="E51" t="str">
        <f>_xlfn.XLOOKUP(Table6[[#This Row],[Name 1]], Table2[Name], Table2[Class])</f>
        <v>Cationic</v>
      </c>
      <c r="F51" t="s">
        <v>59</v>
      </c>
      <c r="G51" t="str">
        <f>SUBSTITUTE(Table6[[#This Row],[DNA 2]], "t", "u")</f>
        <v>aua</v>
      </c>
      <c r="H51" t="str">
        <f>_xlfn.XLOOKUP(Table6[[#This Row],[RNA 2]], Table1[Codon], Table1[Amino Acid])</f>
        <v>Isoleucine</v>
      </c>
      <c r="I51" t="str">
        <f>_xlfn.XLOOKUP(Table6[[#This Row],[Name 2]], Table2[Name], Table2[Polarity])</f>
        <v>Nonpolar</v>
      </c>
      <c r="J51" t="str">
        <f>_xlfn.XLOOKUP(Table6[[#This Row],[Name 2]], Table2[Name], Table2[Class])</f>
        <v>Aliphatic</v>
      </c>
      <c r="K51">
        <v>4</v>
      </c>
    </row>
    <row r="52" spans="1:11">
      <c r="A52" t="s">
        <v>42</v>
      </c>
      <c r="B52" t="str">
        <f>SUBSTITUTE(Table6[[#This Row],[DNA 1]], "t", "u")</f>
        <v>gau</v>
      </c>
      <c r="C52" t="str">
        <f>_xlfn.XLOOKUP(Table6[[#This Row],[RNA 1]], Table1[Codon], Table1[Amino Acid])</f>
        <v>Aspartate</v>
      </c>
      <c r="D52" t="str">
        <f>_xlfn.XLOOKUP(Table6[[#This Row],[Name 1]], Table2[Name], Table2[Polarity])</f>
        <v>Base</v>
      </c>
      <c r="E52" t="str">
        <f>_xlfn.XLOOKUP(Table6[[#This Row],[Name 1]], Table2[Name], Table2[Class])</f>
        <v>Anion</v>
      </c>
      <c r="F52" t="s">
        <v>59</v>
      </c>
      <c r="G52" t="str">
        <f>SUBSTITUTE(Table6[[#This Row],[DNA 2]], "t", "u")</f>
        <v>aua</v>
      </c>
      <c r="H52" t="str">
        <f>_xlfn.XLOOKUP(Table6[[#This Row],[RNA 2]], Table1[Codon], Table1[Amino Acid])</f>
        <v>Isoleucine</v>
      </c>
      <c r="I52" t="str">
        <f>_xlfn.XLOOKUP(Table6[[#This Row],[Name 2]], Table2[Name], Table2[Polarity])</f>
        <v>Nonpolar</v>
      </c>
      <c r="J52" t="str">
        <f>_xlfn.XLOOKUP(Table6[[#This Row],[Name 2]], Table2[Name], Table2[Class])</f>
        <v>Aliphatic</v>
      </c>
      <c r="K52">
        <v>9</v>
      </c>
    </row>
    <row r="53" spans="1:11">
      <c r="A53" t="s">
        <v>38</v>
      </c>
      <c r="B53" t="str">
        <f>SUBSTITUTE(Table6[[#This Row],[DNA 1]], "t", "u")</f>
        <v>uau</v>
      </c>
      <c r="C53" t="str">
        <f>_xlfn.XLOOKUP(Table6[[#This Row],[RNA 1]], Table1[Codon], Table1[Amino Acid])</f>
        <v>Tyrosine</v>
      </c>
      <c r="D53" t="str">
        <f>_xlfn.XLOOKUP(Table6[[#This Row],[Name 1]], Table2[Name], Table2[Polarity])</f>
        <v>Acid</v>
      </c>
      <c r="E53" t="str">
        <f>_xlfn.XLOOKUP(Table6[[#This Row],[Name 1]], Table2[Name], Table2[Class])</f>
        <v>Aromatic</v>
      </c>
      <c r="F53" t="s">
        <v>59</v>
      </c>
      <c r="G53" t="str">
        <f>SUBSTITUTE(Table6[[#This Row],[DNA 2]], "t", "u")</f>
        <v>aua</v>
      </c>
      <c r="H53" t="str">
        <f>_xlfn.XLOOKUP(Table6[[#This Row],[RNA 2]], Table1[Codon], Table1[Amino Acid])</f>
        <v>Isoleucine</v>
      </c>
      <c r="I53" t="str">
        <f>_xlfn.XLOOKUP(Table6[[#This Row],[Name 2]], Table2[Name], Table2[Polarity])</f>
        <v>Nonpolar</v>
      </c>
      <c r="J53" t="str">
        <f>_xlfn.XLOOKUP(Table6[[#This Row],[Name 2]], Table2[Name], Table2[Class])</f>
        <v>Aliphatic</v>
      </c>
      <c r="K53">
        <v>4</v>
      </c>
    </row>
    <row r="54" spans="1:11">
      <c r="A54" t="s">
        <v>39</v>
      </c>
      <c r="B54" t="str">
        <f>SUBSTITUTE(Table6[[#This Row],[DNA 1]], "t", "u")</f>
        <v>aau</v>
      </c>
      <c r="C54" t="str">
        <f>_xlfn.XLOOKUP(Table6[[#This Row],[RNA 1]], Table1[Codon], Table1[Amino Acid])</f>
        <v>Asparagine</v>
      </c>
      <c r="D54" t="str">
        <f>_xlfn.XLOOKUP(Table6[[#This Row],[Name 1]], Table2[Name], Table2[Polarity])</f>
        <v>Polar</v>
      </c>
      <c r="E54" t="str">
        <f>_xlfn.XLOOKUP(Table6[[#This Row],[Name 1]], Table2[Name], Table2[Class])</f>
        <v>Amide</v>
      </c>
      <c r="F54" t="s">
        <v>62</v>
      </c>
      <c r="G54" t="str">
        <f>SUBSTITUTE(Table6[[#This Row],[DNA 2]], "t", "u")</f>
        <v>auc</v>
      </c>
      <c r="H54" t="str">
        <f>_xlfn.XLOOKUP(Table6[[#This Row],[RNA 2]], Table1[Codon], Table1[Amino Acid])</f>
        <v>Isoleucine</v>
      </c>
      <c r="I54" t="str">
        <f>_xlfn.XLOOKUP(Table6[[#This Row],[Name 2]], Table2[Name], Table2[Polarity])</f>
        <v>Nonpolar</v>
      </c>
      <c r="J54" t="str">
        <f>_xlfn.XLOOKUP(Table6[[#This Row],[Name 2]], Table2[Name], Table2[Class])</f>
        <v>Aliphatic</v>
      </c>
      <c r="K54">
        <v>4</v>
      </c>
    </row>
    <row r="55" spans="1:11">
      <c r="A55" t="s">
        <v>60</v>
      </c>
      <c r="B55" t="str">
        <f>SUBSTITUTE(Table6[[#This Row],[DNA 1]], "t", "u")</f>
        <v>cau</v>
      </c>
      <c r="C55" t="str">
        <f>_xlfn.XLOOKUP(Table6[[#This Row],[RNA 1]], Table1[Codon], Table1[Amino Acid])</f>
        <v>Histidine</v>
      </c>
      <c r="D55" t="str">
        <f>_xlfn.XLOOKUP(Table6[[#This Row],[Name 1]], Table2[Name], Table2[Polarity])</f>
        <v>Polar</v>
      </c>
      <c r="E55" t="str">
        <f>_xlfn.XLOOKUP(Table6[[#This Row],[Name 1]], Table2[Name], Table2[Class])</f>
        <v>Cationic</v>
      </c>
      <c r="F55" t="s">
        <v>62</v>
      </c>
      <c r="G55" t="str">
        <f>SUBSTITUTE(Table6[[#This Row],[DNA 2]], "t", "u")</f>
        <v>auc</v>
      </c>
      <c r="H55" t="str">
        <f>_xlfn.XLOOKUP(Table6[[#This Row],[RNA 2]], Table1[Codon], Table1[Amino Acid])</f>
        <v>Isoleucine</v>
      </c>
      <c r="I55" t="str">
        <f>_xlfn.XLOOKUP(Table6[[#This Row],[Name 2]], Table2[Name], Table2[Polarity])</f>
        <v>Nonpolar</v>
      </c>
      <c r="J55" t="str">
        <f>_xlfn.XLOOKUP(Table6[[#This Row],[Name 2]], Table2[Name], Table2[Class])</f>
        <v>Aliphatic</v>
      </c>
      <c r="K55">
        <v>7</v>
      </c>
    </row>
    <row r="56" spans="1:11">
      <c r="A56" t="s">
        <v>42</v>
      </c>
      <c r="B56" t="str">
        <f>SUBSTITUTE(Table6[[#This Row],[DNA 1]], "t", "u")</f>
        <v>gau</v>
      </c>
      <c r="C56" t="str">
        <f>_xlfn.XLOOKUP(Table6[[#This Row],[RNA 1]], Table1[Codon], Table1[Amino Acid])</f>
        <v>Aspartate</v>
      </c>
      <c r="D56" t="str">
        <f>_xlfn.XLOOKUP(Table6[[#This Row],[Name 1]], Table2[Name], Table2[Polarity])</f>
        <v>Base</v>
      </c>
      <c r="E56" t="str">
        <f>_xlfn.XLOOKUP(Table6[[#This Row],[Name 1]], Table2[Name], Table2[Class])</f>
        <v>Anion</v>
      </c>
      <c r="F56" t="s">
        <v>62</v>
      </c>
      <c r="G56" t="str">
        <f>SUBSTITUTE(Table6[[#This Row],[DNA 2]], "t", "u")</f>
        <v>auc</v>
      </c>
      <c r="H56" t="str">
        <f>_xlfn.XLOOKUP(Table6[[#This Row],[RNA 2]], Table1[Codon], Table1[Amino Acid])</f>
        <v>Isoleucine</v>
      </c>
      <c r="I56" t="str">
        <f>_xlfn.XLOOKUP(Table6[[#This Row],[Name 2]], Table2[Name], Table2[Polarity])</f>
        <v>Nonpolar</v>
      </c>
      <c r="J56" t="str">
        <f>_xlfn.XLOOKUP(Table6[[#This Row],[Name 2]], Table2[Name], Table2[Class])</f>
        <v>Aliphatic</v>
      </c>
      <c r="K56">
        <v>4</v>
      </c>
    </row>
    <row r="57" spans="1:11">
      <c r="A57" t="s">
        <v>38</v>
      </c>
      <c r="B57" t="str">
        <f>SUBSTITUTE(Table6[[#This Row],[DNA 1]], "t", "u")</f>
        <v>uau</v>
      </c>
      <c r="C57" t="str">
        <f>_xlfn.XLOOKUP(Table6[[#This Row],[RNA 1]], Table1[Codon], Table1[Amino Acid])</f>
        <v>Tyrosine</v>
      </c>
      <c r="D57" t="str">
        <f>_xlfn.XLOOKUP(Table6[[#This Row],[Name 1]], Table2[Name], Table2[Polarity])</f>
        <v>Acid</v>
      </c>
      <c r="E57" t="str">
        <f>_xlfn.XLOOKUP(Table6[[#This Row],[Name 1]], Table2[Name], Table2[Class])</f>
        <v>Aromatic</v>
      </c>
      <c r="F57" t="s">
        <v>62</v>
      </c>
      <c r="G57" t="str">
        <f>SUBSTITUTE(Table6[[#This Row],[DNA 2]], "t", "u")</f>
        <v>auc</v>
      </c>
      <c r="H57" t="str">
        <f>_xlfn.XLOOKUP(Table6[[#This Row],[RNA 2]], Table1[Codon], Table1[Amino Acid])</f>
        <v>Isoleucine</v>
      </c>
      <c r="I57" t="str">
        <f>_xlfn.XLOOKUP(Table6[[#This Row],[Name 2]], Table2[Name], Table2[Polarity])</f>
        <v>Nonpolar</v>
      </c>
      <c r="J57" t="str">
        <f>_xlfn.XLOOKUP(Table6[[#This Row],[Name 2]], Table2[Name], Table2[Class])</f>
        <v>Aliphatic</v>
      </c>
      <c r="K57">
        <v>5</v>
      </c>
    </row>
    <row r="58" spans="1:11">
      <c r="A58" t="s">
        <v>39</v>
      </c>
      <c r="B58" t="str">
        <f>SUBSTITUTE(Table6[[#This Row],[DNA 1]], "t", "u")</f>
        <v>aau</v>
      </c>
      <c r="C58" t="str">
        <f>_xlfn.XLOOKUP(Table6[[#This Row],[RNA 1]], Table1[Codon], Table1[Amino Acid])</f>
        <v>Asparagine</v>
      </c>
      <c r="D58" t="str">
        <f>_xlfn.XLOOKUP(Table6[[#This Row],[Name 1]], Table2[Name], Table2[Polarity])</f>
        <v>Polar</v>
      </c>
      <c r="E58" t="str">
        <f>_xlfn.XLOOKUP(Table6[[#This Row],[Name 1]], Table2[Name], Table2[Class])</f>
        <v>Amide</v>
      </c>
      <c r="F58" t="s">
        <v>35</v>
      </c>
      <c r="G58" t="str">
        <f>SUBSTITUTE(Table6[[#This Row],[DNA 2]], "t", "u")</f>
        <v>aug</v>
      </c>
      <c r="H58" t="str">
        <f>_xlfn.XLOOKUP(Table6[[#This Row],[RNA 2]], Table1[Codon], Table1[Amino Acid])</f>
        <v>Methionine</v>
      </c>
      <c r="I58" t="str">
        <f>_xlfn.XLOOKUP(Table6[[#This Row],[Name 2]], Table2[Name], Table2[Polarity])</f>
        <v>Nonpolar</v>
      </c>
      <c r="J58" t="str">
        <f>_xlfn.XLOOKUP(Table6[[#This Row],[Name 2]], Table2[Name], Table2[Class])</f>
        <v>Thioether</v>
      </c>
      <c r="K58">
        <v>12</v>
      </c>
    </row>
    <row r="59" spans="1:11">
      <c r="A59" t="s">
        <v>60</v>
      </c>
      <c r="B59" t="str">
        <f>SUBSTITUTE(Table6[[#This Row],[DNA 1]], "t", "u")</f>
        <v>cau</v>
      </c>
      <c r="C59" t="str">
        <f>_xlfn.XLOOKUP(Table6[[#This Row],[RNA 1]], Table1[Codon], Table1[Amino Acid])</f>
        <v>Histidine</v>
      </c>
      <c r="D59" t="str">
        <f>_xlfn.XLOOKUP(Table6[[#This Row],[Name 1]], Table2[Name], Table2[Polarity])</f>
        <v>Polar</v>
      </c>
      <c r="E59" t="str">
        <f>_xlfn.XLOOKUP(Table6[[#This Row],[Name 1]], Table2[Name], Table2[Class])</f>
        <v>Cationic</v>
      </c>
      <c r="F59" t="s">
        <v>35</v>
      </c>
      <c r="G59" t="str">
        <f>SUBSTITUTE(Table6[[#This Row],[DNA 2]], "t", "u")</f>
        <v>aug</v>
      </c>
      <c r="H59" t="str">
        <f>_xlfn.XLOOKUP(Table6[[#This Row],[RNA 2]], Table1[Codon], Table1[Amino Acid])</f>
        <v>Methionine</v>
      </c>
      <c r="I59" t="str">
        <f>_xlfn.XLOOKUP(Table6[[#This Row],[Name 2]], Table2[Name], Table2[Polarity])</f>
        <v>Nonpolar</v>
      </c>
      <c r="J59" t="str">
        <f>_xlfn.XLOOKUP(Table6[[#This Row],[Name 2]], Table2[Name], Table2[Class])</f>
        <v>Thioether</v>
      </c>
      <c r="K59">
        <v>3</v>
      </c>
    </row>
    <row r="60" spans="1:11">
      <c r="A60" t="s">
        <v>42</v>
      </c>
      <c r="B60" t="str">
        <f>SUBSTITUTE(Table6[[#This Row],[DNA 1]], "t", "u")</f>
        <v>gau</v>
      </c>
      <c r="C60" t="str">
        <f>_xlfn.XLOOKUP(Table6[[#This Row],[RNA 1]], Table1[Codon], Table1[Amino Acid])</f>
        <v>Aspartate</v>
      </c>
      <c r="D60" t="str">
        <f>_xlfn.XLOOKUP(Table6[[#This Row],[Name 1]], Table2[Name], Table2[Polarity])</f>
        <v>Base</v>
      </c>
      <c r="E60" t="str">
        <f>_xlfn.XLOOKUP(Table6[[#This Row],[Name 1]], Table2[Name], Table2[Class])</f>
        <v>Anion</v>
      </c>
      <c r="F60" t="s">
        <v>35</v>
      </c>
      <c r="G60" t="str">
        <f>SUBSTITUTE(Table6[[#This Row],[DNA 2]], "t", "u")</f>
        <v>aug</v>
      </c>
      <c r="H60" t="str">
        <f>_xlfn.XLOOKUP(Table6[[#This Row],[RNA 2]], Table1[Codon], Table1[Amino Acid])</f>
        <v>Methionine</v>
      </c>
      <c r="I60" t="str">
        <f>_xlfn.XLOOKUP(Table6[[#This Row],[Name 2]], Table2[Name], Table2[Polarity])</f>
        <v>Nonpolar</v>
      </c>
      <c r="J60" t="str">
        <f>_xlfn.XLOOKUP(Table6[[#This Row],[Name 2]], Table2[Name], Table2[Class])</f>
        <v>Thioether</v>
      </c>
      <c r="K60">
        <v>9</v>
      </c>
    </row>
    <row r="61" spans="1:11">
      <c r="A61" t="s">
        <v>38</v>
      </c>
      <c r="B61" t="str">
        <f>SUBSTITUTE(Table6[[#This Row],[DNA 1]], "t", "u")</f>
        <v>uau</v>
      </c>
      <c r="C61" t="str">
        <f>_xlfn.XLOOKUP(Table6[[#This Row],[RNA 1]], Table1[Codon], Table1[Amino Acid])</f>
        <v>Tyrosine</v>
      </c>
      <c r="D61" t="str">
        <f>_xlfn.XLOOKUP(Table6[[#This Row],[Name 1]], Table2[Name], Table2[Polarity])</f>
        <v>Acid</v>
      </c>
      <c r="E61" t="str">
        <f>_xlfn.XLOOKUP(Table6[[#This Row],[Name 1]], Table2[Name], Table2[Class])</f>
        <v>Aromatic</v>
      </c>
      <c r="F61" t="s">
        <v>35</v>
      </c>
      <c r="G61" t="str">
        <f>SUBSTITUTE(Table6[[#This Row],[DNA 2]], "t", "u")</f>
        <v>aug</v>
      </c>
      <c r="H61" t="str">
        <f>_xlfn.XLOOKUP(Table6[[#This Row],[RNA 2]], Table1[Codon], Table1[Amino Acid])</f>
        <v>Methionine</v>
      </c>
      <c r="I61" t="str">
        <f>_xlfn.XLOOKUP(Table6[[#This Row],[Name 2]], Table2[Name], Table2[Polarity])</f>
        <v>Nonpolar</v>
      </c>
      <c r="J61" t="str">
        <f>_xlfn.XLOOKUP(Table6[[#This Row],[Name 2]], Table2[Name], Table2[Class])</f>
        <v>Thioether</v>
      </c>
      <c r="K61">
        <v>8</v>
      </c>
    </row>
    <row r="62" spans="1:11">
      <c r="A62" t="s">
        <v>39</v>
      </c>
      <c r="B62" t="str">
        <f>SUBSTITUTE(Table6[[#This Row],[DNA 1]], "t", "u")</f>
        <v>aau</v>
      </c>
      <c r="C62" t="str">
        <f>_xlfn.XLOOKUP(Table6[[#This Row],[RNA 1]], Table1[Codon], Table1[Amino Acid])</f>
        <v>Asparagine</v>
      </c>
      <c r="D62" t="str">
        <f>_xlfn.XLOOKUP(Table6[[#This Row],[Name 1]], Table2[Name], Table2[Polarity])</f>
        <v>Polar</v>
      </c>
      <c r="E62" t="str">
        <f>_xlfn.XLOOKUP(Table6[[#This Row],[Name 1]], Table2[Name], Table2[Class])</f>
        <v>Amide</v>
      </c>
      <c r="F62" t="s">
        <v>21</v>
      </c>
      <c r="G62" t="str">
        <f>SUBSTITUTE(Table6[[#This Row],[DNA 2]], "t", "u")</f>
        <v>auu</v>
      </c>
      <c r="H62" t="str">
        <f>_xlfn.XLOOKUP(Table6[[#This Row],[RNA 2]], Table1[Codon], Table1[Amino Acid])</f>
        <v>Isoleucine</v>
      </c>
      <c r="I62" t="str">
        <f>_xlfn.XLOOKUP(Table6[[#This Row],[Name 2]], Table2[Name], Table2[Polarity])</f>
        <v>Nonpolar</v>
      </c>
      <c r="J62" t="str">
        <f>_xlfn.XLOOKUP(Table6[[#This Row],[Name 2]], Table2[Name], Table2[Class])</f>
        <v>Aliphatic</v>
      </c>
      <c r="K62">
        <v>9</v>
      </c>
    </row>
    <row r="63" spans="1:11">
      <c r="A63" t="s">
        <v>60</v>
      </c>
      <c r="B63" t="str">
        <f>SUBSTITUTE(Table6[[#This Row],[DNA 1]], "t", "u")</f>
        <v>cau</v>
      </c>
      <c r="C63" t="str">
        <f>_xlfn.XLOOKUP(Table6[[#This Row],[RNA 1]], Table1[Codon], Table1[Amino Acid])</f>
        <v>Histidine</v>
      </c>
      <c r="D63" t="str">
        <f>_xlfn.XLOOKUP(Table6[[#This Row],[Name 1]], Table2[Name], Table2[Polarity])</f>
        <v>Polar</v>
      </c>
      <c r="E63" t="str">
        <f>_xlfn.XLOOKUP(Table6[[#This Row],[Name 1]], Table2[Name], Table2[Class])</f>
        <v>Cationic</v>
      </c>
      <c r="F63" t="s">
        <v>21</v>
      </c>
      <c r="G63" t="str">
        <f>SUBSTITUTE(Table6[[#This Row],[DNA 2]], "t", "u")</f>
        <v>auu</v>
      </c>
      <c r="H63" t="str">
        <f>_xlfn.XLOOKUP(Table6[[#This Row],[RNA 2]], Table1[Codon], Table1[Amino Acid])</f>
        <v>Isoleucine</v>
      </c>
      <c r="I63" t="str">
        <f>_xlfn.XLOOKUP(Table6[[#This Row],[Name 2]], Table2[Name], Table2[Polarity])</f>
        <v>Nonpolar</v>
      </c>
      <c r="J63" t="str">
        <f>_xlfn.XLOOKUP(Table6[[#This Row],[Name 2]], Table2[Name], Table2[Class])</f>
        <v>Aliphatic</v>
      </c>
      <c r="K63">
        <v>7</v>
      </c>
    </row>
    <row r="64" spans="1:11">
      <c r="A64" t="s">
        <v>42</v>
      </c>
      <c r="B64" t="str">
        <f>SUBSTITUTE(Table6[[#This Row],[DNA 1]], "t", "u")</f>
        <v>gau</v>
      </c>
      <c r="C64" t="str">
        <f>_xlfn.XLOOKUP(Table6[[#This Row],[RNA 1]], Table1[Codon], Table1[Amino Acid])</f>
        <v>Aspartate</v>
      </c>
      <c r="D64" t="str">
        <f>_xlfn.XLOOKUP(Table6[[#This Row],[Name 1]], Table2[Name], Table2[Polarity])</f>
        <v>Base</v>
      </c>
      <c r="E64" t="str">
        <f>_xlfn.XLOOKUP(Table6[[#This Row],[Name 1]], Table2[Name], Table2[Class])</f>
        <v>Anion</v>
      </c>
      <c r="F64" t="s">
        <v>21</v>
      </c>
      <c r="G64" t="str">
        <f>SUBSTITUTE(Table6[[#This Row],[DNA 2]], "t", "u")</f>
        <v>auu</v>
      </c>
      <c r="H64" t="str">
        <f>_xlfn.XLOOKUP(Table6[[#This Row],[RNA 2]], Table1[Codon], Table1[Amino Acid])</f>
        <v>Isoleucine</v>
      </c>
      <c r="I64" t="str">
        <f>_xlfn.XLOOKUP(Table6[[#This Row],[Name 2]], Table2[Name], Table2[Polarity])</f>
        <v>Nonpolar</v>
      </c>
      <c r="J64" t="str">
        <f>_xlfn.XLOOKUP(Table6[[#This Row],[Name 2]], Table2[Name], Table2[Class])</f>
        <v>Aliphatic</v>
      </c>
      <c r="K64">
        <v>8</v>
      </c>
    </row>
    <row r="65" spans="1:11">
      <c r="A65" t="s">
        <v>38</v>
      </c>
      <c r="B65" t="str">
        <f>SUBSTITUTE(Table6[[#This Row],[DNA 1]], "t", "u")</f>
        <v>uau</v>
      </c>
      <c r="C65" t="str">
        <f>_xlfn.XLOOKUP(Table6[[#This Row],[RNA 1]], Table1[Codon], Table1[Amino Acid])</f>
        <v>Tyrosine</v>
      </c>
      <c r="D65" t="str">
        <f>_xlfn.XLOOKUP(Table6[[#This Row],[Name 1]], Table2[Name], Table2[Polarity])</f>
        <v>Acid</v>
      </c>
      <c r="E65" t="str">
        <f>_xlfn.XLOOKUP(Table6[[#This Row],[Name 1]], Table2[Name], Table2[Class])</f>
        <v>Aromatic</v>
      </c>
      <c r="F65" t="s">
        <v>21</v>
      </c>
      <c r="G65" t="str">
        <f>SUBSTITUTE(Table6[[#This Row],[DNA 2]], "t", "u")</f>
        <v>auu</v>
      </c>
      <c r="H65" s="36" t="str">
        <f>_xlfn.XLOOKUP(Table6[[#This Row],[RNA 2]], Table1[Codon], Table1[Amino Acid])</f>
        <v>Isoleucine</v>
      </c>
      <c r="I65" t="str">
        <f>_xlfn.XLOOKUP(Table6[[#This Row],[Name 2]], Table2[Name], Table2[Polarity])</f>
        <v>Nonpolar</v>
      </c>
      <c r="J65" t="str">
        <f>_xlfn.XLOOKUP(Table6[[#This Row],[Name 2]], Table2[Name], Table2[Class])</f>
        <v>Aliphatic</v>
      </c>
      <c r="K65">
        <v>14</v>
      </c>
    </row>
    <row r="66" spans="1:11">
      <c r="A66" t="s">
        <v>61</v>
      </c>
      <c r="B66" t="str">
        <f>SUBSTITUTE(Table6[[#This Row],[DNA 1]], "t", "u")</f>
        <v>aca</v>
      </c>
      <c r="C66" t="str">
        <f>_xlfn.XLOOKUP(Table6[[#This Row],[RNA 1]], Table1[Codon], Table1[Amino Acid])</f>
        <v>Threonine</v>
      </c>
      <c r="D66" t="str">
        <f>_xlfn.XLOOKUP(Table6[[#This Row],[Name 1]], Table2[Name], Table2[Polarity])</f>
        <v>Polar</v>
      </c>
      <c r="E66" t="str">
        <f>_xlfn.XLOOKUP(Table6[[#This Row],[Name 1]], Table2[Name], Table2[Class])</f>
        <v>Hydroxylic</v>
      </c>
      <c r="F66" t="s">
        <v>49</v>
      </c>
      <c r="G66" t="str">
        <f>SUBSTITUTE(Table6[[#This Row],[DNA 2]], "t", "u")</f>
        <v>caa</v>
      </c>
      <c r="H66" t="str">
        <f>_xlfn.XLOOKUP(Table6[[#This Row],[RNA 2]], Table1[Codon], Table1[Amino Acid])</f>
        <v>Glutamine</v>
      </c>
      <c r="I66" t="str">
        <f>_xlfn.XLOOKUP(Table6[[#This Row],[Name 2]], Table2[Name], Table2[Polarity])</f>
        <v>Polar</v>
      </c>
      <c r="J66" t="str">
        <f>_xlfn.XLOOKUP(Table6[[#This Row],[Name 2]], Table2[Name], Table2[Class])</f>
        <v>Amide</v>
      </c>
      <c r="K66">
        <v>10</v>
      </c>
    </row>
    <row r="67" spans="1:11">
      <c r="A67" t="s">
        <v>36</v>
      </c>
      <c r="B67" t="str">
        <f>SUBSTITUTE(Table6[[#This Row],[DNA 1]], "t", "u")</f>
        <v>cca</v>
      </c>
      <c r="C67" t="str">
        <f>_xlfn.XLOOKUP(Table6[[#This Row],[RNA 1]], Table1[Codon], Table1[Amino Acid])</f>
        <v>Proline</v>
      </c>
      <c r="D67" t="str">
        <f>_xlfn.XLOOKUP(Table6[[#This Row],[Name 1]], Table2[Name], Table2[Polarity])</f>
        <v>Nonpolar</v>
      </c>
      <c r="E67" t="str">
        <f>_xlfn.XLOOKUP(Table6[[#This Row],[Name 1]], Table2[Name], Table2[Class])</f>
        <v>Cyclic</v>
      </c>
      <c r="F67" t="s">
        <v>49</v>
      </c>
      <c r="G67" t="str">
        <f>SUBSTITUTE(Table6[[#This Row],[DNA 2]], "t", "u")</f>
        <v>caa</v>
      </c>
      <c r="H67" t="str">
        <f>_xlfn.XLOOKUP(Table6[[#This Row],[RNA 2]], Table1[Codon], Table1[Amino Acid])</f>
        <v>Glutamine</v>
      </c>
      <c r="I67" t="str">
        <f>_xlfn.XLOOKUP(Table6[[#This Row],[Name 2]], Table2[Name], Table2[Polarity])</f>
        <v>Polar</v>
      </c>
      <c r="J67" t="str">
        <f>_xlfn.XLOOKUP(Table6[[#This Row],[Name 2]], Table2[Name], Table2[Class])</f>
        <v>Amide</v>
      </c>
      <c r="K67">
        <v>6</v>
      </c>
    </row>
    <row r="68" spans="1:11">
      <c r="A68" t="s">
        <v>55</v>
      </c>
      <c r="B68" t="str">
        <f>SUBSTITUTE(Table6[[#This Row],[DNA 1]], "t", "u")</f>
        <v>gca</v>
      </c>
      <c r="C68" t="str">
        <f>_xlfn.XLOOKUP(Table6[[#This Row],[RNA 1]], Table1[Codon], Table1[Amino Acid])</f>
        <v>Alanine</v>
      </c>
      <c r="D68" t="str">
        <f>_xlfn.XLOOKUP(Table6[[#This Row],[Name 1]], Table2[Name], Table2[Polarity])</f>
        <v>Nonpolar</v>
      </c>
      <c r="E68" t="str">
        <f>_xlfn.XLOOKUP(Table6[[#This Row],[Name 1]], Table2[Name], Table2[Class])</f>
        <v>Aliphatic</v>
      </c>
      <c r="F68" t="s">
        <v>49</v>
      </c>
      <c r="G68" t="str">
        <f>SUBSTITUTE(Table6[[#This Row],[DNA 2]], "t", "u")</f>
        <v>caa</v>
      </c>
      <c r="H68" t="str">
        <f>_xlfn.XLOOKUP(Table6[[#This Row],[RNA 2]], Table1[Codon], Table1[Amino Acid])</f>
        <v>Glutamine</v>
      </c>
      <c r="I68" t="str">
        <f>_xlfn.XLOOKUP(Table6[[#This Row],[Name 2]], Table2[Name], Table2[Polarity])</f>
        <v>Polar</v>
      </c>
      <c r="J68" t="str">
        <f>_xlfn.XLOOKUP(Table6[[#This Row],[Name 2]], Table2[Name], Table2[Class])</f>
        <v>Amide</v>
      </c>
      <c r="K68">
        <v>6</v>
      </c>
    </row>
    <row r="69" spans="1:11">
      <c r="A69" t="s">
        <v>50</v>
      </c>
      <c r="B69" t="str">
        <f>SUBSTITUTE(Table6[[#This Row],[DNA 1]], "t", "u")</f>
        <v>uca</v>
      </c>
      <c r="C69" t="str">
        <f>_xlfn.XLOOKUP(Table6[[#This Row],[RNA 1]], Table1[Codon], Table1[Amino Acid])</f>
        <v>Serine</v>
      </c>
      <c r="D69" t="str">
        <f>_xlfn.XLOOKUP(Table6[[#This Row],[Name 1]], Table2[Name], Table2[Polarity])</f>
        <v>Polar</v>
      </c>
      <c r="E69" t="str">
        <f>_xlfn.XLOOKUP(Table6[[#This Row],[Name 1]], Table2[Name], Table2[Class])</f>
        <v>Hydroxylic</v>
      </c>
      <c r="F69" t="s">
        <v>49</v>
      </c>
      <c r="G69" t="str">
        <f>SUBSTITUTE(Table6[[#This Row],[DNA 2]], "t", "u")</f>
        <v>caa</v>
      </c>
      <c r="H69" t="str">
        <f>_xlfn.XLOOKUP(Table6[[#This Row],[RNA 2]], Table1[Codon], Table1[Amino Acid])</f>
        <v>Glutamine</v>
      </c>
      <c r="I69" t="str">
        <f>_xlfn.XLOOKUP(Table6[[#This Row],[Name 2]], Table2[Name], Table2[Polarity])</f>
        <v>Polar</v>
      </c>
      <c r="J69" t="str">
        <f>_xlfn.XLOOKUP(Table6[[#This Row],[Name 2]], Table2[Name], Table2[Class])</f>
        <v>Amide</v>
      </c>
      <c r="K69">
        <v>4</v>
      </c>
    </row>
    <row r="70" spans="1:11">
      <c r="A70" t="s">
        <v>61</v>
      </c>
      <c r="B70" t="str">
        <f>SUBSTITUTE(Table6[[#This Row],[DNA 1]], "t", "u")</f>
        <v>aca</v>
      </c>
      <c r="C70" t="str">
        <f>_xlfn.XLOOKUP(Table6[[#This Row],[RNA 1]], Table1[Codon], Table1[Amino Acid])</f>
        <v>Threonine</v>
      </c>
      <c r="D70" t="str">
        <f>_xlfn.XLOOKUP(Table6[[#This Row],[Name 1]], Table2[Name], Table2[Polarity])</f>
        <v>Polar</v>
      </c>
      <c r="E70" t="str">
        <f>_xlfn.XLOOKUP(Table6[[#This Row],[Name 1]], Table2[Name], Table2[Class])</f>
        <v>Hydroxylic</v>
      </c>
      <c r="F70" t="s">
        <v>51</v>
      </c>
      <c r="G70" t="str">
        <f>SUBSTITUTE(Table6[[#This Row],[DNA 2]], "t", "u")</f>
        <v>cac</v>
      </c>
      <c r="H70" t="str">
        <f>_xlfn.XLOOKUP(Table6[[#This Row],[RNA 2]], Table1[Codon], Table1[Amino Acid])</f>
        <v>Histidine</v>
      </c>
      <c r="I70" t="str">
        <f>_xlfn.XLOOKUP(Table6[[#This Row],[Name 2]], Table2[Name], Table2[Polarity])</f>
        <v>Polar</v>
      </c>
      <c r="J70" t="str">
        <f>_xlfn.XLOOKUP(Table6[[#This Row],[Name 2]], Table2[Name], Table2[Class])</f>
        <v>Cationic</v>
      </c>
      <c r="K70">
        <v>5</v>
      </c>
    </row>
    <row r="71" spans="1:11">
      <c r="A71" t="s">
        <v>36</v>
      </c>
      <c r="B71" t="str">
        <f>SUBSTITUTE(Table6[[#This Row],[DNA 1]], "t", "u")</f>
        <v>cca</v>
      </c>
      <c r="C71" t="str">
        <f>_xlfn.XLOOKUP(Table6[[#This Row],[RNA 1]], Table1[Codon], Table1[Amino Acid])</f>
        <v>Proline</v>
      </c>
      <c r="D71" t="str">
        <f>_xlfn.XLOOKUP(Table6[[#This Row],[Name 1]], Table2[Name], Table2[Polarity])</f>
        <v>Nonpolar</v>
      </c>
      <c r="E71" t="str">
        <f>_xlfn.XLOOKUP(Table6[[#This Row],[Name 1]], Table2[Name], Table2[Class])</f>
        <v>Cyclic</v>
      </c>
      <c r="F71" t="s">
        <v>51</v>
      </c>
      <c r="G71" t="str">
        <f>SUBSTITUTE(Table6[[#This Row],[DNA 2]], "t", "u")</f>
        <v>cac</v>
      </c>
      <c r="H71" t="str">
        <f>_xlfn.XLOOKUP(Table6[[#This Row],[RNA 2]], Table1[Codon], Table1[Amino Acid])</f>
        <v>Histidine</v>
      </c>
      <c r="I71" t="str">
        <f>_xlfn.XLOOKUP(Table6[[#This Row],[Name 2]], Table2[Name], Table2[Polarity])</f>
        <v>Polar</v>
      </c>
      <c r="J71" t="str">
        <f>_xlfn.XLOOKUP(Table6[[#This Row],[Name 2]], Table2[Name], Table2[Class])</f>
        <v>Cationic</v>
      </c>
      <c r="K71">
        <v>10</v>
      </c>
    </row>
    <row r="72" spans="1:11">
      <c r="A72" t="s">
        <v>55</v>
      </c>
      <c r="B72" t="str">
        <f>SUBSTITUTE(Table6[[#This Row],[DNA 1]], "t", "u")</f>
        <v>gca</v>
      </c>
      <c r="C72" t="str">
        <f>_xlfn.XLOOKUP(Table6[[#This Row],[RNA 1]], Table1[Codon], Table1[Amino Acid])</f>
        <v>Alanine</v>
      </c>
      <c r="D72" t="str">
        <f>_xlfn.XLOOKUP(Table6[[#This Row],[Name 1]], Table2[Name], Table2[Polarity])</f>
        <v>Nonpolar</v>
      </c>
      <c r="E72" t="str">
        <f>_xlfn.XLOOKUP(Table6[[#This Row],[Name 1]], Table2[Name], Table2[Class])</f>
        <v>Aliphatic</v>
      </c>
      <c r="F72" t="s">
        <v>51</v>
      </c>
      <c r="G72" t="str">
        <f>SUBSTITUTE(Table6[[#This Row],[DNA 2]], "t", "u")</f>
        <v>cac</v>
      </c>
      <c r="H72" t="str">
        <f>_xlfn.XLOOKUP(Table6[[#This Row],[RNA 2]], Table1[Codon], Table1[Amino Acid])</f>
        <v>Histidine</v>
      </c>
      <c r="I72" t="str">
        <f>_xlfn.XLOOKUP(Table6[[#This Row],[Name 2]], Table2[Name], Table2[Polarity])</f>
        <v>Polar</v>
      </c>
      <c r="J72" t="str">
        <f>_xlfn.XLOOKUP(Table6[[#This Row],[Name 2]], Table2[Name], Table2[Class])</f>
        <v>Cationic</v>
      </c>
      <c r="K72">
        <v>4</v>
      </c>
    </row>
    <row r="73" spans="1:11">
      <c r="A73" t="s">
        <v>50</v>
      </c>
      <c r="B73" t="str">
        <f>SUBSTITUTE(Table6[[#This Row],[DNA 1]], "t", "u")</f>
        <v>uca</v>
      </c>
      <c r="C73" t="str">
        <f>_xlfn.XLOOKUP(Table6[[#This Row],[RNA 1]], Table1[Codon], Table1[Amino Acid])</f>
        <v>Serine</v>
      </c>
      <c r="D73" t="str">
        <f>_xlfn.XLOOKUP(Table6[[#This Row],[Name 1]], Table2[Name], Table2[Polarity])</f>
        <v>Polar</v>
      </c>
      <c r="E73" t="str">
        <f>_xlfn.XLOOKUP(Table6[[#This Row],[Name 1]], Table2[Name], Table2[Class])</f>
        <v>Hydroxylic</v>
      </c>
      <c r="F73" t="s">
        <v>51</v>
      </c>
      <c r="G73" t="str">
        <f>SUBSTITUTE(Table6[[#This Row],[DNA 2]], "t", "u")</f>
        <v>cac</v>
      </c>
      <c r="H73" t="str">
        <f>_xlfn.XLOOKUP(Table6[[#This Row],[RNA 2]], Table1[Codon], Table1[Amino Acid])</f>
        <v>Histidine</v>
      </c>
      <c r="I73" t="str">
        <f>_xlfn.XLOOKUP(Table6[[#This Row],[Name 2]], Table2[Name], Table2[Polarity])</f>
        <v>Polar</v>
      </c>
      <c r="J73" t="str">
        <f>_xlfn.XLOOKUP(Table6[[#This Row],[Name 2]], Table2[Name], Table2[Class])</f>
        <v>Cationic</v>
      </c>
      <c r="K73">
        <v>6</v>
      </c>
    </row>
    <row r="74" spans="1:11">
      <c r="A74" t="s">
        <v>61</v>
      </c>
      <c r="B74" t="str">
        <f>SUBSTITUTE(Table6[[#This Row],[DNA 1]], "t", "u")</f>
        <v>aca</v>
      </c>
      <c r="C74" t="str">
        <f>_xlfn.XLOOKUP(Table6[[#This Row],[RNA 1]], Table1[Codon], Table1[Amino Acid])</f>
        <v>Threonine</v>
      </c>
      <c r="D74" t="str">
        <f>_xlfn.XLOOKUP(Table6[[#This Row],[Name 1]], Table2[Name], Table2[Polarity])</f>
        <v>Polar</v>
      </c>
      <c r="E74" t="str">
        <f>_xlfn.XLOOKUP(Table6[[#This Row],[Name 1]], Table2[Name], Table2[Class])</f>
        <v>Hydroxylic</v>
      </c>
      <c r="F74" t="s">
        <v>45</v>
      </c>
      <c r="G74" t="str">
        <f>SUBSTITUTE(Table6[[#This Row],[DNA 2]], "t", "u")</f>
        <v>cag</v>
      </c>
      <c r="H74" t="str">
        <f>_xlfn.XLOOKUP(Table6[[#This Row],[RNA 2]], Table1[Codon], Table1[Amino Acid])</f>
        <v>Glutamine</v>
      </c>
      <c r="I74" t="str">
        <f>_xlfn.XLOOKUP(Table6[[#This Row],[Name 2]], Table2[Name], Table2[Polarity])</f>
        <v>Polar</v>
      </c>
      <c r="J74" t="str">
        <f>_xlfn.XLOOKUP(Table6[[#This Row],[Name 2]], Table2[Name], Table2[Class])</f>
        <v>Amide</v>
      </c>
      <c r="K74">
        <v>1</v>
      </c>
    </row>
    <row r="75" spans="1:11">
      <c r="A75" t="s">
        <v>36</v>
      </c>
      <c r="B75" t="str">
        <f>SUBSTITUTE(Table6[[#This Row],[DNA 1]], "t", "u")</f>
        <v>cca</v>
      </c>
      <c r="C75" t="str">
        <f>_xlfn.XLOOKUP(Table6[[#This Row],[RNA 1]], Table1[Codon], Table1[Amino Acid])</f>
        <v>Proline</v>
      </c>
      <c r="D75" t="str">
        <f>_xlfn.XLOOKUP(Table6[[#This Row],[Name 1]], Table2[Name], Table2[Polarity])</f>
        <v>Nonpolar</v>
      </c>
      <c r="E75" t="str">
        <f>_xlfn.XLOOKUP(Table6[[#This Row],[Name 1]], Table2[Name], Table2[Class])</f>
        <v>Cyclic</v>
      </c>
      <c r="F75" t="s">
        <v>45</v>
      </c>
      <c r="G75" t="str">
        <f>SUBSTITUTE(Table6[[#This Row],[DNA 2]], "t", "u")</f>
        <v>cag</v>
      </c>
      <c r="H75" t="str">
        <f>_xlfn.XLOOKUP(Table6[[#This Row],[RNA 2]], Table1[Codon], Table1[Amino Acid])</f>
        <v>Glutamine</v>
      </c>
      <c r="I75" t="str">
        <f>_xlfn.XLOOKUP(Table6[[#This Row],[Name 2]], Table2[Name], Table2[Polarity])</f>
        <v>Polar</v>
      </c>
      <c r="J75" t="str">
        <f>_xlfn.XLOOKUP(Table6[[#This Row],[Name 2]], Table2[Name], Table2[Class])</f>
        <v>Amide</v>
      </c>
      <c r="K75">
        <v>9</v>
      </c>
    </row>
    <row r="76" spans="1:11">
      <c r="A76" t="s">
        <v>55</v>
      </c>
      <c r="B76" t="str">
        <f>SUBSTITUTE(Table6[[#This Row],[DNA 1]], "t", "u")</f>
        <v>gca</v>
      </c>
      <c r="C76" t="str">
        <f>_xlfn.XLOOKUP(Table6[[#This Row],[RNA 1]], Table1[Codon], Table1[Amino Acid])</f>
        <v>Alanine</v>
      </c>
      <c r="D76" t="str">
        <f>_xlfn.XLOOKUP(Table6[[#This Row],[Name 1]], Table2[Name], Table2[Polarity])</f>
        <v>Nonpolar</v>
      </c>
      <c r="E76" t="str">
        <f>_xlfn.XLOOKUP(Table6[[#This Row],[Name 1]], Table2[Name], Table2[Class])</f>
        <v>Aliphatic</v>
      </c>
      <c r="F76" t="s">
        <v>45</v>
      </c>
      <c r="G76" t="str">
        <f>SUBSTITUTE(Table6[[#This Row],[DNA 2]], "t", "u")</f>
        <v>cag</v>
      </c>
      <c r="H76" t="str">
        <f>_xlfn.XLOOKUP(Table6[[#This Row],[RNA 2]], Table1[Codon], Table1[Amino Acid])</f>
        <v>Glutamine</v>
      </c>
      <c r="I76" t="str">
        <f>_xlfn.XLOOKUP(Table6[[#This Row],[Name 2]], Table2[Name], Table2[Polarity])</f>
        <v>Polar</v>
      </c>
      <c r="J76" t="str">
        <f>_xlfn.XLOOKUP(Table6[[#This Row],[Name 2]], Table2[Name], Table2[Class])</f>
        <v>Amide</v>
      </c>
      <c r="K76">
        <v>8</v>
      </c>
    </row>
    <row r="77" spans="1:11">
      <c r="A77" t="s">
        <v>50</v>
      </c>
      <c r="B77" t="str">
        <f>SUBSTITUTE(Table6[[#This Row],[DNA 1]], "t", "u")</f>
        <v>uca</v>
      </c>
      <c r="C77" t="str">
        <f>_xlfn.XLOOKUP(Table6[[#This Row],[RNA 1]], Table1[Codon], Table1[Amino Acid])</f>
        <v>Serine</v>
      </c>
      <c r="D77" t="str">
        <f>_xlfn.XLOOKUP(Table6[[#This Row],[Name 1]], Table2[Name], Table2[Polarity])</f>
        <v>Polar</v>
      </c>
      <c r="E77" t="str">
        <f>_xlfn.XLOOKUP(Table6[[#This Row],[Name 1]], Table2[Name], Table2[Class])</f>
        <v>Hydroxylic</v>
      </c>
      <c r="F77" t="s">
        <v>45</v>
      </c>
      <c r="G77" t="str">
        <f>SUBSTITUTE(Table6[[#This Row],[DNA 2]], "t", "u")</f>
        <v>cag</v>
      </c>
      <c r="H77" t="str">
        <f>_xlfn.XLOOKUP(Table6[[#This Row],[RNA 2]], Table1[Codon], Table1[Amino Acid])</f>
        <v>Glutamine</v>
      </c>
      <c r="I77" t="str">
        <f>_xlfn.XLOOKUP(Table6[[#This Row],[Name 2]], Table2[Name], Table2[Polarity])</f>
        <v>Polar</v>
      </c>
      <c r="J77" t="str">
        <f>_xlfn.XLOOKUP(Table6[[#This Row],[Name 2]], Table2[Name], Table2[Class])</f>
        <v>Amide</v>
      </c>
      <c r="K77">
        <v>10</v>
      </c>
    </row>
    <row r="78" spans="1:11">
      <c r="A78" t="s">
        <v>61</v>
      </c>
      <c r="B78" t="str">
        <f>SUBSTITUTE(Table6[[#This Row],[DNA 1]], "t", "u")</f>
        <v>aca</v>
      </c>
      <c r="C78" t="str">
        <f>_xlfn.XLOOKUP(Table6[[#This Row],[RNA 1]], Table1[Codon], Table1[Amino Acid])</f>
        <v>Threonine</v>
      </c>
      <c r="D78" t="str">
        <f>_xlfn.XLOOKUP(Table6[[#This Row],[Name 1]], Table2[Name], Table2[Polarity])</f>
        <v>Polar</v>
      </c>
      <c r="E78" t="str">
        <f>_xlfn.XLOOKUP(Table6[[#This Row],[Name 1]], Table2[Name], Table2[Class])</f>
        <v>Hydroxylic</v>
      </c>
      <c r="F78" t="s">
        <v>60</v>
      </c>
      <c r="G78" t="str">
        <f>SUBSTITUTE(Table6[[#This Row],[DNA 2]], "t", "u")</f>
        <v>cau</v>
      </c>
      <c r="H78" t="str">
        <f>_xlfn.XLOOKUP(Table6[[#This Row],[RNA 2]], Table1[Codon], Table1[Amino Acid])</f>
        <v>Histidine</v>
      </c>
      <c r="I78" t="str">
        <f>_xlfn.XLOOKUP(Table6[[#This Row],[Name 2]], Table2[Name], Table2[Polarity])</f>
        <v>Polar</v>
      </c>
      <c r="J78" t="str">
        <f>_xlfn.XLOOKUP(Table6[[#This Row],[Name 2]], Table2[Name], Table2[Class])</f>
        <v>Cationic</v>
      </c>
      <c r="K78">
        <v>4</v>
      </c>
    </row>
    <row r="79" spans="1:11">
      <c r="A79" t="s">
        <v>36</v>
      </c>
      <c r="B79" t="str">
        <f>SUBSTITUTE(Table6[[#This Row],[DNA 1]], "t", "u")</f>
        <v>cca</v>
      </c>
      <c r="C79" t="str">
        <f>_xlfn.XLOOKUP(Table6[[#This Row],[RNA 1]], Table1[Codon], Table1[Amino Acid])</f>
        <v>Proline</v>
      </c>
      <c r="D79" t="str">
        <f>_xlfn.XLOOKUP(Table6[[#This Row],[Name 1]], Table2[Name], Table2[Polarity])</f>
        <v>Nonpolar</v>
      </c>
      <c r="E79" t="str">
        <f>_xlfn.XLOOKUP(Table6[[#This Row],[Name 1]], Table2[Name], Table2[Class])</f>
        <v>Cyclic</v>
      </c>
      <c r="F79" t="s">
        <v>60</v>
      </c>
      <c r="G79" t="str">
        <f>SUBSTITUTE(Table6[[#This Row],[DNA 2]], "t", "u")</f>
        <v>cau</v>
      </c>
      <c r="H79" t="str">
        <f>_xlfn.XLOOKUP(Table6[[#This Row],[RNA 2]], Table1[Codon], Table1[Amino Acid])</f>
        <v>Histidine</v>
      </c>
      <c r="I79" t="str">
        <f>_xlfn.XLOOKUP(Table6[[#This Row],[Name 2]], Table2[Name], Table2[Polarity])</f>
        <v>Polar</v>
      </c>
      <c r="J79" t="str">
        <f>_xlfn.XLOOKUP(Table6[[#This Row],[Name 2]], Table2[Name], Table2[Class])</f>
        <v>Cationic</v>
      </c>
      <c r="K79">
        <v>6</v>
      </c>
    </row>
    <row r="80" spans="1:11">
      <c r="A80" t="s">
        <v>55</v>
      </c>
      <c r="B80" t="str">
        <f>SUBSTITUTE(Table6[[#This Row],[DNA 1]], "t", "u")</f>
        <v>gca</v>
      </c>
      <c r="C80" t="str">
        <f>_xlfn.XLOOKUP(Table6[[#This Row],[RNA 1]], Table1[Codon], Table1[Amino Acid])</f>
        <v>Alanine</v>
      </c>
      <c r="D80" t="str">
        <f>_xlfn.XLOOKUP(Table6[[#This Row],[Name 1]], Table2[Name], Table2[Polarity])</f>
        <v>Nonpolar</v>
      </c>
      <c r="E80" t="str">
        <f>_xlfn.XLOOKUP(Table6[[#This Row],[Name 1]], Table2[Name], Table2[Class])</f>
        <v>Aliphatic</v>
      </c>
      <c r="F80" t="s">
        <v>60</v>
      </c>
      <c r="G80" t="str">
        <f>SUBSTITUTE(Table6[[#This Row],[DNA 2]], "t", "u")</f>
        <v>cau</v>
      </c>
      <c r="H80" t="str">
        <f>_xlfn.XLOOKUP(Table6[[#This Row],[RNA 2]], Table1[Codon], Table1[Amino Acid])</f>
        <v>Histidine</v>
      </c>
      <c r="I80" t="str">
        <f>_xlfn.XLOOKUP(Table6[[#This Row],[Name 2]], Table2[Name], Table2[Polarity])</f>
        <v>Polar</v>
      </c>
      <c r="J80" t="str">
        <f>_xlfn.XLOOKUP(Table6[[#This Row],[Name 2]], Table2[Name], Table2[Class])</f>
        <v>Cationic</v>
      </c>
      <c r="K80">
        <v>5</v>
      </c>
    </row>
    <row r="81" spans="1:11">
      <c r="A81" t="s">
        <v>50</v>
      </c>
      <c r="B81" t="str">
        <f>SUBSTITUTE(Table6[[#This Row],[DNA 1]], "t", "u")</f>
        <v>uca</v>
      </c>
      <c r="C81" t="str">
        <f>_xlfn.XLOOKUP(Table6[[#This Row],[RNA 1]], Table1[Codon], Table1[Amino Acid])</f>
        <v>Serine</v>
      </c>
      <c r="D81" t="str">
        <f>_xlfn.XLOOKUP(Table6[[#This Row],[Name 1]], Table2[Name], Table2[Polarity])</f>
        <v>Polar</v>
      </c>
      <c r="E81" t="str">
        <f>_xlfn.XLOOKUP(Table6[[#This Row],[Name 1]], Table2[Name], Table2[Class])</f>
        <v>Hydroxylic</v>
      </c>
      <c r="F81" t="s">
        <v>60</v>
      </c>
      <c r="G81" t="str">
        <f>SUBSTITUTE(Table6[[#This Row],[DNA 2]], "t", "u")</f>
        <v>cau</v>
      </c>
      <c r="H81" t="str">
        <f>_xlfn.XLOOKUP(Table6[[#This Row],[RNA 2]], Table1[Codon], Table1[Amino Acid])</f>
        <v>Histidine</v>
      </c>
      <c r="I81" t="str">
        <f>_xlfn.XLOOKUP(Table6[[#This Row],[Name 2]], Table2[Name], Table2[Polarity])</f>
        <v>Polar</v>
      </c>
      <c r="J81" t="str">
        <f>_xlfn.XLOOKUP(Table6[[#This Row],[Name 2]], Table2[Name], Table2[Class])</f>
        <v>Cationic</v>
      </c>
      <c r="K81">
        <v>6</v>
      </c>
    </row>
    <row r="82" spans="1:11">
      <c r="A82" t="s">
        <v>48</v>
      </c>
      <c r="B82" t="str">
        <f>SUBSTITUTE(Table6[[#This Row],[DNA 1]], "t", "u")</f>
        <v>acc</v>
      </c>
      <c r="C82" t="str">
        <f>_xlfn.XLOOKUP(Table6[[#This Row],[RNA 1]], Table1[Codon], Table1[Amino Acid])</f>
        <v>Threonine</v>
      </c>
      <c r="D82" t="str">
        <f>_xlfn.XLOOKUP(Table6[[#This Row],[Name 1]], Table2[Name], Table2[Polarity])</f>
        <v>Polar</v>
      </c>
      <c r="E82" t="str">
        <f>_xlfn.XLOOKUP(Table6[[#This Row],[Name 1]], Table2[Name], Table2[Class])</f>
        <v>Hydroxylic</v>
      </c>
      <c r="F82" t="s">
        <v>36</v>
      </c>
      <c r="G82" t="str">
        <f>SUBSTITUTE(Table6[[#This Row],[DNA 2]], "t", "u")</f>
        <v>cca</v>
      </c>
      <c r="H82" t="str">
        <f>_xlfn.XLOOKUP(Table6[[#This Row],[RNA 2]], Table1[Codon], Table1[Amino Acid])</f>
        <v>Proline</v>
      </c>
      <c r="I82" t="str">
        <f>_xlfn.XLOOKUP(Table6[[#This Row],[Name 2]], Table2[Name], Table2[Polarity])</f>
        <v>Nonpolar</v>
      </c>
      <c r="J82" t="str">
        <f>_xlfn.XLOOKUP(Table6[[#This Row],[Name 2]], Table2[Name], Table2[Class])</f>
        <v>Cyclic</v>
      </c>
      <c r="K82">
        <v>5</v>
      </c>
    </row>
    <row r="83" spans="1:11">
      <c r="A83" t="s">
        <v>8</v>
      </c>
      <c r="B83" t="str">
        <f>SUBSTITUTE(Table6[[#This Row],[DNA 1]], "t", "u")</f>
        <v>ccc</v>
      </c>
      <c r="C83" t="str">
        <f>_xlfn.XLOOKUP(Table6[[#This Row],[RNA 1]], Table1[Codon], Table1[Amino Acid])</f>
        <v>Proline</v>
      </c>
      <c r="D83" t="str">
        <f>_xlfn.XLOOKUP(Table6[[#This Row],[Name 1]], Table2[Name], Table2[Polarity])</f>
        <v>Nonpolar</v>
      </c>
      <c r="E83" t="str">
        <f>_xlfn.XLOOKUP(Table6[[#This Row],[Name 1]], Table2[Name], Table2[Class])</f>
        <v>Cyclic</v>
      </c>
      <c r="F83" t="s">
        <v>36</v>
      </c>
      <c r="G83" t="str">
        <f>SUBSTITUTE(Table6[[#This Row],[DNA 2]], "t", "u")</f>
        <v>cca</v>
      </c>
      <c r="H83" t="str">
        <f>_xlfn.XLOOKUP(Table6[[#This Row],[RNA 2]], Table1[Codon], Table1[Amino Acid])</f>
        <v>Proline</v>
      </c>
      <c r="I83" t="str">
        <f>_xlfn.XLOOKUP(Table6[[#This Row],[Name 2]], Table2[Name], Table2[Polarity])</f>
        <v>Nonpolar</v>
      </c>
      <c r="J83" t="str">
        <f>_xlfn.XLOOKUP(Table6[[#This Row],[Name 2]], Table2[Name], Table2[Class])</f>
        <v>Cyclic</v>
      </c>
      <c r="K83">
        <v>11</v>
      </c>
    </row>
    <row r="84" spans="1:11">
      <c r="A84" t="s">
        <v>7</v>
      </c>
      <c r="B84" t="str">
        <f>SUBSTITUTE(Table6[[#This Row],[DNA 1]], "t", "u")</f>
        <v>gcc</v>
      </c>
      <c r="C84" t="str">
        <f>_xlfn.XLOOKUP(Table6[[#This Row],[RNA 1]], Table1[Codon], Table1[Amino Acid])</f>
        <v>Alanine</v>
      </c>
      <c r="D84" t="str">
        <f>_xlfn.XLOOKUP(Table6[[#This Row],[Name 1]], Table2[Name], Table2[Polarity])</f>
        <v>Nonpolar</v>
      </c>
      <c r="E84" t="str">
        <f>_xlfn.XLOOKUP(Table6[[#This Row],[Name 1]], Table2[Name], Table2[Class])</f>
        <v>Aliphatic</v>
      </c>
      <c r="F84" t="s">
        <v>36</v>
      </c>
      <c r="G84" t="str">
        <f>SUBSTITUTE(Table6[[#This Row],[DNA 2]], "t", "u")</f>
        <v>cca</v>
      </c>
      <c r="H84" t="str">
        <f>_xlfn.XLOOKUP(Table6[[#This Row],[RNA 2]], Table1[Codon], Table1[Amino Acid])</f>
        <v>Proline</v>
      </c>
      <c r="I84" t="str">
        <f>_xlfn.XLOOKUP(Table6[[#This Row],[Name 2]], Table2[Name], Table2[Polarity])</f>
        <v>Nonpolar</v>
      </c>
      <c r="J84" t="str">
        <f>_xlfn.XLOOKUP(Table6[[#This Row],[Name 2]], Table2[Name], Table2[Class])</f>
        <v>Cyclic</v>
      </c>
      <c r="K84">
        <v>9</v>
      </c>
    </row>
    <row r="85" spans="1:11">
      <c r="A85" t="s">
        <v>54</v>
      </c>
      <c r="B85" t="str">
        <f>SUBSTITUTE(Table6[[#This Row],[DNA 1]], "t", "u")</f>
        <v>ucc</v>
      </c>
      <c r="C85" t="str">
        <f>_xlfn.XLOOKUP(Table6[[#This Row],[RNA 1]], Table1[Codon], Table1[Amino Acid])</f>
        <v>Serine</v>
      </c>
      <c r="D85" t="str">
        <f>_xlfn.XLOOKUP(Table6[[#This Row],[Name 1]], Table2[Name], Table2[Polarity])</f>
        <v>Polar</v>
      </c>
      <c r="E85" t="str">
        <f>_xlfn.XLOOKUP(Table6[[#This Row],[Name 1]], Table2[Name], Table2[Class])</f>
        <v>Hydroxylic</v>
      </c>
      <c r="F85" t="s">
        <v>36</v>
      </c>
      <c r="G85" t="str">
        <f>SUBSTITUTE(Table6[[#This Row],[DNA 2]], "t", "u")</f>
        <v>cca</v>
      </c>
      <c r="H85" t="str">
        <f>_xlfn.XLOOKUP(Table6[[#This Row],[RNA 2]], Table1[Codon], Table1[Amino Acid])</f>
        <v>Proline</v>
      </c>
      <c r="I85" t="str">
        <f>_xlfn.XLOOKUP(Table6[[#This Row],[Name 2]], Table2[Name], Table2[Polarity])</f>
        <v>Nonpolar</v>
      </c>
      <c r="J85" t="str">
        <f>_xlfn.XLOOKUP(Table6[[#This Row],[Name 2]], Table2[Name], Table2[Class])</f>
        <v>Cyclic</v>
      </c>
      <c r="K85">
        <v>6</v>
      </c>
    </row>
    <row r="86" spans="1:11">
      <c r="A86" t="s">
        <v>48</v>
      </c>
      <c r="B86" t="str">
        <f>SUBSTITUTE(Table6[[#This Row],[DNA 1]], "t", "u")</f>
        <v>acc</v>
      </c>
      <c r="C86" t="str">
        <f>_xlfn.XLOOKUP(Table6[[#This Row],[RNA 1]], Table1[Codon], Table1[Amino Acid])</f>
        <v>Threonine</v>
      </c>
      <c r="D86" t="str">
        <f>_xlfn.XLOOKUP(Table6[[#This Row],[Name 1]], Table2[Name], Table2[Polarity])</f>
        <v>Polar</v>
      </c>
      <c r="E86" t="str">
        <f>_xlfn.XLOOKUP(Table6[[#This Row],[Name 1]], Table2[Name], Table2[Class])</f>
        <v>Hydroxylic</v>
      </c>
      <c r="F86" t="s">
        <v>8</v>
      </c>
      <c r="G86" t="str">
        <f>SUBSTITUTE(Table6[[#This Row],[DNA 2]], "t", "u")</f>
        <v>ccc</v>
      </c>
      <c r="H86" s="36" t="str">
        <f>_xlfn.XLOOKUP(Table6[[#This Row],[RNA 2]], Table1[Codon], Table1[Amino Acid])</f>
        <v>Proline</v>
      </c>
      <c r="I86" t="str">
        <f>_xlfn.XLOOKUP(Table6[[#This Row],[Name 2]], Table2[Name], Table2[Polarity])</f>
        <v>Nonpolar</v>
      </c>
      <c r="J86" t="str">
        <f>_xlfn.XLOOKUP(Table6[[#This Row],[Name 2]], Table2[Name], Table2[Class])</f>
        <v>Cyclic</v>
      </c>
      <c r="K86">
        <v>13</v>
      </c>
    </row>
    <row r="87" spans="1:11">
      <c r="A87" t="s">
        <v>8</v>
      </c>
      <c r="B87" t="str">
        <f>SUBSTITUTE(Table6[[#This Row],[DNA 1]], "t", "u")</f>
        <v>ccc</v>
      </c>
      <c r="C87" t="str">
        <f>_xlfn.XLOOKUP(Table6[[#This Row],[RNA 1]], Table1[Codon], Table1[Amino Acid])</f>
        <v>Proline</v>
      </c>
      <c r="D87" t="str">
        <f>_xlfn.XLOOKUP(Table6[[#This Row],[Name 1]], Table2[Name], Table2[Polarity])</f>
        <v>Nonpolar</v>
      </c>
      <c r="E87" t="str">
        <f>_xlfn.XLOOKUP(Table6[[#This Row],[Name 1]], Table2[Name], Table2[Class])</f>
        <v>Cyclic</v>
      </c>
      <c r="F87" t="s">
        <v>8</v>
      </c>
      <c r="G87" t="str">
        <f>SUBSTITUTE(Table6[[#This Row],[DNA 2]], "t", "u")</f>
        <v>ccc</v>
      </c>
      <c r="H87" t="str">
        <f>_xlfn.XLOOKUP(Table6[[#This Row],[RNA 2]], Table1[Codon], Table1[Amino Acid])</f>
        <v>Proline</v>
      </c>
      <c r="I87" t="str">
        <f>_xlfn.XLOOKUP(Table6[[#This Row],[Name 2]], Table2[Name], Table2[Polarity])</f>
        <v>Nonpolar</v>
      </c>
      <c r="J87" t="str">
        <f>_xlfn.XLOOKUP(Table6[[#This Row],[Name 2]], Table2[Name], Table2[Class])</f>
        <v>Cyclic</v>
      </c>
      <c r="K87">
        <v>19</v>
      </c>
    </row>
    <row r="88" spans="1:11">
      <c r="A88" t="s">
        <v>7</v>
      </c>
      <c r="B88" t="str">
        <f>SUBSTITUTE(Table6[[#This Row],[DNA 1]], "t", "u")</f>
        <v>gcc</v>
      </c>
      <c r="C88" t="str">
        <f>_xlfn.XLOOKUP(Table6[[#This Row],[RNA 1]], Table1[Codon], Table1[Amino Acid])</f>
        <v>Alanine</v>
      </c>
      <c r="D88" t="str">
        <f>_xlfn.XLOOKUP(Table6[[#This Row],[Name 1]], Table2[Name], Table2[Polarity])</f>
        <v>Nonpolar</v>
      </c>
      <c r="E88" t="str">
        <f>_xlfn.XLOOKUP(Table6[[#This Row],[Name 1]], Table2[Name], Table2[Class])</f>
        <v>Aliphatic</v>
      </c>
      <c r="F88" t="s">
        <v>8</v>
      </c>
      <c r="G88" t="str">
        <f>SUBSTITUTE(Table6[[#This Row],[DNA 2]], "t", "u")</f>
        <v>ccc</v>
      </c>
      <c r="H88" t="str">
        <f>_xlfn.XLOOKUP(Table6[[#This Row],[RNA 2]], Table1[Codon], Table1[Amino Acid])</f>
        <v>Proline</v>
      </c>
      <c r="I88" t="str">
        <f>_xlfn.XLOOKUP(Table6[[#This Row],[Name 2]], Table2[Name], Table2[Polarity])</f>
        <v>Nonpolar</v>
      </c>
      <c r="J88" t="str">
        <f>_xlfn.XLOOKUP(Table6[[#This Row],[Name 2]], Table2[Name], Table2[Class])</f>
        <v>Cyclic</v>
      </c>
      <c r="K88">
        <v>17</v>
      </c>
    </row>
    <row r="89" spans="1:11">
      <c r="A89" t="s">
        <v>54</v>
      </c>
      <c r="B89" t="str">
        <f>SUBSTITUTE(Table6[[#This Row],[DNA 1]], "t", "u")</f>
        <v>ucc</v>
      </c>
      <c r="C89" t="str">
        <f>_xlfn.XLOOKUP(Table6[[#This Row],[RNA 1]], Table1[Codon], Table1[Amino Acid])</f>
        <v>Serine</v>
      </c>
      <c r="D89" t="str">
        <f>_xlfn.XLOOKUP(Table6[[#This Row],[Name 1]], Table2[Name], Table2[Polarity])</f>
        <v>Polar</v>
      </c>
      <c r="E89" t="str">
        <f>_xlfn.XLOOKUP(Table6[[#This Row],[Name 1]], Table2[Name], Table2[Class])</f>
        <v>Hydroxylic</v>
      </c>
      <c r="F89" t="s">
        <v>8</v>
      </c>
      <c r="G89" t="str">
        <f>SUBSTITUTE(Table6[[#This Row],[DNA 2]], "t", "u")</f>
        <v>ccc</v>
      </c>
      <c r="H89" t="str">
        <f>_xlfn.XLOOKUP(Table6[[#This Row],[RNA 2]], Table1[Codon], Table1[Amino Acid])</f>
        <v>Proline</v>
      </c>
      <c r="I89" t="str">
        <f>_xlfn.XLOOKUP(Table6[[#This Row],[Name 2]], Table2[Name], Table2[Polarity])</f>
        <v>Nonpolar</v>
      </c>
      <c r="J89" t="str">
        <f>_xlfn.XLOOKUP(Table6[[#This Row],[Name 2]], Table2[Name], Table2[Class])</f>
        <v>Cyclic</v>
      </c>
      <c r="K89">
        <v>5</v>
      </c>
    </row>
    <row r="90" spans="1:11">
      <c r="A90" t="s">
        <v>48</v>
      </c>
      <c r="B90" t="str">
        <f>SUBSTITUTE(Table6[[#This Row],[DNA 1]], "t", "u")</f>
        <v>acc</v>
      </c>
      <c r="C90" t="str">
        <f>_xlfn.XLOOKUP(Table6[[#This Row],[RNA 1]], Table1[Codon], Table1[Amino Acid])</f>
        <v>Threonine</v>
      </c>
      <c r="D90" t="str">
        <f>_xlfn.XLOOKUP(Table6[[#This Row],[Name 1]], Table2[Name], Table2[Polarity])</f>
        <v>Polar</v>
      </c>
      <c r="E90" t="str">
        <f>_xlfn.XLOOKUP(Table6[[#This Row],[Name 1]], Table2[Name], Table2[Class])</f>
        <v>Hydroxylic</v>
      </c>
      <c r="F90" t="s">
        <v>9</v>
      </c>
      <c r="G90" t="str">
        <f>SUBSTITUTE(Table6[[#This Row],[DNA 2]], "t", "u")</f>
        <v>ccg</v>
      </c>
      <c r="H90" t="str">
        <f>_xlfn.XLOOKUP(Table6[[#This Row],[RNA 2]], Table1[Codon], Table1[Amino Acid])</f>
        <v>Proline</v>
      </c>
      <c r="I90" t="str">
        <f>_xlfn.XLOOKUP(Table6[[#This Row],[Name 2]], Table2[Name], Table2[Polarity])</f>
        <v>Nonpolar</v>
      </c>
      <c r="J90" t="str">
        <f>_xlfn.XLOOKUP(Table6[[#This Row],[Name 2]], Table2[Name], Table2[Class])</f>
        <v>Cyclic</v>
      </c>
      <c r="K90">
        <v>5</v>
      </c>
    </row>
    <row r="91" spans="1:11">
      <c r="A91" t="s">
        <v>8</v>
      </c>
      <c r="B91" t="str">
        <f>SUBSTITUTE(Table6[[#This Row],[DNA 1]], "t", "u")</f>
        <v>ccc</v>
      </c>
      <c r="C91" t="str">
        <f>_xlfn.XLOOKUP(Table6[[#This Row],[RNA 1]], Table1[Codon], Table1[Amino Acid])</f>
        <v>Proline</v>
      </c>
      <c r="D91" t="str">
        <f>_xlfn.XLOOKUP(Table6[[#This Row],[Name 1]], Table2[Name], Table2[Polarity])</f>
        <v>Nonpolar</v>
      </c>
      <c r="E91" t="str">
        <f>_xlfn.XLOOKUP(Table6[[#This Row],[Name 1]], Table2[Name], Table2[Class])</f>
        <v>Cyclic</v>
      </c>
      <c r="F91" t="s">
        <v>9</v>
      </c>
      <c r="G91" t="str">
        <f>SUBSTITUTE(Table6[[#This Row],[DNA 2]], "t", "u")</f>
        <v>ccg</v>
      </c>
      <c r="H91" t="str">
        <f>_xlfn.XLOOKUP(Table6[[#This Row],[RNA 2]], Table1[Codon], Table1[Amino Acid])</f>
        <v>Proline</v>
      </c>
      <c r="I91" t="str">
        <f>_xlfn.XLOOKUP(Table6[[#This Row],[Name 2]], Table2[Name], Table2[Polarity])</f>
        <v>Nonpolar</v>
      </c>
      <c r="J91" t="str">
        <f>_xlfn.XLOOKUP(Table6[[#This Row],[Name 2]], Table2[Name], Table2[Class])</f>
        <v>Cyclic</v>
      </c>
      <c r="K91">
        <v>16</v>
      </c>
    </row>
    <row r="92" spans="1:11">
      <c r="A92" t="s">
        <v>7</v>
      </c>
      <c r="B92" t="str">
        <f>SUBSTITUTE(Table6[[#This Row],[DNA 1]], "t", "u")</f>
        <v>gcc</v>
      </c>
      <c r="C92" t="str">
        <f>_xlfn.XLOOKUP(Table6[[#This Row],[RNA 1]], Table1[Codon], Table1[Amino Acid])</f>
        <v>Alanine</v>
      </c>
      <c r="D92" t="str">
        <f>_xlfn.XLOOKUP(Table6[[#This Row],[Name 1]], Table2[Name], Table2[Polarity])</f>
        <v>Nonpolar</v>
      </c>
      <c r="E92" t="str">
        <f>_xlfn.XLOOKUP(Table6[[#This Row],[Name 1]], Table2[Name], Table2[Class])</f>
        <v>Aliphatic</v>
      </c>
      <c r="F92" t="s">
        <v>9</v>
      </c>
      <c r="G92" t="str">
        <f>SUBSTITUTE(Table6[[#This Row],[DNA 2]], "t", "u")</f>
        <v>ccg</v>
      </c>
      <c r="H92" t="str">
        <f>_xlfn.XLOOKUP(Table6[[#This Row],[RNA 2]], Table1[Codon], Table1[Amino Acid])</f>
        <v>Proline</v>
      </c>
      <c r="I92" t="str">
        <f>_xlfn.XLOOKUP(Table6[[#This Row],[Name 2]], Table2[Name], Table2[Polarity])</f>
        <v>Nonpolar</v>
      </c>
      <c r="J92" t="str">
        <f>_xlfn.XLOOKUP(Table6[[#This Row],[Name 2]], Table2[Name], Table2[Class])</f>
        <v>Cyclic</v>
      </c>
      <c r="K92">
        <v>21</v>
      </c>
    </row>
    <row r="93" spans="1:11">
      <c r="A93" t="s">
        <v>54</v>
      </c>
      <c r="B93" t="str">
        <f>SUBSTITUTE(Table6[[#This Row],[DNA 1]], "t", "u")</f>
        <v>ucc</v>
      </c>
      <c r="C93" t="str">
        <f>_xlfn.XLOOKUP(Table6[[#This Row],[RNA 1]], Table1[Codon], Table1[Amino Acid])</f>
        <v>Serine</v>
      </c>
      <c r="D93" t="str">
        <f>_xlfn.XLOOKUP(Table6[[#This Row],[Name 1]], Table2[Name], Table2[Polarity])</f>
        <v>Polar</v>
      </c>
      <c r="E93" t="str">
        <f>_xlfn.XLOOKUP(Table6[[#This Row],[Name 1]], Table2[Name], Table2[Class])</f>
        <v>Hydroxylic</v>
      </c>
      <c r="F93" t="s">
        <v>9</v>
      </c>
      <c r="G93" t="str">
        <f>SUBSTITUTE(Table6[[#This Row],[DNA 2]], "t", "u")</f>
        <v>ccg</v>
      </c>
      <c r="H93" t="str">
        <f>_xlfn.XLOOKUP(Table6[[#This Row],[RNA 2]], Table1[Codon], Table1[Amino Acid])</f>
        <v>Proline</v>
      </c>
      <c r="I93" t="str">
        <f>_xlfn.XLOOKUP(Table6[[#This Row],[Name 2]], Table2[Name], Table2[Polarity])</f>
        <v>Nonpolar</v>
      </c>
      <c r="J93" t="str">
        <f>_xlfn.XLOOKUP(Table6[[#This Row],[Name 2]], Table2[Name], Table2[Class])</f>
        <v>Cyclic</v>
      </c>
      <c r="K93">
        <v>7</v>
      </c>
    </row>
    <row r="94" spans="1:11">
      <c r="A94" t="s">
        <v>48</v>
      </c>
      <c r="B94" t="str">
        <f>SUBSTITUTE(Table6[[#This Row],[DNA 1]], "t", "u")</f>
        <v>acc</v>
      </c>
      <c r="C94" t="str">
        <f>_xlfn.XLOOKUP(Table6[[#This Row],[RNA 1]], Table1[Codon], Table1[Amino Acid])</f>
        <v>Threonine</v>
      </c>
      <c r="D94" t="str">
        <f>_xlfn.XLOOKUP(Table6[[#This Row],[Name 1]], Table2[Name], Table2[Polarity])</f>
        <v>Polar</v>
      </c>
      <c r="E94" t="str">
        <f>_xlfn.XLOOKUP(Table6[[#This Row],[Name 1]], Table2[Name], Table2[Class])</f>
        <v>Hydroxylic</v>
      </c>
      <c r="F94" t="s">
        <v>46</v>
      </c>
      <c r="G94" t="str">
        <f>SUBSTITUTE(Table6[[#This Row],[DNA 2]], "t", "u")</f>
        <v>ccu</v>
      </c>
      <c r="H94" t="str">
        <f>_xlfn.XLOOKUP(Table6[[#This Row],[RNA 2]], Table1[Codon], Table1[Amino Acid])</f>
        <v>Proline</v>
      </c>
      <c r="I94" t="str">
        <f>_xlfn.XLOOKUP(Table6[[#This Row],[Name 2]], Table2[Name], Table2[Polarity])</f>
        <v>Nonpolar</v>
      </c>
      <c r="J94" t="str">
        <f>_xlfn.XLOOKUP(Table6[[#This Row],[Name 2]], Table2[Name], Table2[Class])</f>
        <v>Cyclic</v>
      </c>
      <c r="K94">
        <v>3</v>
      </c>
    </row>
    <row r="95" spans="1:11">
      <c r="A95" t="s">
        <v>8</v>
      </c>
      <c r="B95" t="str">
        <f>SUBSTITUTE(Table6[[#This Row],[DNA 1]], "t", "u")</f>
        <v>ccc</v>
      </c>
      <c r="C95" t="str">
        <f>_xlfn.XLOOKUP(Table6[[#This Row],[RNA 1]], Table1[Codon], Table1[Amino Acid])</f>
        <v>Proline</v>
      </c>
      <c r="D95" t="str">
        <f>_xlfn.XLOOKUP(Table6[[#This Row],[Name 1]], Table2[Name], Table2[Polarity])</f>
        <v>Nonpolar</v>
      </c>
      <c r="E95" t="str">
        <f>_xlfn.XLOOKUP(Table6[[#This Row],[Name 1]], Table2[Name], Table2[Class])</f>
        <v>Cyclic</v>
      </c>
      <c r="F95" t="s">
        <v>46</v>
      </c>
      <c r="G95" t="str">
        <f>SUBSTITUTE(Table6[[#This Row],[DNA 2]], "t", "u")</f>
        <v>ccu</v>
      </c>
      <c r="H95" t="str">
        <f>_xlfn.XLOOKUP(Table6[[#This Row],[RNA 2]], Table1[Codon], Table1[Amino Acid])</f>
        <v>Proline</v>
      </c>
      <c r="I95" t="str">
        <f>_xlfn.XLOOKUP(Table6[[#This Row],[Name 2]], Table2[Name], Table2[Polarity])</f>
        <v>Nonpolar</v>
      </c>
      <c r="J95" t="str">
        <f>_xlfn.XLOOKUP(Table6[[#This Row],[Name 2]], Table2[Name], Table2[Class])</f>
        <v>Cyclic</v>
      </c>
      <c r="K95">
        <v>8</v>
      </c>
    </row>
    <row r="96" spans="1:11">
      <c r="A96" t="s">
        <v>7</v>
      </c>
      <c r="B96" t="str">
        <f>SUBSTITUTE(Table6[[#This Row],[DNA 1]], "t", "u")</f>
        <v>gcc</v>
      </c>
      <c r="C96" t="str">
        <f>_xlfn.XLOOKUP(Table6[[#This Row],[RNA 1]], Table1[Codon], Table1[Amino Acid])</f>
        <v>Alanine</v>
      </c>
      <c r="D96" t="str">
        <f>_xlfn.XLOOKUP(Table6[[#This Row],[Name 1]], Table2[Name], Table2[Polarity])</f>
        <v>Nonpolar</v>
      </c>
      <c r="E96" t="str">
        <f>_xlfn.XLOOKUP(Table6[[#This Row],[Name 1]], Table2[Name], Table2[Class])</f>
        <v>Aliphatic</v>
      </c>
      <c r="F96" t="s">
        <v>46</v>
      </c>
      <c r="G96" t="str">
        <f>SUBSTITUTE(Table6[[#This Row],[DNA 2]], "t", "u")</f>
        <v>ccu</v>
      </c>
      <c r="H96" t="str">
        <f>_xlfn.XLOOKUP(Table6[[#This Row],[RNA 2]], Table1[Codon], Table1[Amino Acid])</f>
        <v>Proline</v>
      </c>
      <c r="I96" t="str">
        <f>_xlfn.XLOOKUP(Table6[[#This Row],[Name 2]], Table2[Name], Table2[Polarity])</f>
        <v>Nonpolar</v>
      </c>
      <c r="J96" t="str">
        <f>_xlfn.XLOOKUP(Table6[[#This Row],[Name 2]], Table2[Name], Table2[Class])</f>
        <v>Cyclic</v>
      </c>
      <c r="K96">
        <v>11</v>
      </c>
    </row>
    <row r="97" spans="1:11">
      <c r="A97" t="s">
        <v>54</v>
      </c>
      <c r="B97" t="str">
        <f>SUBSTITUTE(Table6[[#This Row],[DNA 1]], "t", "u")</f>
        <v>ucc</v>
      </c>
      <c r="C97" t="str">
        <f>_xlfn.XLOOKUP(Table6[[#This Row],[RNA 1]], Table1[Codon], Table1[Amino Acid])</f>
        <v>Serine</v>
      </c>
      <c r="D97" t="str">
        <f>_xlfn.XLOOKUP(Table6[[#This Row],[Name 1]], Table2[Name], Table2[Polarity])</f>
        <v>Polar</v>
      </c>
      <c r="E97" t="str">
        <f>_xlfn.XLOOKUP(Table6[[#This Row],[Name 1]], Table2[Name], Table2[Class])</f>
        <v>Hydroxylic</v>
      </c>
      <c r="F97" t="s">
        <v>46</v>
      </c>
      <c r="G97" t="str">
        <f>SUBSTITUTE(Table6[[#This Row],[DNA 2]], "t", "u")</f>
        <v>ccu</v>
      </c>
      <c r="H97" t="str">
        <f>_xlfn.XLOOKUP(Table6[[#This Row],[RNA 2]], Table1[Codon], Table1[Amino Acid])</f>
        <v>Proline</v>
      </c>
      <c r="I97" t="str">
        <f>_xlfn.XLOOKUP(Table6[[#This Row],[Name 2]], Table2[Name], Table2[Polarity])</f>
        <v>Nonpolar</v>
      </c>
      <c r="J97" t="str">
        <f>_xlfn.XLOOKUP(Table6[[#This Row],[Name 2]], Table2[Name], Table2[Class])</f>
        <v>Cyclic</v>
      </c>
      <c r="K97">
        <v>6</v>
      </c>
    </row>
    <row r="98" spans="1:11">
      <c r="A98" t="s">
        <v>63</v>
      </c>
      <c r="B98" t="str">
        <f>SUBSTITUTE(Table6[[#This Row],[DNA 1]], "t", "u")</f>
        <v>acg</v>
      </c>
      <c r="C98" t="str">
        <f>_xlfn.XLOOKUP(Table6[[#This Row],[RNA 1]], Table1[Codon], Table1[Amino Acid])</f>
        <v>Threonine</v>
      </c>
      <c r="D98" t="str">
        <f>_xlfn.XLOOKUP(Table6[[#This Row],[Name 1]], Table2[Name], Table2[Polarity])</f>
        <v>Polar</v>
      </c>
      <c r="E98" t="str">
        <f>_xlfn.XLOOKUP(Table6[[#This Row],[Name 1]], Table2[Name], Table2[Class])</f>
        <v>Hydroxylic</v>
      </c>
      <c r="F98" t="s">
        <v>37</v>
      </c>
      <c r="G98" t="str">
        <f>SUBSTITUTE(Table6[[#This Row],[DNA 2]], "t", "u")</f>
        <v>cga</v>
      </c>
      <c r="H98" t="str">
        <f>_xlfn.XLOOKUP(Table6[[#This Row],[RNA 2]], Table1[Codon], Table1[Amino Acid])</f>
        <v>Arginine</v>
      </c>
      <c r="I98" t="str">
        <f>_xlfn.XLOOKUP(Table6[[#This Row],[Name 2]], Table2[Name], Table2[Polarity])</f>
        <v>Polar</v>
      </c>
      <c r="J98" t="str">
        <f>_xlfn.XLOOKUP(Table6[[#This Row],[Name 2]], Table2[Name], Table2[Class])</f>
        <v>Fixed cation</v>
      </c>
      <c r="K98">
        <v>6</v>
      </c>
    </row>
    <row r="99" spans="1:11">
      <c r="A99" t="s">
        <v>9</v>
      </c>
      <c r="B99" t="str">
        <f>SUBSTITUTE(Table6[[#This Row],[DNA 1]], "t", "u")</f>
        <v>ccg</v>
      </c>
      <c r="C99" t="str">
        <f>_xlfn.XLOOKUP(Table6[[#This Row],[RNA 1]], Table1[Codon], Table1[Amino Acid])</f>
        <v>Proline</v>
      </c>
      <c r="D99" t="str">
        <f>_xlfn.XLOOKUP(Table6[[#This Row],[Name 1]], Table2[Name], Table2[Polarity])</f>
        <v>Nonpolar</v>
      </c>
      <c r="E99" t="str">
        <f>_xlfn.XLOOKUP(Table6[[#This Row],[Name 1]], Table2[Name], Table2[Class])</f>
        <v>Cyclic</v>
      </c>
      <c r="F99" t="s">
        <v>37</v>
      </c>
      <c r="G99" t="str">
        <f>SUBSTITUTE(Table6[[#This Row],[DNA 2]], "t", "u")</f>
        <v>cga</v>
      </c>
      <c r="H99" s="36" t="str">
        <f>_xlfn.XLOOKUP(Table6[[#This Row],[RNA 2]], Table1[Codon], Table1[Amino Acid])</f>
        <v>Arginine</v>
      </c>
      <c r="I99" t="str">
        <f>_xlfn.XLOOKUP(Table6[[#This Row],[Name 2]], Table2[Name], Table2[Polarity])</f>
        <v>Polar</v>
      </c>
      <c r="J99" t="str">
        <f>_xlfn.XLOOKUP(Table6[[#This Row],[Name 2]], Table2[Name], Table2[Class])</f>
        <v>Fixed cation</v>
      </c>
      <c r="K99">
        <v>14</v>
      </c>
    </row>
    <row r="100" spans="1:11">
      <c r="A100" t="s">
        <v>18</v>
      </c>
      <c r="B100" t="str">
        <f>SUBSTITUTE(Table6[[#This Row],[DNA 1]], "t", "u")</f>
        <v>gcg</v>
      </c>
      <c r="C100" t="str">
        <f>_xlfn.XLOOKUP(Table6[[#This Row],[RNA 1]], Table1[Codon], Table1[Amino Acid])</f>
        <v>Alanine</v>
      </c>
      <c r="D100" t="str">
        <f>_xlfn.XLOOKUP(Table6[[#This Row],[Name 1]], Table2[Name], Table2[Polarity])</f>
        <v>Nonpolar</v>
      </c>
      <c r="E100" t="str">
        <f>_xlfn.XLOOKUP(Table6[[#This Row],[Name 1]], Table2[Name], Table2[Class])</f>
        <v>Aliphatic</v>
      </c>
      <c r="F100" t="s">
        <v>37</v>
      </c>
      <c r="G100" t="str">
        <f>SUBSTITUTE(Table6[[#This Row],[DNA 2]], "t", "u")</f>
        <v>cga</v>
      </c>
      <c r="H100" t="str">
        <f>_xlfn.XLOOKUP(Table6[[#This Row],[RNA 2]], Table1[Codon], Table1[Amino Acid])</f>
        <v>Arginine</v>
      </c>
      <c r="I100" t="str">
        <f>_xlfn.XLOOKUP(Table6[[#This Row],[Name 2]], Table2[Name], Table2[Polarity])</f>
        <v>Polar</v>
      </c>
      <c r="J100" t="str">
        <f>_xlfn.XLOOKUP(Table6[[#This Row],[Name 2]], Table2[Name], Table2[Class])</f>
        <v>Fixed cation</v>
      </c>
      <c r="K100">
        <v>8</v>
      </c>
    </row>
    <row r="101" spans="1:11">
      <c r="A101" t="s">
        <v>70</v>
      </c>
      <c r="B101" t="str">
        <f>SUBSTITUTE(Table6[[#This Row],[DNA 1]], "t", "u")</f>
        <v>ucg</v>
      </c>
      <c r="C101" t="str">
        <f>_xlfn.XLOOKUP(Table6[[#This Row],[RNA 1]], Table1[Codon], Table1[Amino Acid])</f>
        <v>Serine</v>
      </c>
      <c r="D101" t="str">
        <f>_xlfn.XLOOKUP(Table6[[#This Row],[Name 1]], Table2[Name], Table2[Polarity])</f>
        <v>Polar</v>
      </c>
      <c r="E101" t="str">
        <f>_xlfn.XLOOKUP(Table6[[#This Row],[Name 1]], Table2[Name], Table2[Class])</f>
        <v>Hydroxylic</v>
      </c>
      <c r="F101" t="s">
        <v>37</v>
      </c>
      <c r="G101" t="str">
        <f>SUBSTITUTE(Table6[[#This Row],[DNA 2]], "t", "u")</f>
        <v>cga</v>
      </c>
      <c r="H101" t="str">
        <f>_xlfn.XLOOKUP(Table6[[#This Row],[RNA 2]], Table1[Codon], Table1[Amino Acid])</f>
        <v>Arginine</v>
      </c>
      <c r="I101" t="str">
        <f>_xlfn.XLOOKUP(Table6[[#This Row],[Name 2]], Table2[Name], Table2[Polarity])</f>
        <v>Polar</v>
      </c>
      <c r="J101" t="str">
        <f>_xlfn.XLOOKUP(Table6[[#This Row],[Name 2]], Table2[Name], Table2[Class])</f>
        <v>Fixed cation</v>
      </c>
      <c r="K101">
        <v>3</v>
      </c>
    </row>
    <row r="102" spans="1:11">
      <c r="A102" t="s">
        <v>63</v>
      </c>
      <c r="B102" t="str">
        <f>SUBSTITUTE(Table6[[#This Row],[DNA 1]], "t", "u")</f>
        <v>acg</v>
      </c>
      <c r="C102" t="str">
        <f>_xlfn.XLOOKUP(Table6[[#This Row],[RNA 1]], Table1[Codon], Table1[Amino Acid])</f>
        <v>Threonine</v>
      </c>
      <c r="D102" t="str">
        <f>_xlfn.XLOOKUP(Table6[[#This Row],[Name 1]], Table2[Name], Table2[Polarity])</f>
        <v>Polar</v>
      </c>
      <c r="E102" t="str">
        <f>_xlfn.XLOOKUP(Table6[[#This Row],[Name 1]], Table2[Name], Table2[Class])</f>
        <v>Hydroxylic</v>
      </c>
      <c r="F102" t="s">
        <v>25</v>
      </c>
      <c r="G102" t="str">
        <f>SUBSTITUTE(Table6[[#This Row],[DNA 2]], "t", "u")</f>
        <v>cgc</v>
      </c>
      <c r="H102" t="str">
        <f>_xlfn.XLOOKUP(Table6[[#This Row],[RNA 2]], Table1[Codon], Table1[Amino Acid])</f>
        <v>Arginine</v>
      </c>
      <c r="I102" t="str">
        <f>_xlfn.XLOOKUP(Table6[[#This Row],[Name 2]], Table2[Name], Table2[Polarity])</f>
        <v>Polar</v>
      </c>
      <c r="J102" t="str">
        <f>_xlfn.XLOOKUP(Table6[[#This Row],[Name 2]], Table2[Name], Table2[Class])</f>
        <v>Fixed cation</v>
      </c>
      <c r="K102">
        <v>4</v>
      </c>
    </row>
    <row r="103" spans="1:11">
      <c r="A103" t="s">
        <v>9</v>
      </c>
      <c r="B103" t="str">
        <f>SUBSTITUTE(Table6[[#This Row],[DNA 1]], "t", "u")</f>
        <v>ccg</v>
      </c>
      <c r="C103" t="str">
        <f>_xlfn.XLOOKUP(Table6[[#This Row],[RNA 1]], Table1[Codon], Table1[Amino Acid])</f>
        <v>Proline</v>
      </c>
      <c r="D103" t="str">
        <f>_xlfn.XLOOKUP(Table6[[#This Row],[Name 1]], Table2[Name], Table2[Polarity])</f>
        <v>Nonpolar</v>
      </c>
      <c r="E103" t="str">
        <f>_xlfn.XLOOKUP(Table6[[#This Row],[Name 1]], Table2[Name], Table2[Class])</f>
        <v>Cyclic</v>
      </c>
      <c r="F103" t="s">
        <v>25</v>
      </c>
      <c r="G103" t="str">
        <f>SUBSTITUTE(Table6[[#This Row],[DNA 2]], "t", "u")</f>
        <v>cgc</v>
      </c>
      <c r="H103" t="str">
        <f>_xlfn.XLOOKUP(Table6[[#This Row],[RNA 2]], Table1[Codon], Table1[Amino Acid])</f>
        <v>Arginine</v>
      </c>
      <c r="I103" t="str">
        <f>_xlfn.XLOOKUP(Table6[[#This Row],[Name 2]], Table2[Name], Table2[Polarity])</f>
        <v>Polar</v>
      </c>
      <c r="J103" t="str">
        <f>_xlfn.XLOOKUP(Table6[[#This Row],[Name 2]], Table2[Name], Table2[Class])</f>
        <v>Fixed cation</v>
      </c>
      <c r="K103">
        <v>15</v>
      </c>
    </row>
    <row r="104" spans="1:11">
      <c r="A104" t="s">
        <v>18</v>
      </c>
      <c r="B104" t="str">
        <f>SUBSTITUTE(Table6[[#This Row],[DNA 1]], "t", "u")</f>
        <v>gcg</v>
      </c>
      <c r="C104" t="str">
        <f>_xlfn.XLOOKUP(Table6[[#This Row],[RNA 1]], Table1[Codon], Table1[Amino Acid])</f>
        <v>Alanine</v>
      </c>
      <c r="D104" t="str">
        <f>_xlfn.XLOOKUP(Table6[[#This Row],[Name 1]], Table2[Name], Table2[Polarity])</f>
        <v>Nonpolar</v>
      </c>
      <c r="E104" t="str">
        <f>_xlfn.XLOOKUP(Table6[[#This Row],[Name 1]], Table2[Name], Table2[Class])</f>
        <v>Aliphatic</v>
      </c>
      <c r="F104" t="s">
        <v>25</v>
      </c>
      <c r="G104" t="str">
        <f>SUBSTITUTE(Table6[[#This Row],[DNA 2]], "t", "u")</f>
        <v>cgc</v>
      </c>
      <c r="H104" t="str">
        <f>_xlfn.XLOOKUP(Table6[[#This Row],[RNA 2]], Table1[Codon], Table1[Amino Acid])</f>
        <v>Arginine</v>
      </c>
      <c r="I104" t="str">
        <f>_xlfn.XLOOKUP(Table6[[#This Row],[Name 2]], Table2[Name], Table2[Polarity])</f>
        <v>Polar</v>
      </c>
      <c r="J104" t="str">
        <f>_xlfn.XLOOKUP(Table6[[#This Row],[Name 2]], Table2[Name], Table2[Class])</f>
        <v>Fixed cation</v>
      </c>
      <c r="K104">
        <v>15</v>
      </c>
    </row>
    <row r="105" spans="1:11">
      <c r="A105" t="s">
        <v>70</v>
      </c>
      <c r="B105" t="str">
        <f>SUBSTITUTE(Table6[[#This Row],[DNA 1]], "t", "u")</f>
        <v>ucg</v>
      </c>
      <c r="C105" t="str">
        <f>_xlfn.XLOOKUP(Table6[[#This Row],[RNA 1]], Table1[Codon], Table1[Amino Acid])</f>
        <v>Serine</v>
      </c>
      <c r="D105" t="str">
        <f>_xlfn.XLOOKUP(Table6[[#This Row],[Name 1]], Table2[Name], Table2[Polarity])</f>
        <v>Polar</v>
      </c>
      <c r="E105" t="str">
        <f>_xlfn.XLOOKUP(Table6[[#This Row],[Name 1]], Table2[Name], Table2[Class])</f>
        <v>Hydroxylic</v>
      </c>
      <c r="F105" t="s">
        <v>25</v>
      </c>
      <c r="G105" t="str">
        <f>SUBSTITUTE(Table6[[#This Row],[DNA 2]], "t", "u")</f>
        <v>cgc</v>
      </c>
      <c r="H105" t="str">
        <f>_xlfn.XLOOKUP(Table6[[#This Row],[RNA 2]], Table1[Codon], Table1[Amino Acid])</f>
        <v>Arginine</v>
      </c>
      <c r="I105" t="str">
        <f>_xlfn.XLOOKUP(Table6[[#This Row],[Name 2]], Table2[Name], Table2[Polarity])</f>
        <v>Polar</v>
      </c>
      <c r="J105" t="str">
        <f>_xlfn.XLOOKUP(Table6[[#This Row],[Name 2]], Table2[Name], Table2[Class])</f>
        <v>Fixed cation</v>
      </c>
      <c r="K105">
        <v>2</v>
      </c>
    </row>
    <row r="106" spans="1:11">
      <c r="A106" t="s">
        <v>63</v>
      </c>
      <c r="B106" t="str">
        <f>SUBSTITUTE(Table6[[#This Row],[DNA 1]], "t", "u")</f>
        <v>acg</v>
      </c>
      <c r="C106" t="str">
        <f>_xlfn.XLOOKUP(Table6[[#This Row],[RNA 1]], Table1[Codon], Table1[Amino Acid])</f>
        <v>Threonine</v>
      </c>
      <c r="D106" t="str">
        <f>_xlfn.XLOOKUP(Table6[[#This Row],[Name 1]], Table2[Name], Table2[Polarity])</f>
        <v>Polar</v>
      </c>
      <c r="E106" t="str">
        <f>_xlfn.XLOOKUP(Table6[[#This Row],[Name 1]], Table2[Name], Table2[Class])</f>
        <v>Hydroxylic</v>
      </c>
      <c r="F106" t="s">
        <v>44</v>
      </c>
      <c r="G106" t="str">
        <f>SUBSTITUTE(Table6[[#This Row],[DNA 2]], "t", "u")</f>
        <v>cgg</v>
      </c>
      <c r="H106" t="str">
        <f>_xlfn.XLOOKUP(Table6[[#This Row],[RNA 2]], Table1[Codon], Table1[Amino Acid])</f>
        <v>Arginine</v>
      </c>
      <c r="I106" t="str">
        <f>_xlfn.XLOOKUP(Table6[[#This Row],[Name 2]], Table2[Name], Table2[Polarity])</f>
        <v>Polar</v>
      </c>
      <c r="J106" t="str">
        <f>_xlfn.XLOOKUP(Table6[[#This Row],[Name 2]], Table2[Name], Table2[Class])</f>
        <v>Fixed cation</v>
      </c>
      <c r="K106">
        <v>5</v>
      </c>
    </row>
    <row r="107" spans="1:11">
      <c r="A107" t="s">
        <v>9</v>
      </c>
      <c r="B107" t="str">
        <f>SUBSTITUTE(Table6[[#This Row],[DNA 1]], "t", "u")</f>
        <v>ccg</v>
      </c>
      <c r="C107" t="str">
        <f>_xlfn.XLOOKUP(Table6[[#This Row],[RNA 1]], Table1[Codon], Table1[Amino Acid])</f>
        <v>Proline</v>
      </c>
      <c r="D107" t="str">
        <f>_xlfn.XLOOKUP(Table6[[#This Row],[Name 1]], Table2[Name], Table2[Polarity])</f>
        <v>Nonpolar</v>
      </c>
      <c r="E107" t="str">
        <f>_xlfn.XLOOKUP(Table6[[#This Row],[Name 1]], Table2[Name], Table2[Class])</f>
        <v>Cyclic</v>
      </c>
      <c r="F107" t="s">
        <v>44</v>
      </c>
      <c r="G107" t="str">
        <f>SUBSTITUTE(Table6[[#This Row],[DNA 2]], "t", "u")</f>
        <v>cgg</v>
      </c>
      <c r="H107" t="str">
        <f>_xlfn.XLOOKUP(Table6[[#This Row],[RNA 2]], Table1[Codon], Table1[Amino Acid])</f>
        <v>Arginine</v>
      </c>
      <c r="I107" t="str">
        <f>_xlfn.XLOOKUP(Table6[[#This Row],[Name 2]], Table2[Name], Table2[Polarity])</f>
        <v>Polar</v>
      </c>
      <c r="J107" t="str">
        <f>_xlfn.XLOOKUP(Table6[[#This Row],[Name 2]], Table2[Name], Table2[Class])</f>
        <v>Fixed cation</v>
      </c>
      <c r="K107">
        <v>10</v>
      </c>
    </row>
    <row r="108" spans="1:11">
      <c r="A108" t="s">
        <v>18</v>
      </c>
      <c r="B108" t="str">
        <f>SUBSTITUTE(Table6[[#This Row],[DNA 1]], "t", "u")</f>
        <v>gcg</v>
      </c>
      <c r="C108" t="str">
        <f>_xlfn.XLOOKUP(Table6[[#This Row],[RNA 1]], Table1[Codon], Table1[Amino Acid])</f>
        <v>Alanine</v>
      </c>
      <c r="D108" t="str">
        <f>_xlfn.XLOOKUP(Table6[[#This Row],[Name 1]], Table2[Name], Table2[Polarity])</f>
        <v>Nonpolar</v>
      </c>
      <c r="E108" t="str">
        <f>_xlfn.XLOOKUP(Table6[[#This Row],[Name 1]], Table2[Name], Table2[Class])</f>
        <v>Aliphatic</v>
      </c>
      <c r="F108" t="s">
        <v>44</v>
      </c>
      <c r="G108" t="str">
        <f>SUBSTITUTE(Table6[[#This Row],[DNA 2]], "t", "u")</f>
        <v>cgg</v>
      </c>
      <c r="H108" t="str">
        <f>_xlfn.XLOOKUP(Table6[[#This Row],[RNA 2]], Table1[Codon], Table1[Amino Acid])</f>
        <v>Arginine</v>
      </c>
      <c r="I108" t="str">
        <f>_xlfn.XLOOKUP(Table6[[#This Row],[Name 2]], Table2[Name], Table2[Polarity])</f>
        <v>Polar</v>
      </c>
      <c r="J108" t="str">
        <f>_xlfn.XLOOKUP(Table6[[#This Row],[Name 2]], Table2[Name], Table2[Class])</f>
        <v>Fixed cation</v>
      </c>
      <c r="K108">
        <v>10</v>
      </c>
    </row>
    <row r="109" spans="1:11">
      <c r="A109" t="s">
        <v>70</v>
      </c>
      <c r="B109" t="str">
        <f>SUBSTITUTE(Table6[[#This Row],[DNA 1]], "t", "u")</f>
        <v>ucg</v>
      </c>
      <c r="C109" t="str">
        <f>_xlfn.XLOOKUP(Table6[[#This Row],[RNA 1]], Table1[Codon], Table1[Amino Acid])</f>
        <v>Serine</v>
      </c>
      <c r="D109" t="str">
        <f>_xlfn.XLOOKUP(Table6[[#This Row],[Name 1]], Table2[Name], Table2[Polarity])</f>
        <v>Polar</v>
      </c>
      <c r="E109" t="str">
        <f>_xlfn.XLOOKUP(Table6[[#This Row],[Name 1]], Table2[Name], Table2[Class])</f>
        <v>Hydroxylic</v>
      </c>
      <c r="F109" t="s">
        <v>44</v>
      </c>
      <c r="G109" t="str">
        <f>SUBSTITUTE(Table6[[#This Row],[DNA 2]], "t", "u")</f>
        <v>cgg</v>
      </c>
      <c r="H109" t="str">
        <f>_xlfn.XLOOKUP(Table6[[#This Row],[RNA 2]], Table1[Codon], Table1[Amino Acid])</f>
        <v>Arginine</v>
      </c>
      <c r="I109" t="str">
        <f>_xlfn.XLOOKUP(Table6[[#This Row],[Name 2]], Table2[Name], Table2[Polarity])</f>
        <v>Polar</v>
      </c>
      <c r="J109" t="str">
        <f>_xlfn.XLOOKUP(Table6[[#This Row],[Name 2]], Table2[Name], Table2[Class])</f>
        <v>Fixed cation</v>
      </c>
      <c r="K109">
        <v>3</v>
      </c>
    </row>
    <row r="110" spans="1:11">
      <c r="A110" t="s">
        <v>63</v>
      </c>
      <c r="B110" t="str">
        <f>SUBSTITUTE(Table6[[#This Row],[DNA 1]], "t", "u")</f>
        <v>acg</v>
      </c>
      <c r="C110" t="str">
        <f>_xlfn.XLOOKUP(Table6[[#This Row],[RNA 1]], Table1[Codon], Table1[Amino Acid])</f>
        <v>Threonine</v>
      </c>
      <c r="D110" t="str">
        <f>_xlfn.XLOOKUP(Table6[[#This Row],[Name 1]], Table2[Name], Table2[Polarity])</f>
        <v>Polar</v>
      </c>
      <c r="E110" t="str">
        <f>_xlfn.XLOOKUP(Table6[[#This Row],[Name 1]], Table2[Name], Table2[Class])</f>
        <v>Hydroxylic</v>
      </c>
      <c r="F110" t="s">
        <v>47</v>
      </c>
      <c r="G110" t="str">
        <f>SUBSTITUTE(Table6[[#This Row],[DNA 2]], "t", "u")</f>
        <v>cgu</v>
      </c>
      <c r="H110" t="str">
        <f>_xlfn.XLOOKUP(Table6[[#This Row],[RNA 2]], Table1[Codon], Table1[Amino Acid])</f>
        <v>Arginine</v>
      </c>
      <c r="I110" t="str">
        <f>_xlfn.XLOOKUP(Table6[[#This Row],[Name 2]], Table2[Name], Table2[Polarity])</f>
        <v>Polar</v>
      </c>
      <c r="J110" t="str">
        <f>_xlfn.XLOOKUP(Table6[[#This Row],[Name 2]], Table2[Name], Table2[Class])</f>
        <v>Fixed cation</v>
      </c>
      <c r="K110">
        <v>4</v>
      </c>
    </row>
    <row r="111" spans="1:11">
      <c r="A111" t="s">
        <v>9</v>
      </c>
      <c r="B111" t="str">
        <f>SUBSTITUTE(Table6[[#This Row],[DNA 1]], "t", "u")</f>
        <v>ccg</v>
      </c>
      <c r="C111" t="str">
        <f>_xlfn.XLOOKUP(Table6[[#This Row],[RNA 1]], Table1[Codon], Table1[Amino Acid])</f>
        <v>Proline</v>
      </c>
      <c r="D111" t="str">
        <f>_xlfn.XLOOKUP(Table6[[#This Row],[Name 1]], Table2[Name], Table2[Polarity])</f>
        <v>Nonpolar</v>
      </c>
      <c r="E111" t="str">
        <f>_xlfn.XLOOKUP(Table6[[#This Row],[Name 1]], Table2[Name], Table2[Class])</f>
        <v>Cyclic</v>
      </c>
      <c r="F111" t="s">
        <v>47</v>
      </c>
      <c r="G111" t="str">
        <f>SUBSTITUTE(Table6[[#This Row],[DNA 2]], "t", "u")</f>
        <v>cgu</v>
      </c>
      <c r="H111" t="str">
        <f>_xlfn.XLOOKUP(Table6[[#This Row],[RNA 2]], Table1[Codon], Table1[Amino Acid])</f>
        <v>Arginine</v>
      </c>
      <c r="I111" t="str">
        <f>_xlfn.XLOOKUP(Table6[[#This Row],[Name 2]], Table2[Name], Table2[Polarity])</f>
        <v>Polar</v>
      </c>
      <c r="J111" t="str">
        <f>_xlfn.XLOOKUP(Table6[[#This Row],[Name 2]], Table2[Name], Table2[Class])</f>
        <v>Fixed cation</v>
      </c>
      <c r="K111">
        <v>10</v>
      </c>
    </row>
    <row r="112" spans="1:11">
      <c r="A112" t="s">
        <v>18</v>
      </c>
      <c r="B112" t="str">
        <f>SUBSTITUTE(Table6[[#This Row],[DNA 1]], "t", "u")</f>
        <v>gcg</v>
      </c>
      <c r="C112" t="str">
        <f>_xlfn.XLOOKUP(Table6[[#This Row],[RNA 1]], Table1[Codon], Table1[Amino Acid])</f>
        <v>Alanine</v>
      </c>
      <c r="D112" t="str">
        <f>_xlfn.XLOOKUP(Table6[[#This Row],[Name 1]], Table2[Name], Table2[Polarity])</f>
        <v>Nonpolar</v>
      </c>
      <c r="E112" t="str">
        <f>_xlfn.XLOOKUP(Table6[[#This Row],[Name 1]], Table2[Name], Table2[Class])</f>
        <v>Aliphatic</v>
      </c>
      <c r="F112" t="s">
        <v>47</v>
      </c>
      <c r="G112" t="str">
        <f>SUBSTITUTE(Table6[[#This Row],[DNA 2]], "t", "u")</f>
        <v>cgu</v>
      </c>
      <c r="H112" t="str">
        <f>_xlfn.XLOOKUP(Table6[[#This Row],[RNA 2]], Table1[Codon], Table1[Amino Acid])</f>
        <v>Arginine</v>
      </c>
      <c r="I112" t="str">
        <f>_xlfn.XLOOKUP(Table6[[#This Row],[Name 2]], Table2[Name], Table2[Polarity])</f>
        <v>Polar</v>
      </c>
      <c r="J112" t="str">
        <f>_xlfn.XLOOKUP(Table6[[#This Row],[Name 2]], Table2[Name], Table2[Class])</f>
        <v>Fixed cation</v>
      </c>
      <c r="K112">
        <v>7</v>
      </c>
    </row>
    <row r="113" spans="1:11">
      <c r="A113" t="s">
        <v>70</v>
      </c>
      <c r="B113" t="str">
        <f>SUBSTITUTE(Table6[[#This Row],[DNA 1]], "t", "u")</f>
        <v>ucg</v>
      </c>
      <c r="C113" t="str">
        <f>_xlfn.XLOOKUP(Table6[[#This Row],[RNA 1]], Table1[Codon], Table1[Amino Acid])</f>
        <v>Serine</v>
      </c>
      <c r="D113" t="str">
        <f>_xlfn.XLOOKUP(Table6[[#This Row],[Name 1]], Table2[Name], Table2[Polarity])</f>
        <v>Polar</v>
      </c>
      <c r="E113" t="str">
        <f>_xlfn.XLOOKUP(Table6[[#This Row],[Name 1]], Table2[Name], Table2[Class])</f>
        <v>Hydroxylic</v>
      </c>
      <c r="F113" t="s">
        <v>47</v>
      </c>
      <c r="G113" t="str">
        <f>SUBSTITUTE(Table6[[#This Row],[DNA 2]], "t", "u")</f>
        <v>cgu</v>
      </c>
      <c r="H113" t="str">
        <f>_xlfn.XLOOKUP(Table6[[#This Row],[RNA 2]], Table1[Codon], Table1[Amino Acid])</f>
        <v>Arginine</v>
      </c>
      <c r="I113" t="str">
        <f>_xlfn.XLOOKUP(Table6[[#This Row],[Name 2]], Table2[Name], Table2[Polarity])</f>
        <v>Polar</v>
      </c>
      <c r="J113" t="str">
        <f>_xlfn.XLOOKUP(Table6[[#This Row],[Name 2]], Table2[Name], Table2[Class])</f>
        <v>Fixed cation</v>
      </c>
      <c r="K113">
        <v>6</v>
      </c>
    </row>
    <row r="114" spans="1:11">
      <c r="A114" t="s">
        <v>67</v>
      </c>
      <c r="B114" t="str">
        <f>SUBSTITUTE(Table6[[#This Row],[DNA 1]], "t", "u")</f>
        <v>acu</v>
      </c>
      <c r="C114" t="str">
        <f>_xlfn.XLOOKUP(Table6[[#This Row],[RNA 1]], Table1[Codon], Table1[Amino Acid])</f>
        <v>Threonine</v>
      </c>
      <c r="D114" t="str">
        <f>_xlfn.XLOOKUP(Table6[[#This Row],[Name 1]], Table2[Name], Table2[Polarity])</f>
        <v>Polar</v>
      </c>
      <c r="E114" t="str">
        <f>_xlfn.XLOOKUP(Table6[[#This Row],[Name 1]], Table2[Name], Table2[Class])</f>
        <v>Hydroxylic</v>
      </c>
      <c r="F114" t="s">
        <v>64</v>
      </c>
      <c r="G114" t="str">
        <f>SUBSTITUTE(Table6[[#This Row],[DNA 2]], "t", "u")</f>
        <v>cua</v>
      </c>
      <c r="H114" t="str">
        <f>_xlfn.XLOOKUP(Table6[[#This Row],[RNA 2]], Table1[Codon], Table1[Amino Acid])</f>
        <v>Leucine</v>
      </c>
      <c r="I114" t="str">
        <f>_xlfn.XLOOKUP(Table6[[#This Row],[Name 2]], Table2[Name], Table2[Polarity])</f>
        <v>Nonpolar</v>
      </c>
      <c r="J114" t="str">
        <f>_xlfn.XLOOKUP(Table6[[#This Row],[Name 2]], Table2[Name], Table2[Class])</f>
        <v>Aliphatic</v>
      </c>
      <c r="K114">
        <v>3</v>
      </c>
    </row>
    <row r="115" spans="1:11">
      <c r="A115" t="s">
        <v>46</v>
      </c>
      <c r="B115" t="str">
        <f>SUBSTITUTE(Table6[[#This Row],[DNA 1]], "t", "u")</f>
        <v>ccu</v>
      </c>
      <c r="C115" t="str">
        <f>_xlfn.XLOOKUP(Table6[[#This Row],[RNA 1]], Table1[Codon], Table1[Amino Acid])</f>
        <v>Proline</v>
      </c>
      <c r="D115" t="str">
        <f>_xlfn.XLOOKUP(Table6[[#This Row],[Name 1]], Table2[Name], Table2[Polarity])</f>
        <v>Nonpolar</v>
      </c>
      <c r="E115" t="str">
        <f>_xlfn.XLOOKUP(Table6[[#This Row],[Name 1]], Table2[Name], Table2[Class])</f>
        <v>Cyclic</v>
      </c>
      <c r="F115" t="s">
        <v>64</v>
      </c>
      <c r="G115" t="str">
        <f>SUBSTITUTE(Table6[[#This Row],[DNA 2]], "t", "u")</f>
        <v>cua</v>
      </c>
      <c r="H115" t="str">
        <f>_xlfn.XLOOKUP(Table6[[#This Row],[RNA 2]], Table1[Codon], Table1[Amino Acid])</f>
        <v>Leucine</v>
      </c>
      <c r="I115" t="str">
        <f>_xlfn.XLOOKUP(Table6[[#This Row],[Name 2]], Table2[Name], Table2[Polarity])</f>
        <v>Nonpolar</v>
      </c>
      <c r="J115" t="str">
        <f>_xlfn.XLOOKUP(Table6[[#This Row],[Name 2]], Table2[Name], Table2[Class])</f>
        <v>Aliphatic</v>
      </c>
      <c r="K115">
        <v>4</v>
      </c>
    </row>
    <row r="116" spans="1:11">
      <c r="A116" t="s">
        <v>56</v>
      </c>
      <c r="B116" t="str">
        <f>SUBSTITUTE(Table6[[#This Row],[DNA 1]], "t", "u")</f>
        <v>gcu</v>
      </c>
      <c r="C116" t="str">
        <f>_xlfn.XLOOKUP(Table6[[#This Row],[RNA 1]], Table1[Codon], Table1[Amino Acid])</f>
        <v>Alanine</v>
      </c>
      <c r="D116" t="str">
        <f>_xlfn.XLOOKUP(Table6[[#This Row],[Name 1]], Table2[Name], Table2[Polarity])</f>
        <v>Nonpolar</v>
      </c>
      <c r="E116" t="str">
        <f>_xlfn.XLOOKUP(Table6[[#This Row],[Name 1]], Table2[Name], Table2[Class])</f>
        <v>Aliphatic</v>
      </c>
      <c r="F116" t="s">
        <v>64</v>
      </c>
      <c r="G116" t="str">
        <f>SUBSTITUTE(Table6[[#This Row],[DNA 2]], "t", "u")</f>
        <v>cua</v>
      </c>
      <c r="H116" t="str">
        <f>_xlfn.XLOOKUP(Table6[[#This Row],[RNA 2]], Table1[Codon], Table1[Amino Acid])</f>
        <v>Leucine</v>
      </c>
      <c r="I116" t="str">
        <f>_xlfn.XLOOKUP(Table6[[#This Row],[Name 2]], Table2[Name], Table2[Polarity])</f>
        <v>Nonpolar</v>
      </c>
      <c r="J116" t="str">
        <f>_xlfn.XLOOKUP(Table6[[#This Row],[Name 2]], Table2[Name], Table2[Class])</f>
        <v>Aliphatic</v>
      </c>
      <c r="K116">
        <v>6</v>
      </c>
    </row>
    <row r="117" spans="1:11">
      <c r="A117" t="s">
        <v>30</v>
      </c>
      <c r="B117" t="str">
        <f>SUBSTITUTE(Table6[[#This Row],[DNA 1]], "t", "u")</f>
        <v>ucu</v>
      </c>
      <c r="C117" t="str">
        <f>_xlfn.XLOOKUP(Table6[[#This Row],[RNA 1]], Table1[Codon], Table1[Amino Acid])</f>
        <v>Serine</v>
      </c>
      <c r="D117" t="str">
        <f>_xlfn.XLOOKUP(Table6[[#This Row],[Name 1]], Table2[Name], Table2[Polarity])</f>
        <v>Polar</v>
      </c>
      <c r="E117" t="str">
        <f>_xlfn.XLOOKUP(Table6[[#This Row],[Name 1]], Table2[Name], Table2[Class])</f>
        <v>Hydroxylic</v>
      </c>
      <c r="F117" t="s">
        <v>64</v>
      </c>
      <c r="G117" t="str">
        <f>SUBSTITUTE(Table6[[#This Row],[DNA 2]], "t", "u")</f>
        <v>cua</v>
      </c>
      <c r="H117" t="str">
        <f>_xlfn.XLOOKUP(Table6[[#This Row],[RNA 2]], Table1[Codon], Table1[Amino Acid])</f>
        <v>Leucine</v>
      </c>
      <c r="I117" t="str">
        <f>_xlfn.XLOOKUP(Table6[[#This Row],[Name 2]], Table2[Name], Table2[Polarity])</f>
        <v>Nonpolar</v>
      </c>
      <c r="J117" t="str">
        <f>_xlfn.XLOOKUP(Table6[[#This Row],[Name 2]], Table2[Name], Table2[Class])</f>
        <v>Aliphatic</v>
      </c>
      <c r="K117">
        <v>5</v>
      </c>
    </row>
    <row r="118" spans="1:11">
      <c r="A118" t="s">
        <v>67</v>
      </c>
      <c r="B118" t="str">
        <f>SUBSTITUTE(Table6[[#This Row],[DNA 1]], "t", "u")</f>
        <v>acu</v>
      </c>
      <c r="C118" t="str">
        <f>_xlfn.XLOOKUP(Table6[[#This Row],[RNA 1]], Table1[Codon], Table1[Amino Acid])</f>
        <v>Threonine</v>
      </c>
      <c r="D118" t="str">
        <f>_xlfn.XLOOKUP(Table6[[#This Row],[Name 1]], Table2[Name], Table2[Polarity])</f>
        <v>Polar</v>
      </c>
      <c r="E118" t="str">
        <f>_xlfn.XLOOKUP(Table6[[#This Row],[Name 1]], Table2[Name], Table2[Class])</f>
        <v>Hydroxylic</v>
      </c>
      <c r="F118" t="s">
        <v>65</v>
      </c>
      <c r="G118" t="str">
        <f>SUBSTITUTE(Table6[[#This Row],[DNA 2]], "t", "u")</f>
        <v>cuc</v>
      </c>
      <c r="H118" t="str">
        <f>_xlfn.XLOOKUP(Table6[[#This Row],[RNA 2]], Table1[Codon], Table1[Amino Acid])</f>
        <v>Leucine</v>
      </c>
      <c r="I118" t="str">
        <f>_xlfn.XLOOKUP(Table6[[#This Row],[Name 2]], Table2[Name], Table2[Polarity])</f>
        <v>Nonpolar</v>
      </c>
      <c r="J118" t="str">
        <f>_xlfn.XLOOKUP(Table6[[#This Row],[Name 2]], Table2[Name], Table2[Class])</f>
        <v>Aliphatic</v>
      </c>
      <c r="K118">
        <v>2</v>
      </c>
    </row>
    <row r="119" spans="1:11">
      <c r="A119" t="s">
        <v>46</v>
      </c>
      <c r="B119" t="str">
        <f>SUBSTITUTE(Table6[[#This Row],[DNA 1]], "t", "u")</f>
        <v>ccu</v>
      </c>
      <c r="C119" t="str">
        <f>_xlfn.XLOOKUP(Table6[[#This Row],[RNA 1]], Table1[Codon], Table1[Amino Acid])</f>
        <v>Proline</v>
      </c>
      <c r="D119" t="str">
        <f>_xlfn.XLOOKUP(Table6[[#This Row],[Name 1]], Table2[Name], Table2[Polarity])</f>
        <v>Nonpolar</v>
      </c>
      <c r="E119" t="str">
        <f>_xlfn.XLOOKUP(Table6[[#This Row],[Name 1]], Table2[Name], Table2[Class])</f>
        <v>Cyclic</v>
      </c>
      <c r="F119" t="s">
        <v>65</v>
      </c>
      <c r="G119" t="str">
        <f>SUBSTITUTE(Table6[[#This Row],[DNA 2]], "t", "u")</f>
        <v>cuc</v>
      </c>
      <c r="H119" t="str">
        <f>_xlfn.XLOOKUP(Table6[[#This Row],[RNA 2]], Table1[Codon], Table1[Amino Acid])</f>
        <v>Leucine</v>
      </c>
      <c r="I119" t="str">
        <f>_xlfn.XLOOKUP(Table6[[#This Row],[Name 2]], Table2[Name], Table2[Polarity])</f>
        <v>Nonpolar</v>
      </c>
      <c r="J119" t="str">
        <f>_xlfn.XLOOKUP(Table6[[#This Row],[Name 2]], Table2[Name], Table2[Class])</f>
        <v>Aliphatic</v>
      </c>
      <c r="K119">
        <v>4</v>
      </c>
    </row>
    <row r="120" spans="1:11">
      <c r="A120" t="s">
        <v>56</v>
      </c>
      <c r="B120" t="str">
        <f>SUBSTITUTE(Table6[[#This Row],[DNA 1]], "t", "u")</f>
        <v>gcu</v>
      </c>
      <c r="C120" t="str">
        <f>_xlfn.XLOOKUP(Table6[[#This Row],[RNA 1]], Table1[Codon], Table1[Amino Acid])</f>
        <v>Alanine</v>
      </c>
      <c r="D120" t="str">
        <f>_xlfn.XLOOKUP(Table6[[#This Row],[Name 1]], Table2[Name], Table2[Polarity])</f>
        <v>Nonpolar</v>
      </c>
      <c r="E120" t="str">
        <f>_xlfn.XLOOKUP(Table6[[#This Row],[Name 1]], Table2[Name], Table2[Class])</f>
        <v>Aliphatic</v>
      </c>
      <c r="F120" t="s">
        <v>65</v>
      </c>
      <c r="G120" t="str">
        <f>SUBSTITUTE(Table6[[#This Row],[DNA 2]], "t", "u")</f>
        <v>cuc</v>
      </c>
      <c r="H120" t="str">
        <f>_xlfn.XLOOKUP(Table6[[#This Row],[RNA 2]], Table1[Codon], Table1[Amino Acid])</f>
        <v>Leucine</v>
      </c>
      <c r="I120" t="str">
        <f>_xlfn.XLOOKUP(Table6[[#This Row],[Name 2]], Table2[Name], Table2[Polarity])</f>
        <v>Nonpolar</v>
      </c>
      <c r="J120" t="str">
        <f>_xlfn.XLOOKUP(Table6[[#This Row],[Name 2]], Table2[Name], Table2[Class])</f>
        <v>Aliphatic</v>
      </c>
      <c r="K120">
        <v>4</v>
      </c>
    </row>
    <row r="121" spans="1:11">
      <c r="A121" t="s">
        <v>30</v>
      </c>
      <c r="B121" t="str">
        <f>SUBSTITUTE(Table6[[#This Row],[DNA 1]], "t", "u")</f>
        <v>ucu</v>
      </c>
      <c r="C121" t="str">
        <f>_xlfn.XLOOKUP(Table6[[#This Row],[RNA 1]], Table1[Codon], Table1[Amino Acid])</f>
        <v>Serine</v>
      </c>
      <c r="D121" t="str">
        <f>_xlfn.XLOOKUP(Table6[[#This Row],[Name 1]], Table2[Name], Table2[Polarity])</f>
        <v>Polar</v>
      </c>
      <c r="E121" t="str">
        <f>_xlfn.XLOOKUP(Table6[[#This Row],[Name 1]], Table2[Name], Table2[Class])</f>
        <v>Hydroxylic</v>
      </c>
      <c r="F121" t="s">
        <v>65</v>
      </c>
      <c r="G121" t="str">
        <f>SUBSTITUTE(Table6[[#This Row],[DNA 2]], "t", "u")</f>
        <v>cuc</v>
      </c>
      <c r="H121" t="str">
        <f>_xlfn.XLOOKUP(Table6[[#This Row],[RNA 2]], Table1[Codon], Table1[Amino Acid])</f>
        <v>Leucine</v>
      </c>
      <c r="I121" t="str">
        <f>_xlfn.XLOOKUP(Table6[[#This Row],[Name 2]], Table2[Name], Table2[Polarity])</f>
        <v>Nonpolar</v>
      </c>
      <c r="J121" t="str">
        <f>_xlfn.XLOOKUP(Table6[[#This Row],[Name 2]], Table2[Name], Table2[Class])</f>
        <v>Aliphatic</v>
      </c>
      <c r="K121">
        <v>8</v>
      </c>
    </row>
    <row r="122" spans="1:11">
      <c r="A122" t="s">
        <v>67</v>
      </c>
      <c r="B122" t="str">
        <f>SUBSTITUTE(Table6[[#This Row],[DNA 1]], "t", "u")</f>
        <v>acu</v>
      </c>
      <c r="C122" t="str">
        <f>_xlfn.XLOOKUP(Table6[[#This Row],[RNA 1]], Table1[Codon], Table1[Amino Acid])</f>
        <v>Threonine</v>
      </c>
      <c r="D122" t="str">
        <f>_xlfn.XLOOKUP(Table6[[#This Row],[Name 1]], Table2[Name], Table2[Polarity])</f>
        <v>Polar</v>
      </c>
      <c r="E122" t="str">
        <f>_xlfn.XLOOKUP(Table6[[#This Row],[Name 1]], Table2[Name], Table2[Class])</f>
        <v>Hydroxylic</v>
      </c>
      <c r="F122" t="s">
        <v>15</v>
      </c>
      <c r="G122" t="str">
        <f>SUBSTITUTE(Table6[[#This Row],[DNA 2]], "t", "u")</f>
        <v>cug</v>
      </c>
      <c r="H122" t="str">
        <f>_xlfn.XLOOKUP(Table6[[#This Row],[RNA 2]], Table1[Codon], Table1[Amino Acid])</f>
        <v>Leucine</v>
      </c>
      <c r="I122" t="str">
        <f>_xlfn.XLOOKUP(Table6[[#This Row],[Name 2]], Table2[Name], Table2[Polarity])</f>
        <v>Nonpolar</v>
      </c>
      <c r="J122" t="str">
        <f>_xlfn.XLOOKUP(Table6[[#This Row],[Name 2]], Table2[Name], Table2[Class])</f>
        <v>Aliphatic</v>
      </c>
      <c r="K122">
        <v>7</v>
      </c>
    </row>
    <row r="123" spans="1:11">
      <c r="A123" t="s">
        <v>46</v>
      </c>
      <c r="B123" t="str">
        <f>SUBSTITUTE(Table6[[#This Row],[DNA 1]], "t", "u")</f>
        <v>ccu</v>
      </c>
      <c r="C123" t="str">
        <f>_xlfn.XLOOKUP(Table6[[#This Row],[RNA 1]], Table1[Codon], Table1[Amino Acid])</f>
        <v>Proline</v>
      </c>
      <c r="D123" t="str">
        <f>_xlfn.XLOOKUP(Table6[[#This Row],[Name 1]], Table2[Name], Table2[Polarity])</f>
        <v>Nonpolar</v>
      </c>
      <c r="E123" t="str">
        <f>_xlfn.XLOOKUP(Table6[[#This Row],[Name 1]], Table2[Name], Table2[Class])</f>
        <v>Cyclic</v>
      </c>
      <c r="F123" t="s">
        <v>15</v>
      </c>
      <c r="G123" t="str">
        <f>SUBSTITUTE(Table6[[#This Row],[DNA 2]], "t", "u")</f>
        <v>cug</v>
      </c>
      <c r="H123" s="36" t="str">
        <f>_xlfn.XLOOKUP(Table6[[#This Row],[RNA 2]], Table1[Codon], Table1[Amino Acid])</f>
        <v>Leucine</v>
      </c>
      <c r="I123" t="str">
        <f>_xlfn.XLOOKUP(Table6[[#This Row],[Name 2]], Table2[Name], Table2[Polarity])</f>
        <v>Nonpolar</v>
      </c>
      <c r="J123" t="str">
        <f>_xlfn.XLOOKUP(Table6[[#This Row],[Name 2]], Table2[Name], Table2[Class])</f>
        <v>Aliphatic</v>
      </c>
      <c r="K123">
        <v>14</v>
      </c>
    </row>
    <row r="124" spans="1:11">
      <c r="A124" t="s">
        <v>56</v>
      </c>
      <c r="B124" t="str">
        <f>SUBSTITUTE(Table6[[#This Row],[DNA 1]], "t", "u")</f>
        <v>gcu</v>
      </c>
      <c r="C124" t="str">
        <f>_xlfn.XLOOKUP(Table6[[#This Row],[RNA 1]], Table1[Codon], Table1[Amino Acid])</f>
        <v>Alanine</v>
      </c>
      <c r="D124" t="str">
        <f>_xlfn.XLOOKUP(Table6[[#This Row],[Name 1]], Table2[Name], Table2[Polarity])</f>
        <v>Nonpolar</v>
      </c>
      <c r="E124" t="str">
        <f>_xlfn.XLOOKUP(Table6[[#This Row],[Name 1]], Table2[Name], Table2[Class])</f>
        <v>Aliphatic</v>
      </c>
      <c r="F124" t="s">
        <v>15</v>
      </c>
      <c r="G124" t="str">
        <f>SUBSTITUTE(Table6[[#This Row],[DNA 2]], "t", "u")</f>
        <v>cug</v>
      </c>
      <c r="H124" t="str">
        <f>_xlfn.XLOOKUP(Table6[[#This Row],[RNA 2]], Table1[Codon], Table1[Amino Acid])</f>
        <v>Leucine</v>
      </c>
      <c r="I124" t="str">
        <f>_xlfn.XLOOKUP(Table6[[#This Row],[Name 2]], Table2[Name], Table2[Polarity])</f>
        <v>Nonpolar</v>
      </c>
      <c r="J124" t="str">
        <f>_xlfn.XLOOKUP(Table6[[#This Row],[Name 2]], Table2[Name], Table2[Class])</f>
        <v>Aliphatic</v>
      </c>
      <c r="K124">
        <v>9</v>
      </c>
    </row>
    <row r="125" spans="1:11">
      <c r="A125" t="s">
        <v>30</v>
      </c>
      <c r="B125" t="str">
        <f>SUBSTITUTE(Table6[[#This Row],[DNA 1]], "t", "u")</f>
        <v>ucu</v>
      </c>
      <c r="C125" t="str">
        <f>_xlfn.XLOOKUP(Table6[[#This Row],[RNA 1]], Table1[Codon], Table1[Amino Acid])</f>
        <v>Serine</v>
      </c>
      <c r="D125" t="str">
        <f>_xlfn.XLOOKUP(Table6[[#This Row],[Name 1]], Table2[Name], Table2[Polarity])</f>
        <v>Polar</v>
      </c>
      <c r="E125" t="str">
        <f>_xlfn.XLOOKUP(Table6[[#This Row],[Name 1]], Table2[Name], Table2[Class])</f>
        <v>Hydroxylic</v>
      </c>
      <c r="F125" t="s">
        <v>15</v>
      </c>
      <c r="G125" t="str">
        <f>SUBSTITUTE(Table6[[#This Row],[DNA 2]], "t", "u")</f>
        <v>cug</v>
      </c>
      <c r="H125" t="str">
        <f>_xlfn.XLOOKUP(Table6[[#This Row],[RNA 2]], Table1[Codon], Table1[Amino Acid])</f>
        <v>Leucine</v>
      </c>
      <c r="I125" t="str">
        <f>_xlfn.XLOOKUP(Table6[[#This Row],[Name 2]], Table2[Name], Table2[Polarity])</f>
        <v>Nonpolar</v>
      </c>
      <c r="J125" t="str">
        <f>_xlfn.XLOOKUP(Table6[[#This Row],[Name 2]], Table2[Name], Table2[Class])</f>
        <v>Aliphatic</v>
      </c>
      <c r="K125">
        <v>12</v>
      </c>
    </row>
    <row r="126" spans="1:11">
      <c r="A126" t="s">
        <v>67</v>
      </c>
      <c r="B126" t="str">
        <f>SUBSTITUTE(Table6[[#This Row],[DNA 1]], "t", "u")</f>
        <v>acu</v>
      </c>
      <c r="C126" t="str">
        <f>_xlfn.XLOOKUP(Table6[[#This Row],[RNA 1]], Table1[Codon], Table1[Amino Acid])</f>
        <v>Threonine</v>
      </c>
      <c r="D126" t="str">
        <f>_xlfn.XLOOKUP(Table6[[#This Row],[Name 1]], Table2[Name], Table2[Polarity])</f>
        <v>Polar</v>
      </c>
      <c r="E126" t="str">
        <f>_xlfn.XLOOKUP(Table6[[#This Row],[Name 1]], Table2[Name], Table2[Class])</f>
        <v>Hydroxylic</v>
      </c>
      <c r="F126" t="s">
        <v>52</v>
      </c>
      <c r="G126" t="str">
        <f>SUBSTITUTE(Table6[[#This Row],[DNA 2]], "t", "u")</f>
        <v>cuu</v>
      </c>
      <c r="H126" t="str">
        <f>_xlfn.XLOOKUP(Table6[[#This Row],[RNA 2]], Table1[Codon], Table1[Amino Acid])</f>
        <v>Leucine</v>
      </c>
      <c r="I126" t="str">
        <f>_xlfn.XLOOKUP(Table6[[#This Row],[Name 2]], Table2[Name], Table2[Polarity])</f>
        <v>Nonpolar</v>
      </c>
      <c r="J126" t="str">
        <f>_xlfn.XLOOKUP(Table6[[#This Row],[Name 2]], Table2[Name], Table2[Class])</f>
        <v>Aliphatic</v>
      </c>
      <c r="K126">
        <v>5</v>
      </c>
    </row>
    <row r="127" spans="1:11">
      <c r="A127" t="s">
        <v>46</v>
      </c>
      <c r="B127" t="str">
        <f>SUBSTITUTE(Table6[[#This Row],[DNA 1]], "t", "u")</f>
        <v>ccu</v>
      </c>
      <c r="C127" t="str">
        <f>_xlfn.XLOOKUP(Table6[[#This Row],[RNA 1]], Table1[Codon], Table1[Amino Acid])</f>
        <v>Proline</v>
      </c>
      <c r="D127" t="str">
        <f>_xlfn.XLOOKUP(Table6[[#This Row],[Name 1]], Table2[Name], Table2[Polarity])</f>
        <v>Nonpolar</v>
      </c>
      <c r="E127" t="str">
        <f>_xlfn.XLOOKUP(Table6[[#This Row],[Name 1]], Table2[Name], Table2[Class])</f>
        <v>Cyclic</v>
      </c>
      <c r="F127" t="s">
        <v>52</v>
      </c>
      <c r="G127" t="str">
        <f>SUBSTITUTE(Table6[[#This Row],[DNA 2]], "t", "u")</f>
        <v>cuu</v>
      </c>
      <c r="H127" t="str">
        <f>_xlfn.XLOOKUP(Table6[[#This Row],[RNA 2]], Table1[Codon], Table1[Amino Acid])</f>
        <v>Leucine</v>
      </c>
      <c r="I127" t="str">
        <f>_xlfn.XLOOKUP(Table6[[#This Row],[Name 2]], Table2[Name], Table2[Polarity])</f>
        <v>Nonpolar</v>
      </c>
      <c r="J127" t="str">
        <f>_xlfn.XLOOKUP(Table6[[#This Row],[Name 2]], Table2[Name], Table2[Class])</f>
        <v>Aliphatic</v>
      </c>
      <c r="K127">
        <v>6</v>
      </c>
    </row>
    <row r="128" spans="1:11">
      <c r="A128" t="s">
        <v>56</v>
      </c>
      <c r="B128" t="str">
        <f>SUBSTITUTE(Table6[[#This Row],[DNA 1]], "t", "u")</f>
        <v>gcu</v>
      </c>
      <c r="C128" t="str">
        <f>_xlfn.XLOOKUP(Table6[[#This Row],[RNA 1]], Table1[Codon], Table1[Amino Acid])</f>
        <v>Alanine</v>
      </c>
      <c r="D128" t="str">
        <f>_xlfn.XLOOKUP(Table6[[#This Row],[Name 1]], Table2[Name], Table2[Polarity])</f>
        <v>Nonpolar</v>
      </c>
      <c r="E128" t="str">
        <f>_xlfn.XLOOKUP(Table6[[#This Row],[Name 1]], Table2[Name], Table2[Class])</f>
        <v>Aliphatic</v>
      </c>
      <c r="F128" t="s">
        <v>52</v>
      </c>
      <c r="G128" t="str">
        <f>SUBSTITUTE(Table6[[#This Row],[DNA 2]], "t", "u")</f>
        <v>cuu</v>
      </c>
      <c r="H128" t="str">
        <f>_xlfn.XLOOKUP(Table6[[#This Row],[RNA 2]], Table1[Codon], Table1[Amino Acid])</f>
        <v>Leucine</v>
      </c>
      <c r="I128" t="str">
        <f>_xlfn.XLOOKUP(Table6[[#This Row],[Name 2]], Table2[Name], Table2[Polarity])</f>
        <v>Nonpolar</v>
      </c>
      <c r="J128" t="str">
        <f>_xlfn.XLOOKUP(Table6[[#This Row],[Name 2]], Table2[Name], Table2[Class])</f>
        <v>Aliphatic</v>
      </c>
      <c r="K128">
        <v>4</v>
      </c>
    </row>
    <row r="129" spans="1:11">
      <c r="A129" t="s">
        <v>30</v>
      </c>
      <c r="B129" t="str">
        <f>SUBSTITUTE(Table6[[#This Row],[DNA 1]], "t", "u")</f>
        <v>ucu</v>
      </c>
      <c r="C129" t="str">
        <f>_xlfn.XLOOKUP(Table6[[#This Row],[RNA 1]], Table1[Codon], Table1[Amino Acid])</f>
        <v>Serine</v>
      </c>
      <c r="D129" t="str">
        <f>_xlfn.XLOOKUP(Table6[[#This Row],[Name 1]], Table2[Name], Table2[Polarity])</f>
        <v>Polar</v>
      </c>
      <c r="E129" t="str">
        <f>_xlfn.XLOOKUP(Table6[[#This Row],[Name 1]], Table2[Name], Table2[Class])</f>
        <v>Hydroxylic</v>
      </c>
      <c r="F129" t="s">
        <v>52</v>
      </c>
      <c r="G129" t="str">
        <f>SUBSTITUTE(Table6[[#This Row],[DNA 2]], "t", "u")</f>
        <v>cuu</v>
      </c>
      <c r="H129" t="str">
        <f>_xlfn.XLOOKUP(Table6[[#This Row],[RNA 2]], Table1[Codon], Table1[Amino Acid])</f>
        <v>Leucine</v>
      </c>
      <c r="I129" t="str">
        <f>_xlfn.XLOOKUP(Table6[[#This Row],[Name 2]], Table2[Name], Table2[Polarity])</f>
        <v>Nonpolar</v>
      </c>
      <c r="J129" t="str">
        <f>_xlfn.XLOOKUP(Table6[[#This Row],[Name 2]], Table2[Name], Table2[Class])</f>
        <v>Aliphatic</v>
      </c>
      <c r="K129">
        <v>10</v>
      </c>
    </row>
    <row r="130" spans="1:11">
      <c r="A130" t="s">
        <v>40</v>
      </c>
      <c r="B130" t="str">
        <f>SUBSTITUTE(Table6[[#This Row],[DNA 1]], "t", "u")</f>
        <v>aga</v>
      </c>
      <c r="C130" t="str">
        <f>_xlfn.XLOOKUP(Table6[[#This Row],[RNA 1]], Table1[Codon], Table1[Amino Acid])</f>
        <v>Arginine</v>
      </c>
      <c r="D130" t="str">
        <f>_xlfn.XLOOKUP(Table6[[#This Row],[Name 1]], Table2[Name], Table2[Polarity])</f>
        <v>Polar</v>
      </c>
      <c r="E130" t="str">
        <f>_xlfn.XLOOKUP(Table6[[#This Row],[Name 1]], Table2[Name], Table2[Class])</f>
        <v>Fixed cation</v>
      </c>
      <c r="F130" t="s">
        <v>32</v>
      </c>
      <c r="G130" t="str">
        <f>SUBSTITUTE(Table6[[#This Row],[DNA 2]], "t", "u")</f>
        <v>gaa</v>
      </c>
      <c r="H130" t="str">
        <f>_xlfn.XLOOKUP(Table6[[#This Row],[RNA 2]], Table1[Codon], Table1[Amino Acid])</f>
        <v>Glutamate</v>
      </c>
      <c r="I130" t="str">
        <f>_xlfn.XLOOKUP(Table6[[#This Row],[Name 2]], Table2[Name], Table2[Polarity])</f>
        <v>Base</v>
      </c>
      <c r="J130" t="str">
        <f>_xlfn.XLOOKUP(Table6[[#This Row],[Name 2]], Table2[Name], Table2[Class])</f>
        <v>Anion</v>
      </c>
      <c r="K130">
        <v>8</v>
      </c>
    </row>
    <row r="131" spans="1:11">
      <c r="A131" t="s">
        <v>37</v>
      </c>
      <c r="B131" t="str">
        <f>SUBSTITUTE(Table6[[#This Row],[DNA 1]], "t", "u")</f>
        <v>cga</v>
      </c>
      <c r="C131" t="str">
        <f>_xlfn.XLOOKUP(Table6[[#This Row],[RNA 1]], Table1[Codon], Table1[Amino Acid])</f>
        <v>Arginine</v>
      </c>
      <c r="D131" t="str">
        <f>_xlfn.XLOOKUP(Table6[[#This Row],[Name 1]], Table2[Name], Table2[Polarity])</f>
        <v>Polar</v>
      </c>
      <c r="E131" t="str">
        <f>_xlfn.XLOOKUP(Table6[[#This Row],[Name 1]], Table2[Name], Table2[Class])</f>
        <v>Fixed cation</v>
      </c>
      <c r="F131" t="s">
        <v>32</v>
      </c>
      <c r="G131" t="str">
        <f>SUBSTITUTE(Table6[[#This Row],[DNA 2]], "t", "u")</f>
        <v>gaa</v>
      </c>
      <c r="H131" t="str">
        <f>_xlfn.XLOOKUP(Table6[[#This Row],[RNA 2]], Table1[Codon], Table1[Amino Acid])</f>
        <v>Glutamate</v>
      </c>
      <c r="I131" t="str">
        <f>_xlfn.XLOOKUP(Table6[[#This Row],[Name 2]], Table2[Name], Table2[Polarity])</f>
        <v>Base</v>
      </c>
      <c r="J131" t="str">
        <f>_xlfn.XLOOKUP(Table6[[#This Row],[Name 2]], Table2[Name], Table2[Class])</f>
        <v>Anion</v>
      </c>
      <c r="K131">
        <v>10</v>
      </c>
    </row>
    <row r="132" spans="1:11">
      <c r="A132" t="s">
        <v>43</v>
      </c>
      <c r="B132" t="str">
        <f>SUBSTITUTE(Table6[[#This Row],[DNA 1]], "t", "u")</f>
        <v>gga</v>
      </c>
      <c r="C132" t="str">
        <f>_xlfn.XLOOKUP(Table6[[#This Row],[RNA 1]], Table1[Codon], Table1[Amino Acid])</f>
        <v>Glycine</v>
      </c>
      <c r="D132" t="str">
        <f>_xlfn.XLOOKUP(Table6[[#This Row],[Name 1]], Table2[Name], Table2[Polarity])</f>
        <v>Nonpolar</v>
      </c>
      <c r="E132" t="str">
        <f>_xlfn.XLOOKUP(Table6[[#This Row],[Name 1]], Table2[Name], Table2[Class])</f>
        <v>Aliphatic</v>
      </c>
      <c r="F132" t="s">
        <v>32</v>
      </c>
      <c r="G132" t="str">
        <f>SUBSTITUTE(Table6[[#This Row],[DNA 2]], "t", "u")</f>
        <v>gaa</v>
      </c>
      <c r="H132" t="str">
        <f>_xlfn.XLOOKUP(Table6[[#This Row],[RNA 2]], Table1[Codon], Table1[Amino Acid])</f>
        <v>Glutamate</v>
      </c>
      <c r="I132" t="str">
        <f>_xlfn.XLOOKUP(Table6[[#This Row],[Name 2]], Table2[Name], Table2[Polarity])</f>
        <v>Base</v>
      </c>
      <c r="J132" t="str">
        <f>_xlfn.XLOOKUP(Table6[[#This Row],[Name 2]], Table2[Name], Table2[Class])</f>
        <v>Anion</v>
      </c>
      <c r="K132">
        <v>6</v>
      </c>
    </row>
    <row r="133" spans="1:11">
      <c r="A133" t="s">
        <v>26</v>
      </c>
      <c r="B133" t="str">
        <f>SUBSTITUTE(Table6[[#This Row],[DNA 1]], "t", "u")</f>
        <v>uga</v>
      </c>
      <c r="C133" t="str">
        <f>_xlfn.XLOOKUP(Table6[[#This Row],[RNA 1]], Table1[Codon], Table1[Amino Acid])</f>
        <v>Tryptophan</v>
      </c>
      <c r="D133" t="str">
        <f>_xlfn.XLOOKUP(Table6[[#This Row],[Name 1]], Table2[Name], Table2[Polarity])</f>
        <v>Nonpolar</v>
      </c>
      <c r="E133" t="str">
        <f>_xlfn.XLOOKUP(Table6[[#This Row],[Name 1]], Table2[Name], Table2[Class])</f>
        <v>Aromatic</v>
      </c>
      <c r="F133" t="s">
        <v>32</v>
      </c>
      <c r="G133" t="str">
        <f>SUBSTITUTE(Table6[[#This Row],[DNA 2]], "t", "u")</f>
        <v>gaa</v>
      </c>
      <c r="H133" t="str">
        <f>_xlfn.XLOOKUP(Table6[[#This Row],[RNA 2]], Table1[Codon], Table1[Amino Acid])</f>
        <v>Glutamate</v>
      </c>
      <c r="I133" t="str">
        <f>_xlfn.XLOOKUP(Table6[[#This Row],[Name 2]], Table2[Name], Table2[Polarity])</f>
        <v>Base</v>
      </c>
      <c r="J133" t="str">
        <f>_xlfn.XLOOKUP(Table6[[#This Row],[Name 2]], Table2[Name], Table2[Class])</f>
        <v>Anion</v>
      </c>
      <c r="K133">
        <v>10</v>
      </c>
    </row>
    <row r="134" spans="1:11">
      <c r="A134" t="s">
        <v>40</v>
      </c>
      <c r="B134" t="str">
        <f>SUBSTITUTE(Table6[[#This Row],[DNA 1]], "t", "u")</f>
        <v>aga</v>
      </c>
      <c r="C134" t="str">
        <f>_xlfn.XLOOKUP(Table6[[#This Row],[RNA 1]], Table1[Codon], Table1[Amino Acid])</f>
        <v>Arginine</v>
      </c>
      <c r="D134" t="str">
        <f>_xlfn.XLOOKUP(Table6[[#This Row],[Name 1]], Table2[Name], Table2[Polarity])</f>
        <v>Polar</v>
      </c>
      <c r="E134" t="str">
        <f>_xlfn.XLOOKUP(Table6[[#This Row],[Name 1]], Table2[Name], Table2[Class])</f>
        <v>Fixed cation</v>
      </c>
      <c r="F134" t="s">
        <v>53</v>
      </c>
      <c r="G134" t="str">
        <f>SUBSTITUTE(Table6[[#This Row],[DNA 2]], "t", "u")</f>
        <v>gac</v>
      </c>
      <c r="H134" t="str">
        <f>_xlfn.XLOOKUP(Table6[[#This Row],[RNA 2]], Table1[Codon], Table1[Amino Acid])</f>
        <v>Aspartate</v>
      </c>
      <c r="I134" t="str">
        <f>_xlfn.XLOOKUP(Table6[[#This Row],[Name 2]], Table2[Name], Table2[Polarity])</f>
        <v>Base</v>
      </c>
      <c r="J134" t="str">
        <f>_xlfn.XLOOKUP(Table6[[#This Row],[Name 2]], Table2[Name], Table2[Class])</f>
        <v>Anion</v>
      </c>
      <c r="K134">
        <v>5</v>
      </c>
    </row>
    <row r="135" spans="1:11">
      <c r="A135" t="s">
        <v>37</v>
      </c>
      <c r="B135" t="str">
        <f>SUBSTITUTE(Table6[[#This Row],[DNA 1]], "t", "u")</f>
        <v>cga</v>
      </c>
      <c r="C135" t="str">
        <f>_xlfn.XLOOKUP(Table6[[#This Row],[RNA 1]], Table1[Codon], Table1[Amino Acid])</f>
        <v>Arginine</v>
      </c>
      <c r="D135" t="str">
        <f>_xlfn.XLOOKUP(Table6[[#This Row],[Name 1]], Table2[Name], Table2[Polarity])</f>
        <v>Polar</v>
      </c>
      <c r="E135" t="str">
        <f>_xlfn.XLOOKUP(Table6[[#This Row],[Name 1]], Table2[Name], Table2[Class])</f>
        <v>Fixed cation</v>
      </c>
      <c r="F135" t="s">
        <v>53</v>
      </c>
      <c r="G135" t="str">
        <f>SUBSTITUTE(Table6[[#This Row],[DNA 2]], "t", "u")</f>
        <v>gac</v>
      </c>
      <c r="H135" t="str">
        <f>_xlfn.XLOOKUP(Table6[[#This Row],[RNA 2]], Table1[Codon], Table1[Amino Acid])</f>
        <v>Aspartate</v>
      </c>
      <c r="I135" t="str">
        <f>_xlfn.XLOOKUP(Table6[[#This Row],[Name 2]], Table2[Name], Table2[Polarity])</f>
        <v>Base</v>
      </c>
      <c r="J135" t="str">
        <f>_xlfn.XLOOKUP(Table6[[#This Row],[Name 2]], Table2[Name], Table2[Class])</f>
        <v>Anion</v>
      </c>
      <c r="K135">
        <v>4</v>
      </c>
    </row>
    <row r="136" spans="1:11">
      <c r="A136" t="s">
        <v>43</v>
      </c>
      <c r="B136" t="str">
        <f>SUBSTITUTE(Table6[[#This Row],[DNA 1]], "t", "u")</f>
        <v>gga</v>
      </c>
      <c r="C136" t="str">
        <f>_xlfn.XLOOKUP(Table6[[#This Row],[RNA 1]], Table1[Codon], Table1[Amino Acid])</f>
        <v>Glycine</v>
      </c>
      <c r="D136" t="str">
        <f>_xlfn.XLOOKUP(Table6[[#This Row],[Name 1]], Table2[Name], Table2[Polarity])</f>
        <v>Nonpolar</v>
      </c>
      <c r="E136" t="str">
        <f>_xlfn.XLOOKUP(Table6[[#This Row],[Name 1]], Table2[Name], Table2[Class])</f>
        <v>Aliphatic</v>
      </c>
      <c r="F136" t="s">
        <v>53</v>
      </c>
      <c r="G136" t="str">
        <f>SUBSTITUTE(Table6[[#This Row],[DNA 2]], "t", "u")</f>
        <v>gac</v>
      </c>
      <c r="H136" t="str">
        <f>_xlfn.XLOOKUP(Table6[[#This Row],[RNA 2]], Table1[Codon], Table1[Amino Acid])</f>
        <v>Aspartate</v>
      </c>
      <c r="I136" t="str">
        <f>_xlfn.XLOOKUP(Table6[[#This Row],[Name 2]], Table2[Name], Table2[Polarity])</f>
        <v>Base</v>
      </c>
      <c r="J136" t="str">
        <f>_xlfn.XLOOKUP(Table6[[#This Row],[Name 2]], Table2[Name], Table2[Class])</f>
        <v>Anion</v>
      </c>
      <c r="K136">
        <v>5</v>
      </c>
    </row>
    <row r="137" spans="1:11">
      <c r="A137" t="s">
        <v>26</v>
      </c>
      <c r="B137" t="str">
        <f>SUBSTITUTE(Table6[[#This Row],[DNA 1]], "t", "u")</f>
        <v>uga</v>
      </c>
      <c r="C137" t="str">
        <f>_xlfn.XLOOKUP(Table6[[#This Row],[RNA 1]], Table1[Codon], Table1[Amino Acid])</f>
        <v>Tryptophan</v>
      </c>
      <c r="D137" t="str">
        <f>_xlfn.XLOOKUP(Table6[[#This Row],[Name 1]], Table2[Name], Table2[Polarity])</f>
        <v>Nonpolar</v>
      </c>
      <c r="E137" t="str">
        <f>_xlfn.XLOOKUP(Table6[[#This Row],[Name 1]], Table2[Name], Table2[Class])</f>
        <v>Aromatic</v>
      </c>
      <c r="F137" t="s">
        <v>53</v>
      </c>
      <c r="G137" t="str">
        <f>SUBSTITUTE(Table6[[#This Row],[DNA 2]], "t", "u")</f>
        <v>gac</v>
      </c>
      <c r="H137" t="str">
        <f>_xlfn.XLOOKUP(Table6[[#This Row],[RNA 2]], Table1[Codon], Table1[Amino Acid])</f>
        <v>Aspartate</v>
      </c>
      <c r="I137" t="str">
        <f>_xlfn.XLOOKUP(Table6[[#This Row],[Name 2]], Table2[Name], Table2[Polarity])</f>
        <v>Base</v>
      </c>
      <c r="J137" t="str">
        <f>_xlfn.XLOOKUP(Table6[[#This Row],[Name 2]], Table2[Name], Table2[Class])</f>
        <v>Anion</v>
      </c>
      <c r="K137">
        <v>10</v>
      </c>
    </row>
    <row r="138" spans="1:11">
      <c r="A138" t="s">
        <v>40</v>
      </c>
      <c r="B138" t="str">
        <f>SUBSTITUTE(Table6[[#This Row],[DNA 1]], "t", "u")</f>
        <v>aga</v>
      </c>
      <c r="C138" t="str">
        <f>_xlfn.XLOOKUP(Table6[[#This Row],[RNA 1]], Table1[Codon], Table1[Amino Acid])</f>
        <v>Arginine</v>
      </c>
      <c r="D138" t="str">
        <f>_xlfn.XLOOKUP(Table6[[#This Row],[Name 1]], Table2[Name], Table2[Polarity])</f>
        <v>Polar</v>
      </c>
      <c r="E138" t="str">
        <f>_xlfn.XLOOKUP(Table6[[#This Row],[Name 1]], Table2[Name], Table2[Class])</f>
        <v>Fixed cation</v>
      </c>
      <c r="F138" t="s">
        <v>20</v>
      </c>
      <c r="G138" t="str">
        <f>SUBSTITUTE(Table6[[#This Row],[DNA 2]], "t", "u")</f>
        <v>gag</v>
      </c>
      <c r="H138" t="str">
        <f>_xlfn.XLOOKUP(Table6[[#This Row],[RNA 2]], Table1[Codon], Table1[Amino Acid])</f>
        <v>Glutamate</v>
      </c>
      <c r="I138" t="str">
        <f>_xlfn.XLOOKUP(Table6[[#This Row],[Name 2]], Table2[Name], Table2[Polarity])</f>
        <v>Base</v>
      </c>
      <c r="J138" t="str">
        <f>_xlfn.XLOOKUP(Table6[[#This Row],[Name 2]], Table2[Name], Table2[Class])</f>
        <v>Anion</v>
      </c>
      <c r="K138">
        <v>8</v>
      </c>
    </row>
    <row r="139" spans="1:11">
      <c r="A139" t="s">
        <v>37</v>
      </c>
      <c r="B139" t="str">
        <f>SUBSTITUTE(Table6[[#This Row],[DNA 1]], "t", "u")</f>
        <v>cga</v>
      </c>
      <c r="C139" t="str">
        <f>_xlfn.XLOOKUP(Table6[[#This Row],[RNA 1]], Table1[Codon], Table1[Amino Acid])</f>
        <v>Arginine</v>
      </c>
      <c r="D139" t="str">
        <f>_xlfn.XLOOKUP(Table6[[#This Row],[Name 1]], Table2[Name], Table2[Polarity])</f>
        <v>Polar</v>
      </c>
      <c r="E139" t="str">
        <f>_xlfn.XLOOKUP(Table6[[#This Row],[Name 1]], Table2[Name], Table2[Class])</f>
        <v>Fixed cation</v>
      </c>
      <c r="F139" t="s">
        <v>20</v>
      </c>
      <c r="G139" t="str">
        <f>SUBSTITUTE(Table6[[#This Row],[DNA 2]], "t", "u")</f>
        <v>gag</v>
      </c>
      <c r="H139" t="str">
        <f>_xlfn.XLOOKUP(Table6[[#This Row],[RNA 2]], Table1[Codon], Table1[Amino Acid])</f>
        <v>Glutamate</v>
      </c>
      <c r="I139" t="str">
        <f>_xlfn.XLOOKUP(Table6[[#This Row],[Name 2]], Table2[Name], Table2[Polarity])</f>
        <v>Base</v>
      </c>
      <c r="J139" t="str">
        <f>_xlfn.XLOOKUP(Table6[[#This Row],[Name 2]], Table2[Name], Table2[Class])</f>
        <v>Anion</v>
      </c>
      <c r="K139">
        <v>12</v>
      </c>
    </row>
    <row r="140" spans="1:11">
      <c r="A140" t="s">
        <v>43</v>
      </c>
      <c r="B140" t="str">
        <f>SUBSTITUTE(Table6[[#This Row],[DNA 1]], "t", "u")</f>
        <v>gga</v>
      </c>
      <c r="C140" t="str">
        <f>_xlfn.XLOOKUP(Table6[[#This Row],[RNA 1]], Table1[Codon], Table1[Amino Acid])</f>
        <v>Glycine</v>
      </c>
      <c r="D140" t="str">
        <f>_xlfn.XLOOKUP(Table6[[#This Row],[Name 1]], Table2[Name], Table2[Polarity])</f>
        <v>Nonpolar</v>
      </c>
      <c r="E140" t="str">
        <f>_xlfn.XLOOKUP(Table6[[#This Row],[Name 1]], Table2[Name], Table2[Class])</f>
        <v>Aliphatic</v>
      </c>
      <c r="F140" t="s">
        <v>20</v>
      </c>
      <c r="G140" t="str">
        <f>SUBSTITUTE(Table6[[#This Row],[DNA 2]], "t", "u")</f>
        <v>gag</v>
      </c>
      <c r="H140" t="str">
        <f>_xlfn.XLOOKUP(Table6[[#This Row],[RNA 2]], Table1[Codon], Table1[Amino Acid])</f>
        <v>Glutamate</v>
      </c>
      <c r="I140" t="str">
        <f>_xlfn.XLOOKUP(Table6[[#This Row],[Name 2]], Table2[Name], Table2[Polarity])</f>
        <v>Base</v>
      </c>
      <c r="J140" t="str">
        <f>_xlfn.XLOOKUP(Table6[[#This Row],[Name 2]], Table2[Name], Table2[Class])</f>
        <v>Anion</v>
      </c>
      <c r="K140">
        <v>12</v>
      </c>
    </row>
    <row r="141" spans="1:11">
      <c r="A141" t="s">
        <v>26</v>
      </c>
      <c r="B141" t="str">
        <f>SUBSTITUTE(Table6[[#This Row],[DNA 1]], "t", "u")</f>
        <v>uga</v>
      </c>
      <c r="C141" t="str">
        <f>_xlfn.XLOOKUP(Table6[[#This Row],[RNA 1]], Table1[Codon], Table1[Amino Acid])</f>
        <v>Tryptophan</v>
      </c>
      <c r="D141" t="str">
        <f>_xlfn.XLOOKUP(Table6[[#This Row],[Name 1]], Table2[Name], Table2[Polarity])</f>
        <v>Nonpolar</v>
      </c>
      <c r="E141" t="str">
        <f>_xlfn.XLOOKUP(Table6[[#This Row],[Name 1]], Table2[Name], Table2[Class])</f>
        <v>Aromatic</v>
      </c>
      <c r="F141" t="s">
        <v>20</v>
      </c>
      <c r="G141" t="str">
        <f>SUBSTITUTE(Table6[[#This Row],[DNA 2]], "t", "u")</f>
        <v>gag</v>
      </c>
      <c r="H141" t="str">
        <f>_xlfn.XLOOKUP(Table6[[#This Row],[RNA 2]], Table1[Codon], Table1[Amino Acid])</f>
        <v>Glutamate</v>
      </c>
      <c r="I141" t="str">
        <f>_xlfn.XLOOKUP(Table6[[#This Row],[Name 2]], Table2[Name], Table2[Polarity])</f>
        <v>Base</v>
      </c>
      <c r="J141" t="str">
        <f>_xlfn.XLOOKUP(Table6[[#This Row],[Name 2]], Table2[Name], Table2[Class])</f>
        <v>Anion</v>
      </c>
      <c r="K141">
        <v>7</v>
      </c>
    </row>
    <row r="142" spans="1:11">
      <c r="A142" t="s">
        <v>40</v>
      </c>
      <c r="B142" t="str">
        <f>SUBSTITUTE(Table6[[#This Row],[DNA 1]], "t", "u")</f>
        <v>aga</v>
      </c>
      <c r="C142" t="str">
        <f>_xlfn.XLOOKUP(Table6[[#This Row],[RNA 1]], Table1[Codon], Table1[Amino Acid])</f>
        <v>Arginine</v>
      </c>
      <c r="D142" t="str">
        <f>_xlfn.XLOOKUP(Table6[[#This Row],[Name 1]], Table2[Name], Table2[Polarity])</f>
        <v>Polar</v>
      </c>
      <c r="E142" t="str">
        <f>_xlfn.XLOOKUP(Table6[[#This Row],[Name 1]], Table2[Name], Table2[Class])</f>
        <v>Fixed cation</v>
      </c>
      <c r="F142" t="s">
        <v>42</v>
      </c>
      <c r="G142" t="str">
        <f>SUBSTITUTE(Table6[[#This Row],[DNA 2]], "t", "u")</f>
        <v>gau</v>
      </c>
      <c r="H142" t="str">
        <f>_xlfn.XLOOKUP(Table6[[#This Row],[RNA 2]], Table1[Codon], Table1[Amino Acid])</f>
        <v>Aspartate</v>
      </c>
      <c r="I142" t="str">
        <f>_xlfn.XLOOKUP(Table6[[#This Row],[Name 2]], Table2[Name], Table2[Polarity])</f>
        <v>Base</v>
      </c>
      <c r="J142" t="str">
        <f>_xlfn.XLOOKUP(Table6[[#This Row],[Name 2]], Table2[Name], Table2[Class])</f>
        <v>Anion</v>
      </c>
      <c r="K142">
        <v>9</v>
      </c>
    </row>
    <row r="143" spans="1:11">
      <c r="A143" t="s">
        <v>37</v>
      </c>
      <c r="B143" t="str">
        <f>SUBSTITUTE(Table6[[#This Row],[DNA 1]], "t", "u")</f>
        <v>cga</v>
      </c>
      <c r="C143" t="str">
        <f>_xlfn.XLOOKUP(Table6[[#This Row],[RNA 1]], Table1[Codon], Table1[Amino Acid])</f>
        <v>Arginine</v>
      </c>
      <c r="D143" t="str">
        <f>_xlfn.XLOOKUP(Table6[[#This Row],[Name 1]], Table2[Name], Table2[Polarity])</f>
        <v>Polar</v>
      </c>
      <c r="E143" t="str">
        <f>_xlfn.XLOOKUP(Table6[[#This Row],[Name 1]], Table2[Name], Table2[Class])</f>
        <v>Fixed cation</v>
      </c>
      <c r="F143" t="s">
        <v>42</v>
      </c>
      <c r="G143" t="str">
        <f>SUBSTITUTE(Table6[[#This Row],[DNA 2]], "t", "u")</f>
        <v>gau</v>
      </c>
      <c r="H143" t="str">
        <f>_xlfn.XLOOKUP(Table6[[#This Row],[RNA 2]], Table1[Codon], Table1[Amino Acid])</f>
        <v>Aspartate</v>
      </c>
      <c r="I143" t="str">
        <f>_xlfn.XLOOKUP(Table6[[#This Row],[Name 2]], Table2[Name], Table2[Polarity])</f>
        <v>Base</v>
      </c>
      <c r="J143" t="str">
        <f>_xlfn.XLOOKUP(Table6[[#This Row],[Name 2]], Table2[Name], Table2[Class])</f>
        <v>Anion</v>
      </c>
      <c r="K143">
        <v>5</v>
      </c>
    </row>
    <row r="144" spans="1:11">
      <c r="A144" t="s">
        <v>43</v>
      </c>
      <c r="B144" t="str">
        <f>SUBSTITUTE(Table6[[#This Row],[DNA 1]], "t", "u")</f>
        <v>gga</v>
      </c>
      <c r="C144" t="str">
        <f>_xlfn.XLOOKUP(Table6[[#This Row],[RNA 1]], Table1[Codon], Table1[Amino Acid])</f>
        <v>Glycine</v>
      </c>
      <c r="D144" t="str">
        <f>_xlfn.XLOOKUP(Table6[[#This Row],[Name 1]], Table2[Name], Table2[Polarity])</f>
        <v>Nonpolar</v>
      </c>
      <c r="E144" t="str">
        <f>_xlfn.XLOOKUP(Table6[[#This Row],[Name 1]], Table2[Name], Table2[Class])</f>
        <v>Aliphatic</v>
      </c>
      <c r="F144" t="s">
        <v>42</v>
      </c>
      <c r="G144" t="str">
        <f>SUBSTITUTE(Table6[[#This Row],[DNA 2]], "t", "u")</f>
        <v>gau</v>
      </c>
      <c r="H144" t="str">
        <f>_xlfn.XLOOKUP(Table6[[#This Row],[RNA 2]], Table1[Codon], Table1[Amino Acid])</f>
        <v>Aspartate</v>
      </c>
      <c r="I144" t="str">
        <f>_xlfn.XLOOKUP(Table6[[#This Row],[Name 2]], Table2[Name], Table2[Polarity])</f>
        <v>Base</v>
      </c>
      <c r="J144" t="str">
        <f>_xlfn.XLOOKUP(Table6[[#This Row],[Name 2]], Table2[Name], Table2[Class])</f>
        <v>Anion</v>
      </c>
      <c r="K144">
        <v>7</v>
      </c>
    </row>
    <row r="145" spans="1:11">
      <c r="A145" t="s">
        <v>26</v>
      </c>
      <c r="B145" t="str">
        <f>SUBSTITUTE(Table6[[#This Row],[DNA 1]], "t", "u")</f>
        <v>uga</v>
      </c>
      <c r="C145" t="str">
        <f>_xlfn.XLOOKUP(Table6[[#This Row],[RNA 1]], Table1[Codon], Table1[Amino Acid])</f>
        <v>Tryptophan</v>
      </c>
      <c r="D145" t="str">
        <f>_xlfn.XLOOKUP(Table6[[#This Row],[Name 1]], Table2[Name], Table2[Polarity])</f>
        <v>Nonpolar</v>
      </c>
      <c r="E145" t="str">
        <f>_xlfn.XLOOKUP(Table6[[#This Row],[Name 1]], Table2[Name], Table2[Class])</f>
        <v>Aromatic</v>
      </c>
      <c r="F145" t="s">
        <v>42</v>
      </c>
      <c r="G145" t="str">
        <f>SUBSTITUTE(Table6[[#This Row],[DNA 2]], "t", "u")</f>
        <v>gau</v>
      </c>
      <c r="H145" t="str">
        <f>_xlfn.XLOOKUP(Table6[[#This Row],[RNA 2]], Table1[Codon], Table1[Amino Acid])</f>
        <v>Aspartate</v>
      </c>
      <c r="I145" t="str">
        <f>_xlfn.XLOOKUP(Table6[[#This Row],[Name 2]], Table2[Name], Table2[Polarity])</f>
        <v>Base</v>
      </c>
      <c r="J145" t="str">
        <f>_xlfn.XLOOKUP(Table6[[#This Row],[Name 2]], Table2[Name], Table2[Class])</f>
        <v>Anion</v>
      </c>
      <c r="K145">
        <v>9</v>
      </c>
    </row>
    <row r="146" spans="1:11">
      <c r="A146" t="s">
        <v>41</v>
      </c>
      <c r="B146" t="str">
        <f>SUBSTITUTE(Table6[[#This Row],[DNA 1]], "t", "u")</f>
        <v>agc</v>
      </c>
      <c r="C146" t="str">
        <f>_xlfn.XLOOKUP(Table6[[#This Row],[RNA 1]], Table1[Codon], Table1[Amino Acid])</f>
        <v>Serine</v>
      </c>
      <c r="D146" t="str">
        <f>_xlfn.XLOOKUP(Table6[[#This Row],[Name 1]], Table2[Name], Table2[Polarity])</f>
        <v>Polar</v>
      </c>
      <c r="E146" t="str">
        <f>_xlfn.XLOOKUP(Table6[[#This Row],[Name 1]], Table2[Name], Table2[Class])</f>
        <v>Hydroxylic</v>
      </c>
      <c r="F146" t="s">
        <v>55</v>
      </c>
      <c r="G146" t="str">
        <f>SUBSTITUTE(Table6[[#This Row],[DNA 2]], "t", "u")</f>
        <v>gca</v>
      </c>
      <c r="H146" t="str">
        <f>_xlfn.XLOOKUP(Table6[[#This Row],[RNA 2]], Table1[Codon], Table1[Amino Acid])</f>
        <v>Alanine</v>
      </c>
      <c r="I146" t="str">
        <f>_xlfn.XLOOKUP(Table6[[#This Row],[Name 2]], Table2[Name], Table2[Polarity])</f>
        <v>Nonpolar</v>
      </c>
      <c r="J146" t="str">
        <f>_xlfn.XLOOKUP(Table6[[#This Row],[Name 2]], Table2[Name], Table2[Class])</f>
        <v>Aliphatic</v>
      </c>
      <c r="K146">
        <v>4</v>
      </c>
    </row>
    <row r="147" spans="1:11">
      <c r="A147" t="s">
        <v>25</v>
      </c>
      <c r="B147" t="str">
        <f>SUBSTITUTE(Table6[[#This Row],[DNA 1]], "t", "u")</f>
        <v>cgc</v>
      </c>
      <c r="C147" t="str">
        <f>_xlfn.XLOOKUP(Table6[[#This Row],[RNA 1]], Table1[Codon], Table1[Amino Acid])</f>
        <v>Arginine</v>
      </c>
      <c r="D147" t="str">
        <f>_xlfn.XLOOKUP(Table6[[#This Row],[Name 1]], Table2[Name], Table2[Polarity])</f>
        <v>Polar</v>
      </c>
      <c r="E147" t="str">
        <f>_xlfn.XLOOKUP(Table6[[#This Row],[Name 1]], Table2[Name], Table2[Class])</f>
        <v>Fixed cation</v>
      </c>
      <c r="F147" t="s">
        <v>55</v>
      </c>
      <c r="G147" t="str">
        <f>SUBSTITUTE(Table6[[#This Row],[DNA 2]], "t", "u")</f>
        <v>gca</v>
      </c>
      <c r="H147" t="str">
        <f>_xlfn.XLOOKUP(Table6[[#This Row],[RNA 2]], Table1[Codon], Table1[Amino Acid])</f>
        <v>Alanine</v>
      </c>
      <c r="I147" t="str">
        <f>_xlfn.XLOOKUP(Table6[[#This Row],[Name 2]], Table2[Name], Table2[Polarity])</f>
        <v>Nonpolar</v>
      </c>
      <c r="J147" t="str">
        <f>_xlfn.XLOOKUP(Table6[[#This Row],[Name 2]], Table2[Name], Table2[Class])</f>
        <v>Aliphatic</v>
      </c>
      <c r="K147">
        <v>8</v>
      </c>
    </row>
    <row r="148" spans="1:11">
      <c r="A148" t="s">
        <v>29</v>
      </c>
      <c r="B148" t="str">
        <f>SUBSTITUTE(Table6[[#This Row],[DNA 1]], "t", "u")</f>
        <v>ggc</v>
      </c>
      <c r="C148" t="str">
        <f>_xlfn.XLOOKUP(Table6[[#This Row],[RNA 1]], Table1[Codon], Table1[Amino Acid])</f>
        <v>Glycine</v>
      </c>
      <c r="D148" t="str">
        <f>_xlfn.XLOOKUP(Table6[[#This Row],[Name 1]], Table2[Name], Table2[Polarity])</f>
        <v>Nonpolar</v>
      </c>
      <c r="E148" t="str">
        <f>_xlfn.XLOOKUP(Table6[[#This Row],[Name 1]], Table2[Name], Table2[Class])</f>
        <v>Aliphatic</v>
      </c>
      <c r="F148" t="s">
        <v>55</v>
      </c>
      <c r="G148" t="str">
        <f>SUBSTITUTE(Table6[[#This Row],[DNA 2]], "t", "u")</f>
        <v>gca</v>
      </c>
      <c r="H148" t="str">
        <f>_xlfn.XLOOKUP(Table6[[#This Row],[RNA 2]], Table1[Codon], Table1[Amino Acid])</f>
        <v>Alanine</v>
      </c>
      <c r="I148" t="str">
        <f>_xlfn.XLOOKUP(Table6[[#This Row],[Name 2]], Table2[Name], Table2[Polarity])</f>
        <v>Nonpolar</v>
      </c>
      <c r="J148" t="str">
        <f>_xlfn.XLOOKUP(Table6[[#This Row],[Name 2]], Table2[Name], Table2[Class])</f>
        <v>Aliphatic</v>
      </c>
      <c r="K148">
        <v>6</v>
      </c>
    </row>
    <row r="149" spans="1:11">
      <c r="A149" t="s">
        <v>14</v>
      </c>
      <c r="B149" t="str">
        <f>SUBSTITUTE(Table6[[#This Row],[DNA 1]], "t", "u")</f>
        <v>ugc</v>
      </c>
      <c r="C149" t="str">
        <f>_xlfn.XLOOKUP(Table6[[#This Row],[RNA 1]], Table1[Codon], Table1[Amino Acid])</f>
        <v>Cysteine</v>
      </c>
      <c r="D149" t="str">
        <f>_xlfn.XLOOKUP(Table6[[#This Row],[Name 1]], Table2[Name], Table2[Polarity])</f>
        <v>Acid</v>
      </c>
      <c r="E149" t="str">
        <f>_xlfn.XLOOKUP(Table6[[#This Row],[Name 1]], Table2[Name], Table2[Class])</f>
        <v>Thiol</v>
      </c>
      <c r="F149" t="s">
        <v>55</v>
      </c>
      <c r="G149" t="str">
        <f>SUBSTITUTE(Table6[[#This Row],[DNA 2]], "t", "u")</f>
        <v>gca</v>
      </c>
      <c r="H149" t="str">
        <f>_xlfn.XLOOKUP(Table6[[#This Row],[RNA 2]], Table1[Codon], Table1[Amino Acid])</f>
        <v>Alanine</v>
      </c>
      <c r="I149" t="str">
        <f>_xlfn.XLOOKUP(Table6[[#This Row],[Name 2]], Table2[Name], Table2[Polarity])</f>
        <v>Nonpolar</v>
      </c>
      <c r="J149" t="str">
        <f>_xlfn.XLOOKUP(Table6[[#This Row],[Name 2]], Table2[Name], Table2[Class])</f>
        <v>Aliphatic</v>
      </c>
      <c r="K149">
        <v>5</v>
      </c>
    </row>
    <row r="150" spans="1:11">
      <c r="A150" t="s">
        <v>41</v>
      </c>
      <c r="B150" t="str">
        <f>SUBSTITUTE(Table6[[#This Row],[DNA 1]], "t", "u")</f>
        <v>agc</v>
      </c>
      <c r="C150" t="str">
        <f>_xlfn.XLOOKUP(Table6[[#This Row],[RNA 1]], Table1[Codon], Table1[Amino Acid])</f>
        <v>Serine</v>
      </c>
      <c r="D150" t="str">
        <f>_xlfn.XLOOKUP(Table6[[#This Row],[Name 1]], Table2[Name], Table2[Polarity])</f>
        <v>Polar</v>
      </c>
      <c r="E150" t="str">
        <f>_xlfn.XLOOKUP(Table6[[#This Row],[Name 1]], Table2[Name], Table2[Class])</f>
        <v>Hydroxylic</v>
      </c>
      <c r="F150" t="s">
        <v>7</v>
      </c>
      <c r="G150" t="str">
        <f>SUBSTITUTE(Table6[[#This Row],[DNA 2]], "t", "u")</f>
        <v>gcc</v>
      </c>
      <c r="H150" s="36" t="str">
        <f>_xlfn.XLOOKUP(Table6[[#This Row],[RNA 2]], Table1[Codon], Table1[Amino Acid])</f>
        <v>Alanine</v>
      </c>
      <c r="I150" t="str">
        <f>_xlfn.XLOOKUP(Table6[[#This Row],[Name 2]], Table2[Name], Table2[Polarity])</f>
        <v>Nonpolar</v>
      </c>
      <c r="J150" t="str">
        <f>_xlfn.XLOOKUP(Table6[[#This Row],[Name 2]], Table2[Name], Table2[Class])</f>
        <v>Aliphatic</v>
      </c>
      <c r="K150">
        <v>14</v>
      </c>
    </row>
    <row r="151" spans="1:11">
      <c r="A151" t="s">
        <v>25</v>
      </c>
      <c r="B151" t="str">
        <f>SUBSTITUTE(Table6[[#This Row],[DNA 1]], "t", "u")</f>
        <v>cgc</v>
      </c>
      <c r="C151" t="str">
        <f>_xlfn.XLOOKUP(Table6[[#This Row],[RNA 1]], Table1[Codon], Table1[Amino Acid])</f>
        <v>Arginine</v>
      </c>
      <c r="D151" t="str">
        <f>_xlfn.XLOOKUP(Table6[[#This Row],[Name 1]], Table2[Name], Table2[Polarity])</f>
        <v>Polar</v>
      </c>
      <c r="E151" t="str">
        <f>_xlfn.XLOOKUP(Table6[[#This Row],[Name 1]], Table2[Name], Table2[Class])</f>
        <v>Fixed cation</v>
      </c>
      <c r="F151" t="s">
        <v>7</v>
      </c>
      <c r="G151" t="str">
        <f>SUBSTITUTE(Table6[[#This Row],[DNA 2]], "t", "u")</f>
        <v>gcc</v>
      </c>
      <c r="H151" t="str">
        <f>_xlfn.XLOOKUP(Table6[[#This Row],[RNA 2]], Table1[Codon], Table1[Amino Acid])</f>
        <v>Alanine</v>
      </c>
      <c r="I151" t="str">
        <f>_xlfn.XLOOKUP(Table6[[#This Row],[Name 2]], Table2[Name], Table2[Polarity])</f>
        <v>Nonpolar</v>
      </c>
      <c r="J151" t="str">
        <f>_xlfn.XLOOKUP(Table6[[#This Row],[Name 2]], Table2[Name], Table2[Class])</f>
        <v>Aliphatic</v>
      </c>
      <c r="K151">
        <v>15</v>
      </c>
    </row>
    <row r="152" spans="1:11">
      <c r="A152" t="s">
        <v>29</v>
      </c>
      <c r="B152" t="str">
        <f>SUBSTITUTE(Table6[[#This Row],[DNA 1]], "t", "u")</f>
        <v>ggc</v>
      </c>
      <c r="C152" t="str">
        <f>_xlfn.XLOOKUP(Table6[[#This Row],[RNA 1]], Table1[Codon], Table1[Amino Acid])</f>
        <v>Glycine</v>
      </c>
      <c r="D152" t="str">
        <f>_xlfn.XLOOKUP(Table6[[#This Row],[Name 1]], Table2[Name], Table2[Polarity])</f>
        <v>Nonpolar</v>
      </c>
      <c r="E152" t="str">
        <f>_xlfn.XLOOKUP(Table6[[#This Row],[Name 1]], Table2[Name], Table2[Class])</f>
        <v>Aliphatic</v>
      </c>
      <c r="F152" t="s">
        <v>7</v>
      </c>
      <c r="G152" t="str">
        <f>SUBSTITUTE(Table6[[#This Row],[DNA 2]], "t", "u")</f>
        <v>gcc</v>
      </c>
      <c r="H152" t="str">
        <f>_xlfn.XLOOKUP(Table6[[#This Row],[RNA 2]], Table1[Codon], Table1[Amino Acid])</f>
        <v>Alanine</v>
      </c>
      <c r="I152" t="str">
        <f>_xlfn.XLOOKUP(Table6[[#This Row],[Name 2]], Table2[Name], Table2[Polarity])</f>
        <v>Nonpolar</v>
      </c>
      <c r="J152" t="str">
        <f>_xlfn.XLOOKUP(Table6[[#This Row],[Name 2]], Table2[Name], Table2[Class])</f>
        <v>Aliphatic</v>
      </c>
      <c r="K152">
        <v>11</v>
      </c>
    </row>
    <row r="153" spans="1:11">
      <c r="A153" t="s">
        <v>14</v>
      </c>
      <c r="B153" t="str">
        <f>SUBSTITUTE(Table6[[#This Row],[DNA 1]], "t", "u")</f>
        <v>ugc</v>
      </c>
      <c r="C153" t="str">
        <f>_xlfn.XLOOKUP(Table6[[#This Row],[RNA 1]], Table1[Codon], Table1[Amino Acid])</f>
        <v>Cysteine</v>
      </c>
      <c r="D153" t="str">
        <f>_xlfn.XLOOKUP(Table6[[#This Row],[Name 1]], Table2[Name], Table2[Polarity])</f>
        <v>Acid</v>
      </c>
      <c r="E153" t="str">
        <f>_xlfn.XLOOKUP(Table6[[#This Row],[Name 1]], Table2[Name], Table2[Class])</f>
        <v>Thiol</v>
      </c>
      <c r="F153" t="s">
        <v>7</v>
      </c>
      <c r="G153" t="str">
        <f>SUBSTITUTE(Table6[[#This Row],[DNA 2]], "t", "u")</f>
        <v>gcc</v>
      </c>
      <c r="H153" t="str">
        <f>_xlfn.XLOOKUP(Table6[[#This Row],[RNA 2]], Table1[Codon], Table1[Amino Acid])</f>
        <v>Alanine</v>
      </c>
      <c r="I153" t="str">
        <f>_xlfn.XLOOKUP(Table6[[#This Row],[Name 2]], Table2[Name], Table2[Polarity])</f>
        <v>Nonpolar</v>
      </c>
      <c r="J153" t="str">
        <f>_xlfn.XLOOKUP(Table6[[#This Row],[Name 2]], Table2[Name], Table2[Class])</f>
        <v>Aliphatic</v>
      </c>
      <c r="K153">
        <v>18</v>
      </c>
    </row>
    <row r="154" spans="1:11">
      <c r="A154" t="s">
        <v>41</v>
      </c>
      <c r="B154" t="str">
        <f>SUBSTITUTE(Table6[[#This Row],[DNA 1]], "t", "u")</f>
        <v>agc</v>
      </c>
      <c r="C154" t="str">
        <f>_xlfn.XLOOKUP(Table6[[#This Row],[RNA 1]], Table1[Codon], Table1[Amino Acid])</f>
        <v>Serine</v>
      </c>
      <c r="D154" t="str">
        <f>_xlfn.XLOOKUP(Table6[[#This Row],[Name 1]], Table2[Name], Table2[Polarity])</f>
        <v>Polar</v>
      </c>
      <c r="E154" t="str">
        <f>_xlfn.XLOOKUP(Table6[[#This Row],[Name 1]], Table2[Name], Table2[Class])</f>
        <v>Hydroxylic</v>
      </c>
      <c r="F154" t="s">
        <v>18</v>
      </c>
      <c r="G154" t="str">
        <f>SUBSTITUTE(Table6[[#This Row],[DNA 2]], "t", "u")</f>
        <v>gcg</v>
      </c>
      <c r="H154" t="str">
        <f>_xlfn.XLOOKUP(Table6[[#This Row],[RNA 2]], Table1[Codon], Table1[Amino Acid])</f>
        <v>Alanine</v>
      </c>
      <c r="I154" t="str">
        <f>_xlfn.XLOOKUP(Table6[[#This Row],[Name 2]], Table2[Name], Table2[Polarity])</f>
        <v>Nonpolar</v>
      </c>
      <c r="J154" t="str">
        <f>_xlfn.XLOOKUP(Table6[[#This Row],[Name 2]], Table2[Name], Table2[Class])</f>
        <v>Aliphatic</v>
      </c>
      <c r="K154">
        <v>6</v>
      </c>
    </row>
    <row r="155" spans="1:11">
      <c r="A155" t="s">
        <v>25</v>
      </c>
      <c r="B155" t="str">
        <f>SUBSTITUTE(Table6[[#This Row],[DNA 1]], "t", "u")</f>
        <v>cgc</v>
      </c>
      <c r="C155" t="str">
        <f>_xlfn.XLOOKUP(Table6[[#This Row],[RNA 1]], Table1[Codon], Table1[Amino Acid])</f>
        <v>Arginine</v>
      </c>
      <c r="D155" t="str">
        <f>_xlfn.XLOOKUP(Table6[[#This Row],[Name 1]], Table2[Name], Table2[Polarity])</f>
        <v>Polar</v>
      </c>
      <c r="E155" t="str">
        <f>_xlfn.XLOOKUP(Table6[[#This Row],[Name 1]], Table2[Name], Table2[Class])</f>
        <v>Fixed cation</v>
      </c>
      <c r="F155" t="s">
        <v>18</v>
      </c>
      <c r="G155" t="str">
        <f>SUBSTITUTE(Table6[[#This Row],[DNA 2]], "t", "u")</f>
        <v>gcg</v>
      </c>
      <c r="H155" t="str">
        <f>_xlfn.XLOOKUP(Table6[[#This Row],[RNA 2]], Table1[Codon], Table1[Amino Acid])</f>
        <v>Alanine</v>
      </c>
      <c r="I155" t="str">
        <f>_xlfn.XLOOKUP(Table6[[#This Row],[Name 2]], Table2[Name], Table2[Polarity])</f>
        <v>Nonpolar</v>
      </c>
      <c r="J155" t="str">
        <f>_xlfn.XLOOKUP(Table6[[#This Row],[Name 2]], Table2[Name], Table2[Class])</f>
        <v>Aliphatic</v>
      </c>
      <c r="K155">
        <v>11</v>
      </c>
    </row>
    <row r="156" spans="1:11">
      <c r="A156" t="s">
        <v>29</v>
      </c>
      <c r="B156" t="str">
        <f>SUBSTITUTE(Table6[[#This Row],[DNA 1]], "t", "u")</f>
        <v>ggc</v>
      </c>
      <c r="C156" t="str">
        <f>_xlfn.XLOOKUP(Table6[[#This Row],[RNA 1]], Table1[Codon], Table1[Amino Acid])</f>
        <v>Glycine</v>
      </c>
      <c r="D156" t="str">
        <f>_xlfn.XLOOKUP(Table6[[#This Row],[Name 1]], Table2[Name], Table2[Polarity])</f>
        <v>Nonpolar</v>
      </c>
      <c r="E156" t="str">
        <f>_xlfn.XLOOKUP(Table6[[#This Row],[Name 1]], Table2[Name], Table2[Class])</f>
        <v>Aliphatic</v>
      </c>
      <c r="F156" t="s">
        <v>18</v>
      </c>
      <c r="G156" t="str">
        <f>SUBSTITUTE(Table6[[#This Row],[DNA 2]], "t", "u")</f>
        <v>gcg</v>
      </c>
      <c r="H156" t="str">
        <f>_xlfn.XLOOKUP(Table6[[#This Row],[RNA 2]], Table1[Codon], Table1[Amino Acid])</f>
        <v>Alanine</v>
      </c>
      <c r="I156" t="str">
        <f>_xlfn.XLOOKUP(Table6[[#This Row],[Name 2]], Table2[Name], Table2[Polarity])</f>
        <v>Nonpolar</v>
      </c>
      <c r="J156" t="str">
        <f>_xlfn.XLOOKUP(Table6[[#This Row],[Name 2]], Table2[Name], Table2[Class])</f>
        <v>Aliphatic</v>
      </c>
      <c r="K156">
        <v>10</v>
      </c>
    </row>
    <row r="157" spans="1:11">
      <c r="A157" t="s">
        <v>14</v>
      </c>
      <c r="B157" t="str">
        <f>SUBSTITUTE(Table6[[#This Row],[DNA 1]], "t", "u")</f>
        <v>ugc</v>
      </c>
      <c r="C157" t="str">
        <f>_xlfn.XLOOKUP(Table6[[#This Row],[RNA 1]], Table1[Codon], Table1[Amino Acid])</f>
        <v>Cysteine</v>
      </c>
      <c r="D157" t="str">
        <f>_xlfn.XLOOKUP(Table6[[#This Row],[Name 1]], Table2[Name], Table2[Polarity])</f>
        <v>Acid</v>
      </c>
      <c r="E157" t="str">
        <f>_xlfn.XLOOKUP(Table6[[#This Row],[Name 1]], Table2[Name], Table2[Class])</f>
        <v>Thiol</v>
      </c>
      <c r="F157" t="s">
        <v>18</v>
      </c>
      <c r="G157" t="str">
        <f>SUBSTITUTE(Table6[[#This Row],[DNA 2]], "t", "u")</f>
        <v>gcg</v>
      </c>
      <c r="H157" t="str">
        <f>_xlfn.XLOOKUP(Table6[[#This Row],[RNA 2]], Table1[Codon], Table1[Amino Acid])</f>
        <v>Alanine</v>
      </c>
      <c r="I157" t="str">
        <f>_xlfn.XLOOKUP(Table6[[#This Row],[Name 2]], Table2[Name], Table2[Polarity])</f>
        <v>Nonpolar</v>
      </c>
      <c r="J157" t="str">
        <f>_xlfn.XLOOKUP(Table6[[#This Row],[Name 2]], Table2[Name], Table2[Class])</f>
        <v>Aliphatic</v>
      </c>
      <c r="K157">
        <v>13</v>
      </c>
    </row>
    <row r="158" spans="1:11">
      <c r="A158" t="s">
        <v>41</v>
      </c>
      <c r="B158" t="str">
        <f>SUBSTITUTE(Table6[[#This Row],[DNA 1]], "t", "u")</f>
        <v>agc</v>
      </c>
      <c r="C158" t="str">
        <f>_xlfn.XLOOKUP(Table6[[#This Row],[RNA 1]], Table1[Codon], Table1[Amino Acid])</f>
        <v>Serine</v>
      </c>
      <c r="D158" t="str">
        <f>_xlfn.XLOOKUP(Table6[[#This Row],[Name 1]], Table2[Name], Table2[Polarity])</f>
        <v>Polar</v>
      </c>
      <c r="E158" t="str">
        <f>_xlfn.XLOOKUP(Table6[[#This Row],[Name 1]], Table2[Name], Table2[Class])</f>
        <v>Hydroxylic</v>
      </c>
      <c r="F158" t="s">
        <v>56</v>
      </c>
      <c r="G158" t="str">
        <f>SUBSTITUTE(Table6[[#This Row],[DNA 2]], "t", "u")</f>
        <v>gcu</v>
      </c>
      <c r="H158" t="str">
        <f>_xlfn.XLOOKUP(Table6[[#This Row],[RNA 2]], Table1[Codon], Table1[Amino Acid])</f>
        <v>Alanine</v>
      </c>
      <c r="I158" t="str">
        <f>_xlfn.XLOOKUP(Table6[[#This Row],[Name 2]], Table2[Name], Table2[Polarity])</f>
        <v>Nonpolar</v>
      </c>
      <c r="J158" t="str">
        <f>_xlfn.XLOOKUP(Table6[[#This Row],[Name 2]], Table2[Name], Table2[Class])</f>
        <v>Aliphatic</v>
      </c>
      <c r="K158">
        <v>6</v>
      </c>
    </row>
    <row r="159" spans="1:11">
      <c r="A159" t="s">
        <v>25</v>
      </c>
      <c r="B159" t="str">
        <f>SUBSTITUTE(Table6[[#This Row],[DNA 1]], "t", "u")</f>
        <v>cgc</v>
      </c>
      <c r="C159" t="str">
        <f>_xlfn.XLOOKUP(Table6[[#This Row],[RNA 1]], Table1[Codon], Table1[Amino Acid])</f>
        <v>Arginine</v>
      </c>
      <c r="D159" t="str">
        <f>_xlfn.XLOOKUP(Table6[[#This Row],[Name 1]], Table2[Name], Table2[Polarity])</f>
        <v>Polar</v>
      </c>
      <c r="E159" t="str">
        <f>_xlfn.XLOOKUP(Table6[[#This Row],[Name 1]], Table2[Name], Table2[Class])</f>
        <v>Fixed cation</v>
      </c>
      <c r="F159" t="s">
        <v>56</v>
      </c>
      <c r="G159" t="str">
        <f>SUBSTITUTE(Table6[[#This Row],[DNA 2]], "t", "u")</f>
        <v>gcu</v>
      </c>
      <c r="H159" t="str">
        <f>_xlfn.XLOOKUP(Table6[[#This Row],[RNA 2]], Table1[Codon], Table1[Amino Acid])</f>
        <v>Alanine</v>
      </c>
      <c r="I159" t="str">
        <f>_xlfn.XLOOKUP(Table6[[#This Row],[Name 2]], Table2[Name], Table2[Polarity])</f>
        <v>Nonpolar</v>
      </c>
      <c r="J159" t="str">
        <f>_xlfn.XLOOKUP(Table6[[#This Row],[Name 2]], Table2[Name], Table2[Class])</f>
        <v>Aliphatic</v>
      </c>
      <c r="K159">
        <v>2</v>
      </c>
    </row>
    <row r="160" spans="1:11">
      <c r="A160" t="s">
        <v>29</v>
      </c>
      <c r="B160" t="str">
        <f>SUBSTITUTE(Table6[[#This Row],[DNA 1]], "t", "u")</f>
        <v>ggc</v>
      </c>
      <c r="C160" t="str">
        <f>_xlfn.XLOOKUP(Table6[[#This Row],[RNA 1]], Table1[Codon], Table1[Amino Acid])</f>
        <v>Glycine</v>
      </c>
      <c r="D160" t="str">
        <f>_xlfn.XLOOKUP(Table6[[#This Row],[Name 1]], Table2[Name], Table2[Polarity])</f>
        <v>Nonpolar</v>
      </c>
      <c r="E160" t="str">
        <f>_xlfn.XLOOKUP(Table6[[#This Row],[Name 1]], Table2[Name], Table2[Class])</f>
        <v>Aliphatic</v>
      </c>
      <c r="F160" t="s">
        <v>56</v>
      </c>
      <c r="G160" t="str">
        <f>SUBSTITUTE(Table6[[#This Row],[DNA 2]], "t", "u")</f>
        <v>gcu</v>
      </c>
      <c r="H160" t="str">
        <f>_xlfn.XLOOKUP(Table6[[#This Row],[RNA 2]], Table1[Codon], Table1[Amino Acid])</f>
        <v>Alanine</v>
      </c>
      <c r="I160" t="str">
        <f>_xlfn.XLOOKUP(Table6[[#This Row],[Name 2]], Table2[Name], Table2[Polarity])</f>
        <v>Nonpolar</v>
      </c>
      <c r="J160" t="str">
        <f>_xlfn.XLOOKUP(Table6[[#This Row],[Name 2]], Table2[Name], Table2[Class])</f>
        <v>Aliphatic</v>
      </c>
      <c r="K160">
        <v>8</v>
      </c>
    </row>
    <row r="161" spans="1:11">
      <c r="A161" t="s">
        <v>14</v>
      </c>
      <c r="B161" t="str">
        <f>SUBSTITUTE(Table6[[#This Row],[DNA 1]], "t", "u")</f>
        <v>ugc</v>
      </c>
      <c r="C161" t="str">
        <f>_xlfn.XLOOKUP(Table6[[#This Row],[RNA 1]], Table1[Codon], Table1[Amino Acid])</f>
        <v>Cysteine</v>
      </c>
      <c r="D161" t="str">
        <f>_xlfn.XLOOKUP(Table6[[#This Row],[Name 1]], Table2[Name], Table2[Polarity])</f>
        <v>Acid</v>
      </c>
      <c r="E161" t="str">
        <f>_xlfn.XLOOKUP(Table6[[#This Row],[Name 1]], Table2[Name], Table2[Class])</f>
        <v>Thiol</v>
      </c>
      <c r="F161" t="s">
        <v>56</v>
      </c>
      <c r="G161" t="str">
        <f>SUBSTITUTE(Table6[[#This Row],[DNA 2]], "t", "u")</f>
        <v>gcu</v>
      </c>
      <c r="H161" t="str">
        <f>_xlfn.XLOOKUP(Table6[[#This Row],[RNA 2]], Table1[Codon], Table1[Amino Acid])</f>
        <v>Alanine</v>
      </c>
      <c r="I161" t="str">
        <f>_xlfn.XLOOKUP(Table6[[#This Row],[Name 2]], Table2[Name], Table2[Polarity])</f>
        <v>Nonpolar</v>
      </c>
      <c r="J161" t="str">
        <f>_xlfn.XLOOKUP(Table6[[#This Row],[Name 2]], Table2[Name], Table2[Class])</f>
        <v>Aliphatic</v>
      </c>
      <c r="K161">
        <v>7</v>
      </c>
    </row>
    <row r="162" spans="1:11">
      <c r="A162" t="s">
        <v>28</v>
      </c>
      <c r="B162" t="str">
        <f>SUBSTITUTE(Table6[[#This Row],[DNA 1]], "t", "u")</f>
        <v>agg</v>
      </c>
      <c r="C162" t="str">
        <f>_xlfn.XLOOKUP(Table6[[#This Row],[RNA 1]], Table1[Codon], Table1[Amino Acid])</f>
        <v>Arginine</v>
      </c>
      <c r="D162" t="str">
        <f>_xlfn.XLOOKUP(Table6[[#This Row],[Name 1]], Table2[Name], Table2[Polarity])</f>
        <v>Polar</v>
      </c>
      <c r="E162" t="str">
        <f>_xlfn.XLOOKUP(Table6[[#This Row],[Name 1]], Table2[Name], Table2[Class])</f>
        <v>Fixed cation</v>
      </c>
      <c r="F162" t="s">
        <v>43</v>
      </c>
      <c r="G162" t="str">
        <f>SUBSTITUTE(Table6[[#This Row],[DNA 2]], "t", "u")</f>
        <v>gga</v>
      </c>
      <c r="H162" t="str">
        <f>_xlfn.XLOOKUP(Table6[[#This Row],[RNA 2]], Table1[Codon], Table1[Amino Acid])</f>
        <v>Glycine</v>
      </c>
      <c r="I162" t="str">
        <f>_xlfn.XLOOKUP(Table6[[#This Row],[Name 2]], Table2[Name], Table2[Polarity])</f>
        <v>Nonpolar</v>
      </c>
      <c r="J162" t="str">
        <f>_xlfn.XLOOKUP(Table6[[#This Row],[Name 2]], Table2[Name], Table2[Class])</f>
        <v>Aliphatic</v>
      </c>
      <c r="K162">
        <v>6</v>
      </c>
    </row>
    <row r="163" spans="1:11">
      <c r="A163" t="s">
        <v>44</v>
      </c>
      <c r="B163" t="str">
        <f>SUBSTITUTE(Table6[[#This Row],[DNA 1]], "t", "u")</f>
        <v>cgg</v>
      </c>
      <c r="C163" t="str">
        <f>_xlfn.XLOOKUP(Table6[[#This Row],[RNA 1]], Table1[Codon], Table1[Amino Acid])</f>
        <v>Arginine</v>
      </c>
      <c r="D163" t="str">
        <f>_xlfn.XLOOKUP(Table6[[#This Row],[Name 1]], Table2[Name], Table2[Polarity])</f>
        <v>Polar</v>
      </c>
      <c r="E163" t="str">
        <f>_xlfn.XLOOKUP(Table6[[#This Row],[Name 1]], Table2[Name], Table2[Class])</f>
        <v>Fixed cation</v>
      </c>
      <c r="F163" t="s">
        <v>43</v>
      </c>
      <c r="G163" t="str">
        <f>SUBSTITUTE(Table6[[#This Row],[DNA 2]], "t", "u")</f>
        <v>gga</v>
      </c>
      <c r="H163" t="str">
        <f>_xlfn.XLOOKUP(Table6[[#This Row],[RNA 2]], Table1[Codon], Table1[Amino Acid])</f>
        <v>Glycine</v>
      </c>
      <c r="I163" t="str">
        <f>_xlfn.XLOOKUP(Table6[[#This Row],[Name 2]], Table2[Name], Table2[Polarity])</f>
        <v>Nonpolar</v>
      </c>
      <c r="J163" t="str">
        <f>_xlfn.XLOOKUP(Table6[[#This Row],[Name 2]], Table2[Name], Table2[Class])</f>
        <v>Aliphatic</v>
      </c>
      <c r="K163">
        <v>11</v>
      </c>
    </row>
    <row r="164" spans="1:11">
      <c r="A164" t="s">
        <v>13</v>
      </c>
      <c r="B164" t="str">
        <f>SUBSTITUTE(Table6[[#This Row],[DNA 1]], "t", "u")</f>
        <v>ggg</v>
      </c>
      <c r="C164" t="str">
        <f>_xlfn.XLOOKUP(Table6[[#This Row],[RNA 1]], Table1[Codon], Table1[Amino Acid])</f>
        <v>Glycine</v>
      </c>
      <c r="D164" t="str">
        <f>_xlfn.XLOOKUP(Table6[[#This Row],[Name 1]], Table2[Name], Table2[Polarity])</f>
        <v>Nonpolar</v>
      </c>
      <c r="E164" t="str">
        <f>_xlfn.XLOOKUP(Table6[[#This Row],[Name 1]], Table2[Name], Table2[Class])</f>
        <v>Aliphatic</v>
      </c>
      <c r="F164" t="s">
        <v>43</v>
      </c>
      <c r="G164" t="str">
        <f>SUBSTITUTE(Table6[[#This Row],[DNA 2]], "t", "u")</f>
        <v>gga</v>
      </c>
      <c r="H164" t="str">
        <f>_xlfn.XLOOKUP(Table6[[#This Row],[RNA 2]], Table1[Codon], Table1[Amino Acid])</f>
        <v>Glycine</v>
      </c>
      <c r="I164" t="str">
        <f>_xlfn.XLOOKUP(Table6[[#This Row],[Name 2]], Table2[Name], Table2[Polarity])</f>
        <v>Nonpolar</v>
      </c>
      <c r="J164" t="str">
        <f>_xlfn.XLOOKUP(Table6[[#This Row],[Name 2]], Table2[Name], Table2[Class])</f>
        <v>Aliphatic</v>
      </c>
      <c r="K164">
        <v>6</v>
      </c>
    </row>
    <row r="165" spans="1:11">
      <c r="A165" t="s">
        <v>16</v>
      </c>
      <c r="B165" t="str">
        <f>SUBSTITUTE(Table6[[#This Row],[DNA 1]], "t", "u")</f>
        <v>ugg</v>
      </c>
      <c r="C165" t="str">
        <f>_xlfn.XLOOKUP(Table6[[#This Row],[RNA 1]], Table1[Codon], Table1[Amino Acid])</f>
        <v>Tryptophan</v>
      </c>
      <c r="D165" t="str">
        <f>_xlfn.XLOOKUP(Table6[[#This Row],[Name 1]], Table2[Name], Table2[Polarity])</f>
        <v>Nonpolar</v>
      </c>
      <c r="E165" t="str">
        <f>_xlfn.XLOOKUP(Table6[[#This Row],[Name 1]], Table2[Name], Table2[Class])</f>
        <v>Aromatic</v>
      </c>
      <c r="F165" t="s">
        <v>43</v>
      </c>
      <c r="G165" t="str">
        <f>SUBSTITUTE(Table6[[#This Row],[DNA 2]], "t", "u")</f>
        <v>gga</v>
      </c>
      <c r="H165" t="str">
        <f>_xlfn.XLOOKUP(Table6[[#This Row],[RNA 2]], Table1[Codon], Table1[Amino Acid])</f>
        <v>Glycine</v>
      </c>
      <c r="I165" t="str">
        <f>_xlfn.XLOOKUP(Table6[[#This Row],[Name 2]], Table2[Name], Table2[Polarity])</f>
        <v>Nonpolar</v>
      </c>
      <c r="J165" t="str">
        <f>_xlfn.XLOOKUP(Table6[[#This Row],[Name 2]], Table2[Name], Table2[Class])</f>
        <v>Aliphatic</v>
      </c>
      <c r="K165">
        <v>7</v>
      </c>
    </row>
    <row r="166" spans="1:11">
      <c r="A166" t="s">
        <v>28</v>
      </c>
      <c r="B166" t="str">
        <f>SUBSTITUTE(Table6[[#This Row],[DNA 1]], "t", "u")</f>
        <v>agg</v>
      </c>
      <c r="C166" t="str">
        <f>_xlfn.XLOOKUP(Table6[[#This Row],[RNA 1]], Table1[Codon], Table1[Amino Acid])</f>
        <v>Arginine</v>
      </c>
      <c r="D166" t="str">
        <f>_xlfn.XLOOKUP(Table6[[#This Row],[Name 1]], Table2[Name], Table2[Polarity])</f>
        <v>Polar</v>
      </c>
      <c r="E166" t="str">
        <f>_xlfn.XLOOKUP(Table6[[#This Row],[Name 1]], Table2[Name], Table2[Class])</f>
        <v>Fixed cation</v>
      </c>
      <c r="F166" t="s">
        <v>29</v>
      </c>
      <c r="G166" t="str">
        <f>SUBSTITUTE(Table6[[#This Row],[DNA 2]], "t", "u")</f>
        <v>ggc</v>
      </c>
      <c r="H166" t="str">
        <f>_xlfn.XLOOKUP(Table6[[#This Row],[RNA 2]], Table1[Codon], Table1[Amino Acid])</f>
        <v>Glycine</v>
      </c>
      <c r="I166" t="str">
        <f>_xlfn.XLOOKUP(Table6[[#This Row],[Name 2]], Table2[Name], Table2[Polarity])</f>
        <v>Nonpolar</v>
      </c>
      <c r="J166" t="str">
        <f>_xlfn.XLOOKUP(Table6[[#This Row],[Name 2]], Table2[Name], Table2[Class])</f>
        <v>Aliphatic</v>
      </c>
      <c r="K166">
        <v>10</v>
      </c>
    </row>
    <row r="167" spans="1:11">
      <c r="A167" t="s">
        <v>44</v>
      </c>
      <c r="B167" t="str">
        <f>SUBSTITUTE(Table6[[#This Row],[DNA 1]], "t", "u")</f>
        <v>cgg</v>
      </c>
      <c r="C167" t="str">
        <f>_xlfn.XLOOKUP(Table6[[#This Row],[RNA 1]], Table1[Codon], Table1[Amino Acid])</f>
        <v>Arginine</v>
      </c>
      <c r="D167" t="str">
        <f>_xlfn.XLOOKUP(Table6[[#This Row],[Name 1]], Table2[Name], Table2[Polarity])</f>
        <v>Polar</v>
      </c>
      <c r="E167" t="str">
        <f>_xlfn.XLOOKUP(Table6[[#This Row],[Name 1]], Table2[Name], Table2[Class])</f>
        <v>Fixed cation</v>
      </c>
      <c r="F167" t="s">
        <v>29</v>
      </c>
      <c r="G167" t="str">
        <f>SUBSTITUTE(Table6[[#This Row],[DNA 2]], "t", "u")</f>
        <v>ggc</v>
      </c>
      <c r="H167" t="str">
        <f>_xlfn.XLOOKUP(Table6[[#This Row],[RNA 2]], Table1[Codon], Table1[Amino Acid])</f>
        <v>Glycine</v>
      </c>
      <c r="I167" t="str">
        <f>_xlfn.XLOOKUP(Table6[[#This Row],[Name 2]], Table2[Name], Table2[Polarity])</f>
        <v>Nonpolar</v>
      </c>
      <c r="J167" t="str">
        <f>_xlfn.XLOOKUP(Table6[[#This Row],[Name 2]], Table2[Name], Table2[Class])</f>
        <v>Aliphatic</v>
      </c>
      <c r="K167">
        <v>3</v>
      </c>
    </row>
    <row r="168" spans="1:11">
      <c r="A168" t="s">
        <v>13</v>
      </c>
      <c r="B168" t="str">
        <f>SUBSTITUTE(Table6[[#This Row],[DNA 1]], "t", "u")</f>
        <v>ggg</v>
      </c>
      <c r="C168" t="str">
        <f>_xlfn.XLOOKUP(Table6[[#This Row],[RNA 1]], Table1[Codon], Table1[Amino Acid])</f>
        <v>Glycine</v>
      </c>
      <c r="D168" t="str">
        <f>_xlfn.XLOOKUP(Table6[[#This Row],[Name 1]], Table2[Name], Table2[Polarity])</f>
        <v>Nonpolar</v>
      </c>
      <c r="E168" t="str">
        <f>_xlfn.XLOOKUP(Table6[[#This Row],[Name 1]], Table2[Name], Table2[Class])</f>
        <v>Aliphatic</v>
      </c>
      <c r="F168" t="s">
        <v>29</v>
      </c>
      <c r="G168" t="str">
        <f>SUBSTITUTE(Table6[[#This Row],[DNA 2]], "t", "u")</f>
        <v>ggc</v>
      </c>
      <c r="H168" t="str">
        <f>_xlfn.XLOOKUP(Table6[[#This Row],[RNA 2]], Table1[Codon], Table1[Amino Acid])</f>
        <v>Glycine</v>
      </c>
      <c r="I168" t="str">
        <f>_xlfn.XLOOKUP(Table6[[#This Row],[Name 2]], Table2[Name], Table2[Polarity])</f>
        <v>Nonpolar</v>
      </c>
      <c r="J168" t="str">
        <f>_xlfn.XLOOKUP(Table6[[#This Row],[Name 2]], Table2[Name], Table2[Class])</f>
        <v>Aliphatic</v>
      </c>
      <c r="K168">
        <v>15</v>
      </c>
    </row>
    <row r="169" spans="1:11">
      <c r="A169" t="s">
        <v>16</v>
      </c>
      <c r="B169" t="str">
        <f>SUBSTITUTE(Table6[[#This Row],[DNA 1]], "t", "u")</f>
        <v>ugg</v>
      </c>
      <c r="C169" t="str">
        <f>_xlfn.XLOOKUP(Table6[[#This Row],[RNA 1]], Table1[Codon], Table1[Amino Acid])</f>
        <v>Tryptophan</v>
      </c>
      <c r="D169" t="str">
        <f>_xlfn.XLOOKUP(Table6[[#This Row],[Name 1]], Table2[Name], Table2[Polarity])</f>
        <v>Nonpolar</v>
      </c>
      <c r="E169" t="str">
        <f>_xlfn.XLOOKUP(Table6[[#This Row],[Name 1]], Table2[Name], Table2[Class])</f>
        <v>Aromatic</v>
      </c>
      <c r="F169" t="s">
        <v>29</v>
      </c>
      <c r="G169" t="str">
        <f>SUBSTITUTE(Table6[[#This Row],[DNA 2]], "t", "u")</f>
        <v>ggc</v>
      </c>
      <c r="H169" t="str">
        <f>_xlfn.XLOOKUP(Table6[[#This Row],[RNA 2]], Table1[Codon], Table1[Amino Acid])</f>
        <v>Glycine</v>
      </c>
      <c r="I169" t="str">
        <f>_xlfn.XLOOKUP(Table6[[#This Row],[Name 2]], Table2[Name], Table2[Polarity])</f>
        <v>Nonpolar</v>
      </c>
      <c r="J169" t="str">
        <f>_xlfn.XLOOKUP(Table6[[#This Row],[Name 2]], Table2[Name], Table2[Class])</f>
        <v>Aliphatic</v>
      </c>
      <c r="K169">
        <v>7</v>
      </c>
    </row>
    <row r="170" spans="1:11">
      <c r="A170" t="s">
        <v>28</v>
      </c>
      <c r="B170" t="str">
        <f>SUBSTITUTE(Table6[[#This Row],[DNA 1]], "t", "u")</f>
        <v>agg</v>
      </c>
      <c r="C170" t="str">
        <f>_xlfn.XLOOKUP(Table6[[#This Row],[RNA 1]], Table1[Codon], Table1[Amino Acid])</f>
        <v>Arginine</v>
      </c>
      <c r="D170" t="str">
        <f>_xlfn.XLOOKUP(Table6[[#This Row],[Name 1]], Table2[Name], Table2[Polarity])</f>
        <v>Polar</v>
      </c>
      <c r="E170" t="str">
        <f>_xlfn.XLOOKUP(Table6[[#This Row],[Name 1]], Table2[Name], Table2[Class])</f>
        <v>Fixed cation</v>
      </c>
      <c r="F170" t="s">
        <v>13</v>
      </c>
      <c r="G170" t="str">
        <f>SUBSTITUTE(Table6[[#This Row],[DNA 2]], "t", "u")</f>
        <v>ggg</v>
      </c>
      <c r="H170" t="str">
        <f>_xlfn.XLOOKUP(Table6[[#This Row],[RNA 2]], Table1[Codon], Table1[Amino Acid])</f>
        <v>Glycine</v>
      </c>
      <c r="I170" t="str">
        <f>_xlfn.XLOOKUP(Table6[[#This Row],[Name 2]], Table2[Name], Table2[Polarity])</f>
        <v>Nonpolar</v>
      </c>
      <c r="J170" t="str">
        <f>_xlfn.XLOOKUP(Table6[[#This Row],[Name 2]], Table2[Name], Table2[Class])</f>
        <v>Aliphatic</v>
      </c>
      <c r="K170">
        <v>11</v>
      </c>
    </row>
    <row r="171" spans="1:11">
      <c r="A171" t="s">
        <v>44</v>
      </c>
      <c r="B171" t="str">
        <f>SUBSTITUTE(Table6[[#This Row],[DNA 1]], "t", "u")</f>
        <v>cgg</v>
      </c>
      <c r="C171" t="str">
        <f>_xlfn.XLOOKUP(Table6[[#This Row],[RNA 1]], Table1[Codon], Table1[Amino Acid])</f>
        <v>Arginine</v>
      </c>
      <c r="D171" t="str">
        <f>_xlfn.XLOOKUP(Table6[[#This Row],[Name 1]], Table2[Name], Table2[Polarity])</f>
        <v>Polar</v>
      </c>
      <c r="E171" t="str">
        <f>_xlfn.XLOOKUP(Table6[[#This Row],[Name 1]], Table2[Name], Table2[Class])</f>
        <v>Fixed cation</v>
      </c>
      <c r="F171" t="s">
        <v>13</v>
      </c>
      <c r="G171" t="str">
        <f>SUBSTITUTE(Table6[[#This Row],[DNA 2]], "t", "u")</f>
        <v>ggg</v>
      </c>
      <c r="H171" t="str">
        <f>_xlfn.XLOOKUP(Table6[[#This Row],[RNA 2]], Table1[Codon], Table1[Amino Acid])</f>
        <v>Glycine</v>
      </c>
      <c r="I171" t="str">
        <f>_xlfn.XLOOKUP(Table6[[#This Row],[Name 2]], Table2[Name], Table2[Polarity])</f>
        <v>Nonpolar</v>
      </c>
      <c r="J171" t="str">
        <f>_xlfn.XLOOKUP(Table6[[#This Row],[Name 2]], Table2[Name], Table2[Class])</f>
        <v>Aliphatic</v>
      </c>
      <c r="K171">
        <v>7</v>
      </c>
    </row>
    <row r="172" spans="1:11">
      <c r="A172" t="s">
        <v>13</v>
      </c>
      <c r="B172" t="str">
        <f>SUBSTITUTE(Table6[[#This Row],[DNA 1]], "t", "u")</f>
        <v>ggg</v>
      </c>
      <c r="C172" t="str">
        <f>_xlfn.XLOOKUP(Table6[[#This Row],[RNA 1]], Table1[Codon], Table1[Amino Acid])</f>
        <v>Glycine</v>
      </c>
      <c r="D172" t="str">
        <f>_xlfn.XLOOKUP(Table6[[#This Row],[Name 1]], Table2[Name], Table2[Polarity])</f>
        <v>Nonpolar</v>
      </c>
      <c r="E172" t="str">
        <f>_xlfn.XLOOKUP(Table6[[#This Row],[Name 1]], Table2[Name], Table2[Class])</f>
        <v>Aliphatic</v>
      </c>
      <c r="F172" t="s">
        <v>13</v>
      </c>
      <c r="G172" t="str">
        <f>SUBSTITUTE(Table6[[#This Row],[DNA 2]], "t", "u")</f>
        <v>ggg</v>
      </c>
      <c r="H172" t="str">
        <f>_xlfn.XLOOKUP(Table6[[#This Row],[RNA 2]], Table1[Codon], Table1[Amino Acid])</f>
        <v>Glycine</v>
      </c>
      <c r="I172" t="str">
        <f>_xlfn.XLOOKUP(Table6[[#This Row],[Name 2]], Table2[Name], Table2[Polarity])</f>
        <v>Nonpolar</v>
      </c>
      <c r="J172" t="str">
        <f>_xlfn.XLOOKUP(Table6[[#This Row],[Name 2]], Table2[Name], Table2[Class])</f>
        <v>Aliphatic</v>
      </c>
      <c r="K172">
        <v>15</v>
      </c>
    </row>
    <row r="173" spans="1:11">
      <c r="A173" t="s">
        <v>16</v>
      </c>
      <c r="B173" t="str">
        <f>SUBSTITUTE(Table6[[#This Row],[DNA 1]], "t", "u")</f>
        <v>ugg</v>
      </c>
      <c r="C173" t="str">
        <f>_xlfn.XLOOKUP(Table6[[#This Row],[RNA 1]], Table1[Codon], Table1[Amino Acid])</f>
        <v>Tryptophan</v>
      </c>
      <c r="D173" t="str">
        <f>_xlfn.XLOOKUP(Table6[[#This Row],[Name 1]], Table2[Name], Table2[Polarity])</f>
        <v>Nonpolar</v>
      </c>
      <c r="E173" t="str">
        <f>_xlfn.XLOOKUP(Table6[[#This Row],[Name 1]], Table2[Name], Table2[Class])</f>
        <v>Aromatic</v>
      </c>
      <c r="F173" t="s">
        <v>13</v>
      </c>
      <c r="G173" t="str">
        <f>SUBSTITUTE(Table6[[#This Row],[DNA 2]], "t", "u")</f>
        <v>ggg</v>
      </c>
      <c r="H173" t="str">
        <f>_xlfn.XLOOKUP(Table6[[#This Row],[RNA 2]], Table1[Codon], Table1[Amino Acid])</f>
        <v>Glycine</v>
      </c>
      <c r="I173" t="str">
        <f>_xlfn.XLOOKUP(Table6[[#This Row],[Name 2]], Table2[Name], Table2[Polarity])</f>
        <v>Nonpolar</v>
      </c>
      <c r="J173" t="str">
        <f>_xlfn.XLOOKUP(Table6[[#This Row],[Name 2]], Table2[Name], Table2[Class])</f>
        <v>Aliphatic</v>
      </c>
      <c r="K173">
        <v>10</v>
      </c>
    </row>
    <row r="174" spans="1:11">
      <c r="A174" t="s">
        <v>28</v>
      </c>
      <c r="B174" t="str">
        <f>SUBSTITUTE(Table6[[#This Row],[DNA 1]], "t", "u")</f>
        <v>agg</v>
      </c>
      <c r="C174" t="str">
        <f>_xlfn.XLOOKUP(Table6[[#This Row],[RNA 1]], Table1[Codon], Table1[Amino Acid])</f>
        <v>Arginine</v>
      </c>
      <c r="D174" t="str">
        <f>_xlfn.XLOOKUP(Table6[[#This Row],[Name 1]], Table2[Name], Table2[Polarity])</f>
        <v>Polar</v>
      </c>
      <c r="E174" t="str">
        <f>_xlfn.XLOOKUP(Table6[[#This Row],[Name 1]], Table2[Name], Table2[Class])</f>
        <v>Fixed cation</v>
      </c>
      <c r="F174" t="s">
        <v>19</v>
      </c>
      <c r="G174" t="str">
        <f>SUBSTITUTE(Table6[[#This Row],[DNA 2]], "t", "u")</f>
        <v>ggu</v>
      </c>
      <c r="H174" t="str">
        <f>_xlfn.XLOOKUP(Table6[[#This Row],[RNA 2]], Table1[Codon], Table1[Amino Acid])</f>
        <v>Glycine</v>
      </c>
      <c r="I174" t="str">
        <f>_xlfn.XLOOKUP(Table6[[#This Row],[Name 2]], Table2[Name], Table2[Polarity])</f>
        <v>Nonpolar</v>
      </c>
      <c r="J174" t="str">
        <f>_xlfn.XLOOKUP(Table6[[#This Row],[Name 2]], Table2[Name], Table2[Class])</f>
        <v>Aliphatic</v>
      </c>
      <c r="K174">
        <v>8</v>
      </c>
    </row>
    <row r="175" spans="1:11">
      <c r="A175" t="s">
        <v>44</v>
      </c>
      <c r="B175" t="str">
        <f>SUBSTITUTE(Table6[[#This Row],[DNA 1]], "t", "u")</f>
        <v>cgg</v>
      </c>
      <c r="C175" t="str">
        <f>_xlfn.XLOOKUP(Table6[[#This Row],[RNA 1]], Table1[Codon], Table1[Amino Acid])</f>
        <v>Arginine</v>
      </c>
      <c r="D175" t="str">
        <f>_xlfn.XLOOKUP(Table6[[#This Row],[Name 1]], Table2[Name], Table2[Polarity])</f>
        <v>Polar</v>
      </c>
      <c r="E175" t="str">
        <f>_xlfn.XLOOKUP(Table6[[#This Row],[Name 1]], Table2[Name], Table2[Class])</f>
        <v>Fixed cation</v>
      </c>
      <c r="F175" t="s">
        <v>19</v>
      </c>
      <c r="G175" t="str">
        <f>SUBSTITUTE(Table6[[#This Row],[DNA 2]], "t", "u")</f>
        <v>ggu</v>
      </c>
      <c r="H175" t="str">
        <f>_xlfn.XLOOKUP(Table6[[#This Row],[RNA 2]], Table1[Codon], Table1[Amino Acid])</f>
        <v>Glycine</v>
      </c>
      <c r="I175" t="str">
        <f>_xlfn.XLOOKUP(Table6[[#This Row],[Name 2]], Table2[Name], Table2[Polarity])</f>
        <v>Nonpolar</v>
      </c>
      <c r="J175" t="str">
        <f>_xlfn.XLOOKUP(Table6[[#This Row],[Name 2]], Table2[Name], Table2[Class])</f>
        <v>Aliphatic</v>
      </c>
      <c r="K175">
        <v>8</v>
      </c>
    </row>
    <row r="176" spans="1:11">
      <c r="A176" t="s">
        <v>13</v>
      </c>
      <c r="B176" t="str">
        <f>SUBSTITUTE(Table6[[#This Row],[DNA 1]], "t", "u")</f>
        <v>ggg</v>
      </c>
      <c r="C176" t="str">
        <f>_xlfn.XLOOKUP(Table6[[#This Row],[RNA 1]], Table1[Codon], Table1[Amino Acid])</f>
        <v>Glycine</v>
      </c>
      <c r="D176" t="str">
        <f>_xlfn.XLOOKUP(Table6[[#This Row],[Name 1]], Table2[Name], Table2[Polarity])</f>
        <v>Nonpolar</v>
      </c>
      <c r="E176" t="str">
        <f>_xlfn.XLOOKUP(Table6[[#This Row],[Name 1]], Table2[Name], Table2[Class])</f>
        <v>Aliphatic</v>
      </c>
      <c r="F176" t="s">
        <v>19</v>
      </c>
      <c r="G176" t="str">
        <f>SUBSTITUTE(Table6[[#This Row],[DNA 2]], "t", "u")</f>
        <v>ggu</v>
      </c>
      <c r="H176" t="str">
        <f>_xlfn.XLOOKUP(Table6[[#This Row],[RNA 2]], Table1[Codon], Table1[Amino Acid])</f>
        <v>Glycine</v>
      </c>
      <c r="I176" t="str">
        <f>_xlfn.XLOOKUP(Table6[[#This Row],[Name 2]], Table2[Name], Table2[Polarity])</f>
        <v>Nonpolar</v>
      </c>
      <c r="J176" t="str">
        <f>_xlfn.XLOOKUP(Table6[[#This Row],[Name 2]], Table2[Name], Table2[Class])</f>
        <v>Aliphatic</v>
      </c>
      <c r="K176">
        <v>7</v>
      </c>
    </row>
    <row r="177" spans="1:11">
      <c r="A177" t="s">
        <v>16</v>
      </c>
      <c r="B177" t="str">
        <f>SUBSTITUTE(Table6[[#This Row],[DNA 1]], "t", "u")</f>
        <v>ugg</v>
      </c>
      <c r="C177" t="str">
        <f>_xlfn.XLOOKUP(Table6[[#This Row],[RNA 1]], Table1[Codon], Table1[Amino Acid])</f>
        <v>Tryptophan</v>
      </c>
      <c r="D177" t="str">
        <f>_xlfn.XLOOKUP(Table6[[#This Row],[Name 1]], Table2[Name], Table2[Polarity])</f>
        <v>Nonpolar</v>
      </c>
      <c r="E177" t="str">
        <f>_xlfn.XLOOKUP(Table6[[#This Row],[Name 1]], Table2[Name], Table2[Class])</f>
        <v>Aromatic</v>
      </c>
      <c r="F177" t="s">
        <v>19</v>
      </c>
      <c r="G177" t="str">
        <f>SUBSTITUTE(Table6[[#This Row],[DNA 2]], "t", "u")</f>
        <v>ggu</v>
      </c>
      <c r="H177" t="str">
        <f>_xlfn.XLOOKUP(Table6[[#This Row],[RNA 2]], Table1[Codon], Table1[Amino Acid])</f>
        <v>Glycine</v>
      </c>
      <c r="I177" t="str">
        <f>_xlfn.XLOOKUP(Table6[[#This Row],[Name 2]], Table2[Name], Table2[Polarity])</f>
        <v>Nonpolar</v>
      </c>
      <c r="J177" t="str">
        <f>_xlfn.XLOOKUP(Table6[[#This Row],[Name 2]], Table2[Name], Table2[Class])</f>
        <v>Aliphatic</v>
      </c>
      <c r="K177">
        <v>17</v>
      </c>
    </row>
    <row r="178" spans="1:11">
      <c r="A178" t="s">
        <v>31</v>
      </c>
      <c r="B178" t="str">
        <f>SUBSTITUTE(Table6[[#This Row],[DNA 1]], "t", "u")</f>
        <v>agu</v>
      </c>
      <c r="C178" t="str">
        <f>_xlfn.XLOOKUP(Table6[[#This Row],[RNA 1]], Table1[Codon], Table1[Amino Acid])</f>
        <v>Serine</v>
      </c>
      <c r="D178" t="str">
        <f>_xlfn.XLOOKUP(Table6[[#This Row],[Name 1]], Table2[Name], Table2[Polarity])</f>
        <v>Polar</v>
      </c>
      <c r="E178" t="str">
        <f>_xlfn.XLOOKUP(Table6[[#This Row],[Name 1]], Table2[Name], Table2[Class])</f>
        <v>Hydroxylic</v>
      </c>
      <c r="F178" t="s">
        <v>57</v>
      </c>
      <c r="G178" t="str">
        <f>SUBSTITUTE(Table6[[#This Row],[DNA 2]], "t", "u")</f>
        <v>gua</v>
      </c>
      <c r="H178" t="str">
        <f>_xlfn.XLOOKUP(Table6[[#This Row],[RNA 2]], Table1[Codon], Table1[Amino Acid])</f>
        <v>Valine</v>
      </c>
      <c r="I178" t="str">
        <f>_xlfn.XLOOKUP(Table6[[#This Row],[Name 2]], Table2[Name], Table2[Polarity])</f>
        <v>Nonpolar</v>
      </c>
      <c r="J178" t="str">
        <f>_xlfn.XLOOKUP(Table6[[#This Row],[Name 2]], Table2[Name], Table2[Class])</f>
        <v>Aliphatic</v>
      </c>
      <c r="K178">
        <v>6</v>
      </c>
    </row>
    <row r="179" spans="1:11">
      <c r="A179" t="s">
        <v>47</v>
      </c>
      <c r="B179" t="str">
        <f>SUBSTITUTE(Table6[[#This Row],[DNA 1]], "t", "u")</f>
        <v>cgu</v>
      </c>
      <c r="C179" t="str">
        <f>_xlfn.XLOOKUP(Table6[[#This Row],[RNA 1]], Table1[Codon], Table1[Amino Acid])</f>
        <v>Arginine</v>
      </c>
      <c r="D179" t="str">
        <f>_xlfn.XLOOKUP(Table6[[#This Row],[Name 1]], Table2[Name], Table2[Polarity])</f>
        <v>Polar</v>
      </c>
      <c r="E179" t="str">
        <f>_xlfn.XLOOKUP(Table6[[#This Row],[Name 1]], Table2[Name], Table2[Class])</f>
        <v>Fixed cation</v>
      </c>
      <c r="F179" t="s">
        <v>57</v>
      </c>
      <c r="G179" t="str">
        <f>SUBSTITUTE(Table6[[#This Row],[DNA 2]], "t", "u")</f>
        <v>gua</v>
      </c>
      <c r="H179" t="str">
        <f>_xlfn.XLOOKUP(Table6[[#This Row],[RNA 2]], Table1[Codon], Table1[Amino Acid])</f>
        <v>Valine</v>
      </c>
      <c r="I179" t="str">
        <f>_xlfn.XLOOKUP(Table6[[#This Row],[Name 2]], Table2[Name], Table2[Polarity])</f>
        <v>Nonpolar</v>
      </c>
      <c r="J179" t="str">
        <f>_xlfn.XLOOKUP(Table6[[#This Row],[Name 2]], Table2[Name], Table2[Class])</f>
        <v>Aliphatic</v>
      </c>
      <c r="K179">
        <v>4</v>
      </c>
    </row>
    <row r="180" spans="1:11">
      <c r="A180" t="s">
        <v>19</v>
      </c>
      <c r="B180" t="str">
        <f>SUBSTITUTE(Table6[[#This Row],[DNA 1]], "t", "u")</f>
        <v>ggu</v>
      </c>
      <c r="C180" t="str">
        <f>_xlfn.XLOOKUP(Table6[[#This Row],[RNA 1]], Table1[Codon], Table1[Amino Acid])</f>
        <v>Glycine</v>
      </c>
      <c r="D180" t="str">
        <f>_xlfn.XLOOKUP(Table6[[#This Row],[Name 1]], Table2[Name], Table2[Polarity])</f>
        <v>Nonpolar</v>
      </c>
      <c r="E180" t="str">
        <f>_xlfn.XLOOKUP(Table6[[#This Row],[Name 1]], Table2[Name], Table2[Class])</f>
        <v>Aliphatic</v>
      </c>
      <c r="F180" t="s">
        <v>57</v>
      </c>
      <c r="G180" t="str">
        <f>SUBSTITUTE(Table6[[#This Row],[DNA 2]], "t", "u")</f>
        <v>gua</v>
      </c>
      <c r="H180" t="str">
        <f>_xlfn.XLOOKUP(Table6[[#This Row],[RNA 2]], Table1[Codon], Table1[Amino Acid])</f>
        <v>Valine</v>
      </c>
      <c r="I180" t="str">
        <f>_xlfn.XLOOKUP(Table6[[#This Row],[Name 2]], Table2[Name], Table2[Polarity])</f>
        <v>Nonpolar</v>
      </c>
      <c r="J180" t="str">
        <f>_xlfn.XLOOKUP(Table6[[#This Row],[Name 2]], Table2[Name], Table2[Class])</f>
        <v>Aliphatic</v>
      </c>
      <c r="K180">
        <v>9</v>
      </c>
    </row>
    <row r="181" spans="1:11">
      <c r="A181" t="s">
        <v>27</v>
      </c>
      <c r="B181" t="str">
        <f>SUBSTITUTE(Table6[[#This Row],[DNA 1]], "t", "u")</f>
        <v>ugu</v>
      </c>
      <c r="C181" t="str">
        <f>_xlfn.XLOOKUP(Table6[[#This Row],[RNA 1]], Table1[Codon], Table1[Amino Acid])</f>
        <v>Cysteine</v>
      </c>
      <c r="D181" t="str">
        <f>_xlfn.XLOOKUP(Table6[[#This Row],[Name 1]], Table2[Name], Table2[Polarity])</f>
        <v>Acid</v>
      </c>
      <c r="E181" t="str">
        <f>_xlfn.XLOOKUP(Table6[[#This Row],[Name 1]], Table2[Name], Table2[Class])</f>
        <v>Thiol</v>
      </c>
      <c r="F181" t="s">
        <v>57</v>
      </c>
      <c r="G181" t="str">
        <f>SUBSTITUTE(Table6[[#This Row],[DNA 2]], "t", "u")</f>
        <v>gua</v>
      </c>
      <c r="H181" t="str">
        <f>_xlfn.XLOOKUP(Table6[[#This Row],[RNA 2]], Table1[Codon], Table1[Amino Acid])</f>
        <v>Valine</v>
      </c>
      <c r="I181" t="str">
        <f>_xlfn.XLOOKUP(Table6[[#This Row],[Name 2]], Table2[Name], Table2[Polarity])</f>
        <v>Nonpolar</v>
      </c>
      <c r="J181" t="str">
        <f>_xlfn.XLOOKUP(Table6[[#This Row],[Name 2]], Table2[Name], Table2[Class])</f>
        <v>Aliphatic</v>
      </c>
      <c r="K181">
        <v>4</v>
      </c>
    </row>
    <row r="182" spans="1:11">
      <c r="A182" t="s">
        <v>31</v>
      </c>
      <c r="B182" t="str">
        <f>SUBSTITUTE(Table6[[#This Row],[DNA 1]], "t", "u")</f>
        <v>agu</v>
      </c>
      <c r="C182" t="str">
        <f>_xlfn.XLOOKUP(Table6[[#This Row],[RNA 1]], Table1[Codon], Table1[Amino Acid])</f>
        <v>Serine</v>
      </c>
      <c r="D182" t="str">
        <f>_xlfn.XLOOKUP(Table6[[#This Row],[Name 1]], Table2[Name], Table2[Polarity])</f>
        <v>Polar</v>
      </c>
      <c r="E182" t="str">
        <f>_xlfn.XLOOKUP(Table6[[#This Row],[Name 1]], Table2[Name], Table2[Class])</f>
        <v>Hydroxylic</v>
      </c>
      <c r="F182" t="s">
        <v>22</v>
      </c>
      <c r="G182" t="str">
        <f>SUBSTITUTE(Table6[[#This Row],[DNA 2]], "t", "u")</f>
        <v>guc</v>
      </c>
      <c r="H182" t="str">
        <f>_xlfn.XLOOKUP(Table6[[#This Row],[RNA 2]], Table1[Codon], Table1[Amino Acid])</f>
        <v>Valine</v>
      </c>
      <c r="I182" t="str">
        <f>_xlfn.XLOOKUP(Table6[[#This Row],[Name 2]], Table2[Name], Table2[Polarity])</f>
        <v>Nonpolar</v>
      </c>
      <c r="J182" t="str">
        <f>_xlfn.XLOOKUP(Table6[[#This Row],[Name 2]], Table2[Name], Table2[Class])</f>
        <v>Aliphatic</v>
      </c>
      <c r="K182">
        <v>9</v>
      </c>
    </row>
    <row r="183" spans="1:11">
      <c r="A183" t="s">
        <v>47</v>
      </c>
      <c r="B183" t="str">
        <f>SUBSTITUTE(Table6[[#This Row],[DNA 1]], "t", "u")</f>
        <v>cgu</v>
      </c>
      <c r="C183" t="str">
        <f>_xlfn.XLOOKUP(Table6[[#This Row],[RNA 1]], Table1[Codon], Table1[Amino Acid])</f>
        <v>Arginine</v>
      </c>
      <c r="D183" t="str">
        <f>_xlfn.XLOOKUP(Table6[[#This Row],[Name 1]], Table2[Name], Table2[Polarity])</f>
        <v>Polar</v>
      </c>
      <c r="E183" t="str">
        <f>_xlfn.XLOOKUP(Table6[[#This Row],[Name 1]], Table2[Name], Table2[Class])</f>
        <v>Fixed cation</v>
      </c>
      <c r="F183" t="s">
        <v>22</v>
      </c>
      <c r="G183" t="str">
        <f>SUBSTITUTE(Table6[[#This Row],[DNA 2]], "t", "u")</f>
        <v>guc</v>
      </c>
      <c r="H183" t="str">
        <f>_xlfn.XLOOKUP(Table6[[#This Row],[RNA 2]], Table1[Codon], Table1[Amino Acid])</f>
        <v>Valine</v>
      </c>
      <c r="I183" t="str">
        <f>_xlfn.XLOOKUP(Table6[[#This Row],[Name 2]], Table2[Name], Table2[Polarity])</f>
        <v>Nonpolar</v>
      </c>
      <c r="J183" t="str">
        <f>_xlfn.XLOOKUP(Table6[[#This Row],[Name 2]], Table2[Name], Table2[Class])</f>
        <v>Aliphatic</v>
      </c>
      <c r="K183">
        <v>11</v>
      </c>
    </row>
    <row r="184" spans="1:11">
      <c r="A184" t="s">
        <v>19</v>
      </c>
      <c r="B184" t="str">
        <f>SUBSTITUTE(Table6[[#This Row],[DNA 1]], "t", "u")</f>
        <v>ggu</v>
      </c>
      <c r="C184" t="str">
        <f>_xlfn.XLOOKUP(Table6[[#This Row],[RNA 1]], Table1[Codon], Table1[Amino Acid])</f>
        <v>Glycine</v>
      </c>
      <c r="D184" t="str">
        <f>_xlfn.XLOOKUP(Table6[[#This Row],[Name 1]], Table2[Name], Table2[Polarity])</f>
        <v>Nonpolar</v>
      </c>
      <c r="E184" t="str">
        <f>_xlfn.XLOOKUP(Table6[[#This Row],[Name 1]], Table2[Name], Table2[Class])</f>
        <v>Aliphatic</v>
      </c>
      <c r="F184" t="s">
        <v>22</v>
      </c>
      <c r="G184" t="str">
        <f>SUBSTITUTE(Table6[[#This Row],[DNA 2]], "t", "u")</f>
        <v>guc</v>
      </c>
      <c r="H184" t="str">
        <f>_xlfn.XLOOKUP(Table6[[#This Row],[RNA 2]], Table1[Codon], Table1[Amino Acid])</f>
        <v>Valine</v>
      </c>
      <c r="I184" t="str">
        <f>_xlfn.XLOOKUP(Table6[[#This Row],[Name 2]], Table2[Name], Table2[Polarity])</f>
        <v>Nonpolar</v>
      </c>
      <c r="J184" t="str">
        <f>_xlfn.XLOOKUP(Table6[[#This Row],[Name 2]], Table2[Name], Table2[Class])</f>
        <v>Aliphatic</v>
      </c>
      <c r="K184">
        <v>9</v>
      </c>
    </row>
    <row r="185" spans="1:11">
      <c r="A185" t="s">
        <v>27</v>
      </c>
      <c r="B185" t="str">
        <f>SUBSTITUTE(Table6[[#This Row],[DNA 1]], "t", "u")</f>
        <v>ugu</v>
      </c>
      <c r="C185" t="str">
        <f>_xlfn.XLOOKUP(Table6[[#This Row],[RNA 1]], Table1[Codon], Table1[Amino Acid])</f>
        <v>Cysteine</v>
      </c>
      <c r="D185" t="str">
        <f>_xlfn.XLOOKUP(Table6[[#This Row],[Name 1]], Table2[Name], Table2[Polarity])</f>
        <v>Acid</v>
      </c>
      <c r="E185" t="str">
        <f>_xlfn.XLOOKUP(Table6[[#This Row],[Name 1]], Table2[Name], Table2[Class])</f>
        <v>Thiol</v>
      </c>
      <c r="F185" t="s">
        <v>22</v>
      </c>
      <c r="G185" t="str">
        <f>SUBSTITUTE(Table6[[#This Row],[DNA 2]], "t", "u")</f>
        <v>guc</v>
      </c>
      <c r="H185" t="str">
        <f>_xlfn.XLOOKUP(Table6[[#This Row],[RNA 2]], Table1[Codon], Table1[Amino Acid])</f>
        <v>Valine</v>
      </c>
      <c r="I185" t="str">
        <f>_xlfn.XLOOKUP(Table6[[#This Row],[Name 2]], Table2[Name], Table2[Polarity])</f>
        <v>Nonpolar</v>
      </c>
      <c r="J185" t="str">
        <f>_xlfn.XLOOKUP(Table6[[#This Row],[Name 2]], Table2[Name], Table2[Class])</f>
        <v>Aliphatic</v>
      </c>
      <c r="K185">
        <v>9</v>
      </c>
    </row>
    <row r="186" spans="1:11">
      <c r="A186" t="s">
        <v>31</v>
      </c>
      <c r="B186" t="str">
        <f>SUBSTITUTE(Table6[[#This Row],[DNA 1]], "t", "u")</f>
        <v>agu</v>
      </c>
      <c r="C186" t="str">
        <f>_xlfn.XLOOKUP(Table6[[#This Row],[RNA 1]], Table1[Codon], Table1[Amino Acid])</f>
        <v>Serine</v>
      </c>
      <c r="D186" t="str">
        <f>_xlfn.XLOOKUP(Table6[[#This Row],[Name 1]], Table2[Name], Table2[Polarity])</f>
        <v>Polar</v>
      </c>
      <c r="E186" t="str">
        <f>_xlfn.XLOOKUP(Table6[[#This Row],[Name 1]], Table2[Name], Table2[Class])</f>
        <v>Hydroxylic</v>
      </c>
      <c r="F186" t="s">
        <v>23</v>
      </c>
      <c r="G186" t="str">
        <f>SUBSTITUTE(Table6[[#This Row],[DNA 2]], "t", "u")</f>
        <v>gug</v>
      </c>
      <c r="H186" t="str">
        <f>_xlfn.XLOOKUP(Table6[[#This Row],[RNA 2]], Table1[Codon], Table1[Amino Acid])</f>
        <v>Valine</v>
      </c>
      <c r="I186" t="str">
        <f>_xlfn.XLOOKUP(Table6[[#This Row],[Name 2]], Table2[Name], Table2[Polarity])</f>
        <v>Nonpolar</v>
      </c>
      <c r="J186" t="str">
        <f>_xlfn.XLOOKUP(Table6[[#This Row],[Name 2]], Table2[Name], Table2[Class])</f>
        <v>Aliphatic</v>
      </c>
      <c r="K186">
        <v>7</v>
      </c>
    </row>
    <row r="187" spans="1:11">
      <c r="A187" t="s">
        <v>47</v>
      </c>
      <c r="B187" t="str">
        <f>SUBSTITUTE(Table6[[#This Row],[DNA 1]], "t", "u")</f>
        <v>cgu</v>
      </c>
      <c r="C187" t="str">
        <f>_xlfn.XLOOKUP(Table6[[#This Row],[RNA 1]], Table1[Codon], Table1[Amino Acid])</f>
        <v>Arginine</v>
      </c>
      <c r="D187" t="str">
        <f>_xlfn.XLOOKUP(Table6[[#This Row],[Name 1]], Table2[Name], Table2[Polarity])</f>
        <v>Polar</v>
      </c>
      <c r="E187" t="str">
        <f>_xlfn.XLOOKUP(Table6[[#This Row],[Name 1]], Table2[Name], Table2[Class])</f>
        <v>Fixed cation</v>
      </c>
      <c r="F187" t="s">
        <v>23</v>
      </c>
      <c r="G187" t="str">
        <f>SUBSTITUTE(Table6[[#This Row],[DNA 2]], "t", "u")</f>
        <v>gug</v>
      </c>
      <c r="H187" t="str">
        <f>_xlfn.XLOOKUP(Table6[[#This Row],[RNA 2]], Table1[Codon], Table1[Amino Acid])</f>
        <v>Valine</v>
      </c>
      <c r="I187" t="str">
        <f>_xlfn.XLOOKUP(Table6[[#This Row],[Name 2]], Table2[Name], Table2[Polarity])</f>
        <v>Nonpolar</v>
      </c>
      <c r="J187" t="str">
        <f>_xlfn.XLOOKUP(Table6[[#This Row],[Name 2]], Table2[Name], Table2[Class])</f>
        <v>Aliphatic</v>
      </c>
      <c r="K187">
        <v>7</v>
      </c>
    </row>
    <row r="188" spans="1:11">
      <c r="A188" t="s">
        <v>19</v>
      </c>
      <c r="B188" t="str">
        <f>SUBSTITUTE(Table6[[#This Row],[DNA 1]], "t", "u")</f>
        <v>ggu</v>
      </c>
      <c r="C188" t="str">
        <f>_xlfn.XLOOKUP(Table6[[#This Row],[RNA 1]], Table1[Codon], Table1[Amino Acid])</f>
        <v>Glycine</v>
      </c>
      <c r="D188" t="str">
        <f>_xlfn.XLOOKUP(Table6[[#This Row],[Name 1]], Table2[Name], Table2[Polarity])</f>
        <v>Nonpolar</v>
      </c>
      <c r="E188" t="str">
        <f>_xlfn.XLOOKUP(Table6[[#This Row],[Name 1]], Table2[Name], Table2[Class])</f>
        <v>Aliphatic</v>
      </c>
      <c r="F188" t="s">
        <v>23</v>
      </c>
      <c r="G188" t="str">
        <f>SUBSTITUTE(Table6[[#This Row],[DNA 2]], "t", "u")</f>
        <v>gug</v>
      </c>
      <c r="H188" t="str">
        <f>_xlfn.XLOOKUP(Table6[[#This Row],[RNA 2]], Table1[Codon], Table1[Amino Acid])</f>
        <v>Valine</v>
      </c>
      <c r="I188" t="str">
        <f>_xlfn.XLOOKUP(Table6[[#This Row],[Name 2]], Table2[Name], Table2[Polarity])</f>
        <v>Nonpolar</v>
      </c>
      <c r="J188" t="str">
        <f>_xlfn.XLOOKUP(Table6[[#This Row],[Name 2]], Table2[Name], Table2[Class])</f>
        <v>Aliphatic</v>
      </c>
      <c r="K188">
        <v>12</v>
      </c>
    </row>
    <row r="189" spans="1:11">
      <c r="A189" t="s">
        <v>27</v>
      </c>
      <c r="B189" t="str">
        <f>SUBSTITUTE(Table6[[#This Row],[DNA 1]], "t", "u")</f>
        <v>ugu</v>
      </c>
      <c r="C189" t="str">
        <f>_xlfn.XLOOKUP(Table6[[#This Row],[RNA 1]], Table1[Codon], Table1[Amino Acid])</f>
        <v>Cysteine</v>
      </c>
      <c r="D189" t="str">
        <f>_xlfn.XLOOKUP(Table6[[#This Row],[Name 1]], Table2[Name], Table2[Polarity])</f>
        <v>Acid</v>
      </c>
      <c r="E189" t="str">
        <f>_xlfn.XLOOKUP(Table6[[#This Row],[Name 1]], Table2[Name], Table2[Class])</f>
        <v>Thiol</v>
      </c>
      <c r="F189" t="s">
        <v>23</v>
      </c>
      <c r="G189" t="str">
        <f>SUBSTITUTE(Table6[[#This Row],[DNA 2]], "t", "u")</f>
        <v>gug</v>
      </c>
      <c r="H189" t="str">
        <f>_xlfn.XLOOKUP(Table6[[#This Row],[RNA 2]], Table1[Codon], Table1[Amino Acid])</f>
        <v>Valine</v>
      </c>
      <c r="I189" t="str">
        <f>_xlfn.XLOOKUP(Table6[[#This Row],[Name 2]], Table2[Name], Table2[Polarity])</f>
        <v>Nonpolar</v>
      </c>
      <c r="J189" t="str">
        <f>_xlfn.XLOOKUP(Table6[[#This Row],[Name 2]], Table2[Name], Table2[Class])</f>
        <v>Aliphatic</v>
      </c>
      <c r="K189">
        <v>12</v>
      </c>
    </row>
    <row r="190" spans="1:11">
      <c r="A190" t="s">
        <v>31</v>
      </c>
      <c r="B190" t="str">
        <f>SUBSTITUTE(Table6[[#This Row],[DNA 1]], "t", "u")</f>
        <v>agu</v>
      </c>
      <c r="C190" t="str">
        <f>_xlfn.XLOOKUP(Table6[[#This Row],[RNA 1]], Table1[Codon], Table1[Amino Acid])</f>
        <v>Serine</v>
      </c>
      <c r="D190" t="str">
        <f>_xlfn.XLOOKUP(Table6[[#This Row],[Name 1]], Table2[Name], Table2[Polarity])</f>
        <v>Polar</v>
      </c>
      <c r="E190" t="str">
        <f>_xlfn.XLOOKUP(Table6[[#This Row],[Name 1]], Table2[Name], Table2[Class])</f>
        <v>Hydroxylic</v>
      </c>
      <c r="F190" t="s">
        <v>24</v>
      </c>
      <c r="G190" t="str">
        <f>SUBSTITUTE(Table6[[#This Row],[DNA 2]], "t", "u")</f>
        <v>guu</v>
      </c>
      <c r="H190" t="str">
        <f>_xlfn.XLOOKUP(Table6[[#This Row],[RNA 2]], Table1[Codon], Table1[Amino Acid])</f>
        <v>Valine</v>
      </c>
      <c r="I190" t="str">
        <f>_xlfn.XLOOKUP(Table6[[#This Row],[Name 2]], Table2[Name], Table2[Polarity])</f>
        <v>Nonpolar</v>
      </c>
      <c r="J190" t="str">
        <f>_xlfn.XLOOKUP(Table6[[#This Row],[Name 2]], Table2[Name], Table2[Class])</f>
        <v>Aliphatic</v>
      </c>
      <c r="K190">
        <v>12</v>
      </c>
    </row>
    <row r="191" spans="1:11">
      <c r="A191" t="s">
        <v>47</v>
      </c>
      <c r="B191" t="str">
        <f>SUBSTITUTE(Table6[[#This Row],[DNA 1]], "t", "u")</f>
        <v>cgu</v>
      </c>
      <c r="C191" t="str">
        <f>_xlfn.XLOOKUP(Table6[[#This Row],[RNA 1]], Table1[Codon], Table1[Amino Acid])</f>
        <v>Arginine</v>
      </c>
      <c r="D191" t="str">
        <f>_xlfn.XLOOKUP(Table6[[#This Row],[Name 1]], Table2[Name], Table2[Polarity])</f>
        <v>Polar</v>
      </c>
      <c r="E191" t="str">
        <f>_xlfn.XLOOKUP(Table6[[#This Row],[Name 1]], Table2[Name], Table2[Class])</f>
        <v>Fixed cation</v>
      </c>
      <c r="F191" t="s">
        <v>24</v>
      </c>
      <c r="G191" t="str">
        <f>SUBSTITUTE(Table6[[#This Row],[DNA 2]], "t", "u")</f>
        <v>guu</v>
      </c>
      <c r="H191" t="str">
        <f>_xlfn.XLOOKUP(Table6[[#This Row],[RNA 2]], Table1[Codon], Table1[Amino Acid])</f>
        <v>Valine</v>
      </c>
      <c r="I191" t="str">
        <f>_xlfn.XLOOKUP(Table6[[#This Row],[Name 2]], Table2[Name], Table2[Polarity])</f>
        <v>Nonpolar</v>
      </c>
      <c r="J191" t="str">
        <f>_xlfn.XLOOKUP(Table6[[#This Row],[Name 2]], Table2[Name], Table2[Class])</f>
        <v>Aliphatic</v>
      </c>
      <c r="K191">
        <v>5</v>
      </c>
    </row>
    <row r="192" spans="1:11">
      <c r="A192" t="s">
        <v>19</v>
      </c>
      <c r="B192" t="str">
        <f>SUBSTITUTE(Table6[[#This Row],[DNA 1]], "t", "u")</f>
        <v>ggu</v>
      </c>
      <c r="C192" t="str">
        <f>_xlfn.XLOOKUP(Table6[[#This Row],[RNA 1]], Table1[Codon], Table1[Amino Acid])</f>
        <v>Glycine</v>
      </c>
      <c r="D192" t="str">
        <f>_xlfn.XLOOKUP(Table6[[#This Row],[Name 1]], Table2[Name], Table2[Polarity])</f>
        <v>Nonpolar</v>
      </c>
      <c r="E192" t="str">
        <f>_xlfn.XLOOKUP(Table6[[#This Row],[Name 1]], Table2[Name], Table2[Class])</f>
        <v>Aliphatic</v>
      </c>
      <c r="F192" t="s">
        <v>24</v>
      </c>
      <c r="G192" t="str">
        <f>SUBSTITUTE(Table6[[#This Row],[DNA 2]], "t", "u")</f>
        <v>guu</v>
      </c>
      <c r="H192" t="str">
        <f>_xlfn.XLOOKUP(Table6[[#This Row],[RNA 2]], Table1[Codon], Table1[Amino Acid])</f>
        <v>Valine</v>
      </c>
      <c r="I192" t="str">
        <f>_xlfn.XLOOKUP(Table6[[#This Row],[Name 2]], Table2[Name], Table2[Polarity])</f>
        <v>Nonpolar</v>
      </c>
      <c r="J192" t="str">
        <f>_xlfn.XLOOKUP(Table6[[#This Row],[Name 2]], Table2[Name], Table2[Class])</f>
        <v>Aliphatic</v>
      </c>
      <c r="K192">
        <v>10</v>
      </c>
    </row>
    <row r="193" spans="1:11">
      <c r="A193" t="s">
        <v>27</v>
      </c>
      <c r="B193" t="str">
        <f>SUBSTITUTE(Table6[[#This Row],[DNA 1]], "t", "u")</f>
        <v>ugu</v>
      </c>
      <c r="C193" t="str">
        <f>_xlfn.XLOOKUP(Table6[[#This Row],[RNA 1]], Table1[Codon], Table1[Amino Acid])</f>
        <v>Cysteine</v>
      </c>
      <c r="D193" t="str">
        <f>_xlfn.XLOOKUP(Table6[[#This Row],[Name 1]], Table2[Name], Table2[Polarity])</f>
        <v>Acid</v>
      </c>
      <c r="E193" t="str">
        <f>_xlfn.XLOOKUP(Table6[[#This Row],[Name 1]], Table2[Name], Table2[Class])</f>
        <v>Thiol</v>
      </c>
      <c r="F193" t="s">
        <v>24</v>
      </c>
      <c r="G193" t="str">
        <f>SUBSTITUTE(Table6[[#This Row],[DNA 2]], "t", "u")</f>
        <v>guu</v>
      </c>
      <c r="H193" t="str">
        <f>_xlfn.XLOOKUP(Table6[[#This Row],[RNA 2]], Table1[Codon], Table1[Amino Acid])</f>
        <v>Valine</v>
      </c>
      <c r="I193" t="str">
        <f>_xlfn.XLOOKUP(Table6[[#This Row],[Name 2]], Table2[Name], Table2[Polarity])</f>
        <v>Nonpolar</v>
      </c>
      <c r="J193" t="str">
        <f>_xlfn.XLOOKUP(Table6[[#This Row],[Name 2]], Table2[Name], Table2[Class])</f>
        <v>Aliphatic</v>
      </c>
      <c r="K193">
        <v>11</v>
      </c>
    </row>
    <row r="194" spans="1:11">
      <c r="A194" t="s">
        <v>59</v>
      </c>
      <c r="B194" t="str">
        <f>SUBSTITUTE(Table6[[#This Row],[DNA 1]], "t", "u")</f>
        <v>aua</v>
      </c>
      <c r="C194" t="str">
        <f>_xlfn.XLOOKUP(Table6[[#This Row],[RNA 1]], Table1[Codon], Table1[Amino Acid])</f>
        <v>Isoleucine</v>
      </c>
      <c r="D194" t="str">
        <f>_xlfn.XLOOKUP(Table6[[#This Row],[Name 1]], Table2[Name], Table2[Polarity])</f>
        <v>Nonpolar</v>
      </c>
      <c r="E194" t="str">
        <f>_xlfn.XLOOKUP(Table6[[#This Row],[Name 1]], Table2[Name], Table2[Class])</f>
        <v>Aliphatic</v>
      </c>
      <c r="F194" t="s">
        <v>34</v>
      </c>
      <c r="G194" t="str">
        <f>SUBSTITUTE(Table6[[#This Row],[DNA 2]], "t", "u")</f>
        <v>uaa</v>
      </c>
      <c r="H194" t="str">
        <f>_xlfn.XLOOKUP(Table6[[#This Row],[RNA 2]], Table1[Codon], Table1[Amino Acid])</f>
        <v>Glutamine</v>
      </c>
      <c r="I194" t="str">
        <f>_xlfn.XLOOKUP(Table6[[#This Row],[Name 2]], Table2[Name], Table2[Polarity])</f>
        <v>Polar</v>
      </c>
      <c r="J194" t="str">
        <f>_xlfn.XLOOKUP(Table6[[#This Row],[Name 2]], Table2[Name], Table2[Class])</f>
        <v>Amide</v>
      </c>
      <c r="K194">
        <v>9</v>
      </c>
    </row>
    <row r="195" spans="1:11">
      <c r="A195" t="s">
        <v>64</v>
      </c>
      <c r="B195" t="str">
        <f>SUBSTITUTE(Table6[[#This Row],[DNA 1]], "t", "u")</f>
        <v>cua</v>
      </c>
      <c r="C195" t="str">
        <f>_xlfn.XLOOKUP(Table6[[#This Row],[RNA 1]], Table1[Codon], Table1[Amino Acid])</f>
        <v>Leucine</v>
      </c>
      <c r="D195" t="str">
        <f>_xlfn.XLOOKUP(Table6[[#This Row],[Name 1]], Table2[Name], Table2[Polarity])</f>
        <v>Nonpolar</v>
      </c>
      <c r="E195" t="str">
        <f>_xlfn.XLOOKUP(Table6[[#This Row],[Name 1]], Table2[Name], Table2[Class])</f>
        <v>Aliphatic</v>
      </c>
      <c r="F195" t="s">
        <v>34</v>
      </c>
      <c r="G195" t="str">
        <f>SUBSTITUTE(Table6[[#This Row],[DNA 2]], "t", "u")</f>
        <v>uaa</v>
      </c>
      <c r="H195" t="str">
        <f>_xlfn.XLOOKUP(Table6[[#This Row],[RNA 2]], Table1[Codon], Table1[Amino Acid])</f>
        <v>Glutamine</v>
      </c>
      <c r="I195" t="str">
        <f>_xlfn.XLOOKUP(Table6[[#This Row],[Name 2]], Table2[Name], Table2[Polarity])</f>
        <v>Polar</v>
      </c>
      <c r="J195" t="str">
        <f>_xlfn.XLOOKUP(Table6[[#This Row],[Name 2]], Table2[Name], Table2[Class])</f>
        <v>Amide</v>
      </c>
      <c r="K195">
        <v>2</v>
      </c>
    </row>
    <row r="196" spans="1:11">
      <c r="A196" t="s">
        <v>57</v>
      </c>
      <c r="B196" t="str">
        <f>SUBSTITUTE(Table6[[#This Row],[DNA 1]], "t", "u")</f>
        <v>gua</v>
      </c>
      <c r="C196" t="str">
        <f>_xlfn.XLOOKUP(Table6[[#This Row],[RNA 1]], Table1[Codon], Table1[Amino Acid])</f>
        <v>Valine</v>
      </c>
      <c r="D196" t="str">
        <f>_xlfn.XLOOKUP(Table6[[#This Row],[Name 1]], Table2[Name], Table2[Polarity])</f>
        <v>Nonpolar</v>
      </c>
      <c r="E196" t="str">
        <f>_xlfn.XLOOKUP(Table6[[#This Row],[Name 1]], Table2[Name], Table2[Class])</f>
        <v>Aliphatic</v>
      </c>
      <c r="F196" t="s">
        <v>34</v>
      </c>
      <c r="G196" t="str">
        <f>SUBSTITUTE(Table6[[#This Row],[DNA 2]], "t", "u")</f>
        <v>uaa</v>
      </c>
      <c r="H196" t="str">
        <f>_xlfn.XLOOKUP(Table6[[#This Row],[RNA 2]], Table1[Codon], Table1[Amino Acid])</f>
        <v>Glutamine</v>
      </c>
      <c r="I196" t="str">
        <f>_xlfn.XLOOKUP(Table6[[#This Row],[Name 2]], Table2[Name], Table2[Polarity])</f>
        <v>Polar</v>
      </c>
      <c r="J196" t="str">
        <f>_xlfn.XLOOKUP(Table6[[#This Row],[Name 2]], Table2[Name], Table2[Class])</f>
        <v>Amide</v>
      </c>
      <c r="K196">
        <v>6</v>
      </c>
    </row>
    <row r="197" spans="1:11">
      <c r="A197" t="s">
        <v>33</v>
      </c>
      <c r="B197" t="str">
        <f>SUBSTITUTE(Table6[[#This Row],[DNA 1]], "t", "u")</f>
        <v>uua</v>
      </c>
      <c r="C197" t="str">
        <f>_xlfn.XLOOKUP(Table6[[#This Row],[RNA 1]], Table1[Codon], Table1[Amino Acid])</f>
        <v>Leucine</v>
      </c>
      <c r="D197" t="str">
        <f>_xlfn.XLOOKUP(Table6[[#This Row],[Name 1]], Table2[Name], Table2[Polarity])</f>
        <v>Nonpolar</v>
      </c>
      <c r="E197" t="str">
        <f>_xlfn.XLOOKUP(Table6[[#This Row],[Name 1]], Table2[Name], Table2[Class])</f>
        <v>Aliphatic</v>
      </c>
      <c r="F197" t="s">
        <v>34</v>
      </c>
      <c r="G197" t="str">
        <f>SUBSTITUTE(Table6[[#This Row],[DNA 2]], "t", "u")</f>
        <v>uaa</v>
      </c>
      <c r="H197" t="str">
        <f>_xlfn.XLOOKUP(Table6[[#This Row],[RNA 2]], Table1[Codon], Table1[Amino Acid])</f>
        <v>Glutamine</v>
      </c>
      <c r="I197" t="str">
        <f>_xlfn.XLOOKUP(Table6[[#This Row],[Name 2]], Table2[Name], Table2[Polarity])</f>
        <v>Polar</v>
      </c>
      <c r="J197" t="str">
        <f>_xlfn.XLOOKUP(Table6[[#This Row],[Name 2]], Table2[Name], Table2[Class])</f>
        <v>Amide</v>
      </c>
      <c r="K197">
        <v>16</v>
      </c>
    </row>
    <row r="198" spans="1:11">
      <c r="A198" t="s">
        <v>59</v>
      </c>
      <c r="B198" t="str">
        <f>SUBSTITUTE(Table6[[#This Row],[DNA 1]], "t", "u")</f>
        <v>aua</v>
      </c>
      <c r="C198" t="str">
        <f>_xlfn.XLOOKUP(Table6[[#This Row],[RNA 1]], Table1[Codon], Table1[Amino Acid])</f>
        <v>Isoleucine</v>
      </c>
      <c r="D198" t="str">
        <f>_xlfn.XLOOKUP(Table6[[#This Row],[Name 1]], Table2[Name], Table2[Polarity])</f>
        <v>Nonpolar</v>
      </c>
      <c r="E198" t="str">
        <f>_xlfn.XLOOKUP(Table6[[#This Row],[Name 1]], Table2[Name], Table2[Class])</f>
        <v>Aliphatic</v>
      </c>
      <c r="F198" t="s">
        <v>66</v>
      </c>
      <c r="G198" t="str">
        <f>SUBSTITUTE(Table6[[#This Row],[DNA 2]], "t", "u")</f>
        <v>uac</v>
      </c>
      <c r="H198" t="str">
        <f>_xlfn.XLOOKUP(Table6[[#This Row],[RNA 2]], Table1[Codon], Table1[Amino Acid])</f>
        <v>Tyrosine</v>
      </c>
      <c r="I198" t="str">
        <f>_xlfn.XLOOKUP(Table6[[#This Row],[Name 2]], Table2[Name], Table2[Polarity])</f>
        <v>Acid</v>
      </c>
      <c r="J198" t="str">
        <f>_xlfn.XLOOKUP(Table6[[#This Row],[Name 2]], Table2[Name], Table2[Class])</f>
        <v>Aromatic</v>
      </c>
      <c r="K198">
        <v>2</v>
      </c>
    </row>
    <row r="199" spans="1:11">
      <c r="A199" t="s">
        <v>64</v>
      </c>
      <c r="B199" t="str">
        <f>SUBSTITUTE(Table6[[#This Row],[DNA 1]], "t", "u")</f>
        <v>cua</v>
      </c>
      <c r="C199" t="str">
        <f>_xlfn.XLOOKUP(Table6[[#This Row],[RNA 1]], Table1[Codon], Table1[Amino Acid])</f>
        <v>Leucine</v>
      </c>
      <c r="D199" t="str">
        <f>_xlfn.XLOOKUP(Table6[[#This Row],[Name 1]], Table2[Name], Table2[Polarity])</f>
        <v>Nonpolar</v>
      </c>
      <c r="E199" t="str">
        <f>_xlfn.XLOOKUP(Table6[[#This Row],[Name 1]], Table2[Name], Table2[Class])</f>
        <v>Aliphatic</v>
      </c>
      <c r="F199" t="s">
        <v>66</v>
      </c>
      <c r="G199" t="str">
        <f>SUBSTITUTE(Table6[[#This Row],[DNA 2]], "t", "u")</f>
        <v>uac</v>
      </c>
      <c r="H199" t="str">
        <f>_xlfn.XLOOKUP(Table6[[#This Row],[RNA 2]], Table1[Codon], Table1[Amino Acid])</f>
        <v>Tyrosine</v>
      </c>
      <c r="I199" t="str">
        <f>_xlfn.XLOOKUP(Table6[[#This Row],[Name 2]], Table2[Name], Table2[Polarity])</f>
        <v>Acid</v>
      </c>
      <c r="J199" t="str">
        <f>_xlfn.XLOOKUP(Table6[[#This Row],[Name 2]], Table2[Name], Table2[Class])</f>
        <v>Aromatic</v>
      </c>
      <c r="K199">
        <v>4</v>
      </c>
    </row>
    <row r="200" spans="1:11">
      <c r="A200" t="s">
        <v>57</v>
      </c>
      <c r="B200" t="str">
        <f>SUBSTITUTE(Table6[[#This Row],[DNA 1]], "t", "u")</f>
        <v>gua</v>
      </c>
      <c r="C200" t="str">
        <f>_xlfn.XLOOKUP(Table6[[#This Row],[RNA 1]], Table1[Codon], Table1[Amino Acid])</f>
        <v>Valine</v>
      </c>
      <c r="D200" t="str">
        <f>_xlfn.XLOOKUP(Table6[[#This Row],[Name 1]], Table2[Name], Table2[Polarity])</f>
        <v>Nonpolar</v>
      </c>
      <c r="E200" t="str">
        <f>_xlfn.XLOOKUP(Table6[[#This Row],[Name 1]], Table2[Name], Table2[Class])</f>
        <v>Aliphatic</v>
      </c>
      <c r="F200" t="s">
        <v>66</v>
      </c>
      <c r="G200" t="str">
        <f>SUBSTITUTE(Table6[[#This Row],[DNA 2]], "t", "u")</f>
        <v>uac</v>
      </c>
      <c r="H200" t="str">
        <f>_xlfn.XLOOKUP(Table6[[#This Row],[RNA 2]], Table1[Codon], Table1[Amino Acid])</f>
        <v>Tyrosine</v>
      </c>
      <c r="I200" t="str">
        <f>_xlfn.XLOOKUP(Table6[[#This Row],[Name 2]], Table2[Name], Table2[Polarity])</f>
        <v>Acid</v>
      </c>
      <c r="J200" t="str">
        <f>_xlfn.XLOOKUP(Table6[[#This Row],[Name 2]], Table2[Name], Table2[Class])</f>
        <v>Aromatic</v>
      </c>
      <c r="K200">
        <v>6</v>
      </c>
    </row>
    <row r="201" spans="1:11">
      <c r="A201" t="s">
        <v>33</v>
      </c>
      <c r="B201" t="str">
        <f>SUBSTITUTE(Table6[[#This Row],[DNA 1]], "t", "u")</f>
        <v>uua</v>
      </c>
      <c r="C201" t="str">
        <f>_xlfn.XLOOKUP(Table6[[#This Row],[RNA 1]], Table1[Codon], Table1[Amino Acid])</f>
        <v>Leucine</v>
      </c>
      <c r="D201" t="str">
        <f>_xlfn.XLOOKUP(Table6[[#This Row],[Name 1]], Table2[Name], Table2[Polarity])</f>
        <v>Nonpolar</v>
      </c>
      <c r="E201" t="str">
        <f>_xlfn.XLOOKUP(Table6[[#This Row],[Name 1]], Table2[Name], Table2[Class])</f>
        <v>Aliphatic</v>
      </c>
      <c r="F201" t="s">
        <v>66</v>
      </c>
      <c r="G201" t="str">
        <f>SUBSTITUTE(Table6[[#This Row],[DNA 2]], "t", "u")</f>
        <v>uac</v>
      </c>
      <c r="H201" t="str">
        <f>_xlfn.XLOOKUP(Table6[[#This Row],[RNA 2]], Table1[Codon], Table1[Amino Acid])</f>
        <v>Tyrosine</v>
      </c>
      <c r="I201" t="str">
        <f>_xlfn.XLOOKUP(Table6[[#This Row],[Name 2]], Table2[Name], Table2[Polarity])</f>
        <v>Acid</v>
      </c>
      <c r="J201" t="str">
        <f>_xlfn.XLOOKUP(Table6[[#This Row],[Name 2]], Table2[Name], Table2[Class])</f>
        <v>Aromatic</v>
      </c>
      <c r="K201">
        <v>6</v>
      </c>
    </row>
    <row r="202" spans="1:11">
      <c r="A202" t="s">
        <v>59</v>
      </c>
      <c r="B202" t="str">
        <f>SUBSTITUTE(Table6[[#This Row],[DNA 1]], "t", "u")</f>
        <v>aua</v>
      </c>
      <c r="C202" t="str">
        <f>_xlfn.XLOOKUP(Table6[[#This Row],[RNA 1]], Table1[Codon], Table1[Amino Acid])</f>
        <v>Isoleucine</v>
      </c>
      <c r="D202" t="str">
        <f>_xlfn.XLOOKUP(Table6[[#This Row],[Name 1]], Table2[Name], Table2[Polarity])</f>
        <v>Nonpolar</v>
      </c>
      <c r="E202" t="str">
        <f>_xlfn.XLOOKUP(Table6[[#This Row],[Name 1]], Table2[Name], Table2[Class])</f>
        <v>Aliphatic</v>
      </c>
      <c r="F202" t="s">
        <v>69</v>
      </c>
      <c r="G202" t="str">
        <f>SUBSTITUTE(Table6[[#This Row],[DNA 2]], "t", "u")</f>
        <v>uag</v>
      </c>
      <c r="H202" t="str">
        <f>_xlfn.XLOOKUP(Table6[[#This Row],[RNA 2]], Table1[Codon], Table1[Amino Acid])</f>
        <v>Glutamine</v>
      </c>
      <c r="I202" t="str">
        <f>_xlfn.XLOOKUP(Table6[[#This Row],[Name 2]], Table2[Name], Table2[Polarity])</f>
        <v>Polar</v>
      </c>
      <c r="J202" t="str">
        <f>_xlfn.XLOOKUP(Table6[[#This Row],[Name 2]], Table2[Name], Table2[Class])</f>
        <v>Amide</v>
      </c>
      <c r="K202">
        <v>4</v>
      </c>
    </row>
    <row r="203" spans="1:11">
      <c r="A203" t="s">
        <v>64</v>
      </c>
      <c r="B203" t="str">
        <f>SUBSTITUTE(Table6[[#This Row],[DNA 1]], "t", "u")</f>
        <v>cua</v>
      </c>
      <c r="C203" t="str">
        <f>_xlfn.XLOOKUP(Table6[[#This Row],[RNA 1]], Table1[Codon], Table1[Amino Acid])</f>
        <v>Leucine</v>
      </c>
      <c r="D203" t="str">
        <f>_xlfn.XLOOKUP(Table6[[#This Row],[Name 1]], Table2[Name], Table2[Polarity])</f>
        <v>Nonpolar</v>
      </c>
      <c r="E203" t="str">
        <f>_xlfn.XLOOKUP(Table6[[#This Row],[Name 1]], Table2[Name], Table2[Class])</f>
        <v>Aliphatic</v>
      </c>
      <c r="F203" t="s">
        <v>69</v>
      </c>
      <c r="G203" t="str">
        <f>SUBSTITUTE(Table6[[#This Row],[DNA 2]], "t", "u")</f>
        <v>uag</v>
      </c>
      <c r="H203" t="str">
        <f>_xlfn.XLOOKUP(Table6[[#This Row],[RNA 2]], Table1[Codon], Table1[Amino Acid])</f>
        <v>Glutamine</v>
      </c>
      <c r="I203" t="str">
        <f>_xlfn.XLOOKUP(Table6[[#This Row],[Name 2]], Table2[Name], Table2[Polarity])</f>
        <v>Polar</v>
      </c>
      <c r="J203" t="str">
        <f>_xlfn.XLOOKUP(Table6[[#This Row],[Name 2]], Table2[Name], Table2[Class])</f>
        <v>Amide</v>
      </c>
      <c r="K203">
        <v>1</v>
      </c>
    </row>
    <row r="204" spans="1:11">
      <c r="A204" t="s">
        <v>57</v>
      </c>
      <c r="B204" t="str">
        <f>SUBSTITUTE(Table6[[#This Row],[DNA 1]], "t", "u")</f>
        <v>gua</v>
      </c>
      <c r="C204" t="str">
        <f>_xlfn.XLOOKUP(Table6[[#This Row],[RNA 1]], Table1[Codon], Table1[Amino Acid])</f>
        <v>Valine</v>
      </c>
      <c r="D204" t="str">
        <f>_xlfn.XLOOKUP(Table6[[#This Row],[Name 1]], Table2[Name], Table2[Polarity])</f>
        <v>Nonpolar</v>
      </c>
      <c r="E204" t="str">
        <f>_xlfn.XLOOKUP(Table6[[#This Row],[Name 1]], Table2[Name], Table2[Class])</f>
        <v>Aliphatic</v>
      </c>
      <c r="F204" t="s">
        <v>69</v>
      </c>
      <c r="G204" t="str">
        <f>SUBSTITUTE(Table6[[#This Row],[DNA 2]], "t", "u")</f>
        <v>uag</v>
      </c>
      <c r="H204" t="str">
        <f>_xlfn.XLOOKUP(Table6[[#This Row],[RNA 2]], Table1[Codon], Table1[Amino Acid])</f>
        <v>Glutamine</v>
      </c>
      <c r="I204" t="str">
        <f>_xlfn.XLOOKUP(Table6[[#This Row],[Name 2]], Table2[Name], Table2[Polarity])</f>
        <v>Polar</v>
      </c>
      <c r="J204" t="str">
        <f>_xlfn.XLOOKUP(Table6[[#This Row],[Name 2]], Table2[Name], Table2[Class])</f>
        <v>Amide</v>
      </c>
      <c r="K204">
        <v>5</v>
      </c>
    </row>
    <row r="205" spans="1:11">
      <c r="A205" t="s">
        <v>33</v>
      </c>
      <c r="B205" t="str">
        <f>SUBSTITUTE(Table6[[#This Row],[DNA 1]], "t", "u")</f>
        <v>uua</v>
      </c>
      <c r="C205" t="str">
        <f>_xlfn.XLOOKUP(Table6[[#This Row],[RNA 1]], Table1[Codon], Table1[Amino Acid])</f>
        <v>Leucine</v>
      </c>
      <c r="D205" t="str">
        <f>_xlfn.XLOOKUP(Table6[[#This Row],[Name 1]], Table2[Name], Table2[Polarity])</f>
        <v>Nonpolar</v>
      </c>
      <c r="E205" t="str">
        <f>_xlfn.XLOOKUP(Table6[[#This Row],[Name 1]], Table2[Name], Table2[Class])</f>
        <v>Aliphatic</v>
      </c>
      <c r="F205" t="s">
        <v>69</v>
      </c>
      <c r="G205" t="str">
        <f>SUBSTITUTE(Table6[[#This Row],[DNA 2]], "t", "u")</f>
        <v>uag</v>
      </c>
      <c r="H205" t="str">
        <f>_xlfn.XLOOKUP(Table6[[#This Row],[RNA 2]], Table1[Codon], Table1[Amino Acid])</f>
        <v>Glutamine</v>
      </c>
      <c r="I205" t="str">
        <f>_xlfn.XLOOKUP(Table6[[#This Row],[Name 2]], Table2[Name], Table2[Polarity])</f>
        <v>Polar</v>
      </c>
      <c r="J205" t="str">
        <f>_xlfn.XLOOKUP(Table6[[#This Row],[Name 2]], Table2[Name], Table2[Class])</f>
        <v>Amide</v>
      </c>
      <c r="K205">
        <v>5</v>
      </c>
    </row>
    <row r="206" spans="1:11">
      <c r="A206" t="s">
        <v>59</v>
      </c>
      <c r="B206" t="str">
        <f>SUBSTITUTE(Table6[[#This Row],[DNA 1]], "t", "u")</f>
        <v>aua</v>
      </c>
      <c r="C206" t="str">
        <f>_xlfn.XLOOKUP(Table6[[#This Row],[RNA 1]], Table1[Codon], Table1[Amino Acid])</f>
        <v>Isoleucine</v>
      </c>
      <c r="D206" t="str">
        <f>_xlfn.XLOOKUP(Table6[[#This Row],[Name 1]], Table2[Name], Table2[Polarity])</f>
        <v>Nonpolar</v>
      </c>
      <c r="E206" t="str">
        <f>_xlfn.XLOOKUP(Table6[[#This Row],[Name 1]], Table2[Name], Table2[Class])</f>
        <v>Aliphatic</v>
      </c>
      <c r="F206" t="s">
        <v>38</v>
      </c>
      <c r="G206" t="str">
        <f>SUBSTITUTE(Table6[[#This Row],[DNA 2]], "t", "u")</f>
        <v>uau</v>
      </c>
      <c r="H206" t="str">
        <f>_xlfn.XLOOKUP(Table6[[#This Row],[RNA 2]], Table1[Codon], Table1[Amino Acid])</f>
        <v>Tyrosine</v>
      </c>
      <c r="I206" t="str">
        <f>_xlfn.XLOOKUP(Table6[[#This Row],[Name 2]], Table2[Name], Table2[Polarity])</f>
        <v>Acid</v>
      </c>
      <c r="J206" t="str">
        <f>_xlfn.XLOOKUP(Table6[[#This Row],[Name 2]], Table2[Name], Table2[Class])</f>
        <v>Aromatic</v>
      </c>
      <c r="K206">
        <v>7</v>
      </c>
    </row>
    <row r="207" spans="1:11">
      <c r="A207" t="s">
        <v>64</v>
      </c>
      <c r="B207" t="str">
        <f>SUBSTITUTE(Table6[[#This Row],[DNA 1]], "t", "u")</f>
        <v>cua</v>
      </c>
      <c r="C207" t="str">
        <f>_xlfn.XLOOKUP(Table6[[#This Row],[RNA 1]], Table1[Codon], Table1[Amino Acid])</f>
        <v>Leucine</v>
      </c>
      <c r="D207" t="str">
        <f>_xlfn.XLOOKUP(Table6[[#This Row],[Name 1]], Table2[Name], Table2[Polarity])</f>
        <v>Nonpolar</v>
      </c>
      <c r="E207" t="str">
        <f>_xlfn.XLOOKUP(Table6[[#This Row],[Name 1]], Table2[Name], Table2[Class])</f>
        <v>Aliphatic</v>
      </c>
      <c r="F207" t="s">
        <v>38</v>
      </c>
      <c r="G207" t="str">
        <f>SUBSTITUTE(Table6[[#This Row],[DNA 2]], "t", "u")</f>
        <v>uau</v>
      </c>
      <c r="H207" t="str">
        <f>_xlfn.XLOOKUP(Table6[[#This Row],[RNA 2]], Table1[Codon], Table1[Amino Acid])</f>
        <v>Tyrosine</v>
      </c>
      <c r="I207" t="str">
        <f>_xlfn.XLOOKUP(Table6[[#This Row],[Name 2]], Table2[Name], Table2[Polarity])</f>
        <v>Acid</v>
      </c>
      <c r="J207" t="str">
        <f>_xlfn.XLOOKUP(Table6[[#This Row],[Name 2]], Table2[Name], Table2[Class])</f>
        <v>Aromatic</v>
      </c>
      <c r="K207">
        <v>11</v>
      </c>
    </row>
    <row r="208" spans="1:11">
      <c r="A208" t="s">
        <v>57</v>
      </c>
      <c r="B208" t="str">
        <f>SUBSTITUTE(Table6[[#This Row],[DNA 1]], "t", "u")</f>
        <v>gua</v>
      </c>
      <c r="C208" t="str">
        <f>_xlfn.XLOOKUP(Table6[[#This Row],[RNA 1]], Table1[Codon], Table1[Amino Acid])</f>
        <v>Valine</v>
      </c>
      <c r="D208" t="str">
        <f>_xlfn.XLOOKUP(Table6[[#This Row],[Name 1]], Table2[Name], Table2[Polarity])</f>
        <v>Nonpolar</v>
      </c>
      <c r="E208" t="str">
        <f>_xlfn.XLOOKUP(Table6[[#This Row],[Name 1]], Table2[Name], Table2[Class])</f>
        <v>Aliphatic</v>
      </c>
      <c r="F208" t="s">
        <v>38</v>
      </c>
      <c r="G208" t="str">
        <f>SUBSTITUTE(Table6[[#This Row],[DNA 2]], "t", "u")</f>
        <v>uau</v>
      </c>
      <c r="H208" t="str">
        <f>_xlfn.XLOOKUP(Table6[[#This Row],[RNA 2]], Table1[Codon], Table1[Amino Acid])</f>
        <v>Tyrosine</v>
      </c>
      <c r="I208" t="str">
        <f>_xlfn.XLOOKUP(Table6[[#This Row],[Name 2]], Table2[Name], Table2[Polarity])</f>
        <v>Acid</v>
      </c>
      <c r="J208" t="str">
        <f>_xlfn.XLOOKUP(Table6[[#This Row],[Name 2]], Table2[Name], Table2[Class])</f>
        <v>Aromatic</v>
      </c>
      <c r="K208">
        <v>6</v>
      </c>
    </row>
    <row r="209" spans="1:11">
      <c r="A209" t="s">
        <v>33</v>
      </c>
      <c r="B209" t="str">
        <f>SUBSTITUTE(Table6[[#This Row],[DNA 1]], "t", "u")</f>
        <v>uua</v>
      </c>
      <c r="C209" t="str">
        <f>_xlfn.XLOOKUP(Table6[[#This Row],[RNA 1]], Table1[Codon], Table1[Amino Acid])</f>
        <v>Leucine</v>
      </c>
      <c r="D209" t="str">
        <f>_xlfn.XLOOKUP(Table6[[#This Row],[Name 1]], Table2[Name], Table2[Polarity])</f>
        <v>Nonpolar</v>
      </c>
      <c r="E209" t="str">
        <f>_xlfn.XLOOKUP(Table6[[#This Row],[Name 1]], Table2[Name], Table2[Class])</f>
        <v>Aliphatic</v>
      </c>
      <c r="F209" t="s">
        <v>38</v>
      </c>
      <c r="G209" t="str">
        <f>SUBSTITUTE(Table6[[#This Row],[DNA 2]], "t", "u")</f>
        <v>uau</v>
      </c>
      <c r="H209" t="str">
        <f>_xlfn.XLOOKUP(Table6[[#This Row],[RNA 2]], Table1[Codon], Table1[Amino Acid])</f>
        <v>Tyrosine</v>
      </c>
      <c r="I209" t="str">
        <f>_xlfn.XLOOKUP(Table6[[#This Row],[Name 2]], Table2[Name], Table2[Polarity])</f>
        <v>Acid</v>
      </c>
      <c r="J209" t="str">
        <f>_xlfn.XLOOKUP(Table6[[#This Row],[Name 2]], Table2[Name], Table2[Class])</f>
        <v>Aromatic</v>
      </c>
      <c r="K209">
        <v>7</v>
      </c>
    </row>
    <row r="210" spans="1:11">
      <c r="A210" t="s">
        <v>62</v>
      </c>
      <c r="B210" t="str">
        <f>SUBSTITUTE(Table6[[#This Row],[DNA 1]], "t", "u")</f>
        <v>auc</v>
      </c>
      <c r="C210" t="str">
        <f>_xlfn.XLOOKUP(Table6[[#This Row],[RNA 1]], Table1[Codon], Table1[Amino Acid])</f>
        <v>Isoleucine</v>
      </c>
      <c r="D210" t="str">
        <f>_xlfn.XLOOKUP(Table6[[#This Row],[Name 1]], Table2[Name], Table2[Polarity])</f>
        <v>Nonpolar</v>
      </c>
      <c r="E210" t="str">
        <f>_xlfn.XLOOKUP(Table6[[#This Row],[Name 1]], Table2[Name], Table2[Class])</f>
        <v>Aliphatic</v>
      </c>
      <c r="F210" t="s">
        <v>50</v>
      </c>
      <c r="G210" t="str">
        <f>SUBSTITUTE(Table6[[#This Row],[DNA 2]], "t", "u")</f>
        <v>uca</v>
      </c>
      <c r="H210" t="str">
        <f>_xlfn.XLOOKUP(Table6[[#This Row],[RNA 2]], Table1[Codon], Table1[Amino Acid])</f>
        <v>Serine</v>
      </c>
      <c r="I210" t="str">
        <f>_xlfn.XLOOKUP(Table6[[#This Row],[Name 2]], Table2[Name], Table2[Polarity])</f>
        <v>Polar</v>
      </c>
      <c r="J210" t="str">
        <f>_xlfn.XLOOKUP(Table6[[#This Row],[Name 2]], Table2[Name], Table2[Class])</f>
        <v>Hydroxylic</v>
      </c>
      <c r="K210">
        <v>5</v>
      </c>
    </row>
    <row r="211" spans="1:11">
      <c r="A211" t="s">
        <v>65</v>
      </c>
      <c r="B211" t="str">
        <f>SUBSTITUTE(Table6[[#This Row],[DNA 1]], "t", "u")</f>
        <v>cuc</v>
      </c>
      <c r="C211" t="str">
        <f>_xlfn.XLOOKUP(Table6[[#This Row],[RNA 1]], Table1[Codon], Table1[Amino Acid])</f>
        <v>Leucine</v>
      </c>
      <c r="D211" t="str">
        <f>_xlfn.XLOOKUP(Table6[[#This Row],[Name 1]], Table2[Name], Table2[Polarity])</f>
        <v>Nonpolar</v>
      </c>
      <c r="E211" t="str">
        <f>_xlfn.XLOOKUP(Table6[[#This Row],[Name 1]], Table2[Name], Table2[Class])</f>
        <v>Aliphatic</v>
      </c>
      <c r="F211" t="s">
        <v>50</v>
      </c>
      <c r="G211" t="str">
        <f>SUBSTITUTE(Table6[[#This Row],[DNA 2]], "t", "u")</f>
        <v>uca</v>
      </c>
      <c r="H211" t="str">
        <f>_xlfn.XLOOKUP(Table6[[#This Row],[RNA 2]], Table1[Codon], Table1[Amino Acid])</f>
        <v>Serine</v>
      </c>
      <c r="I211" t="str">
        <f>_xlfn.XLOOKUP(Table6[[#This Row],[Name 2]], Table2[Name], Table2[Polarity])</f>
        <v>Polar</v>
      </c>
      <c r="J211" t="str">
        <f>_xlfn.XLOOKUP(Table6[[#This Row],[Name 2]], Table2[Name], Table2[Class])</f>
        <v>Hydroxylic</v>
      </c>
      <c r="K211">
        <v>2</v>
      </c>
    </row>
    <row r="212" spans="1:11">
      <c r="A212" t="s">
        <v>22</v>
      </c>
      <c r="B212" t="str">
        <f>SUBSTITUTE(Table6[[#This Row],[DNA 1]], "t", "u")</f>
        <v>guc</v>
      </c>
      <c r="C212" t="str">
        <f>_xlfn.XLOOKUP(Table6[[#This Row],[RNA 1]], Table1[Codon], Table1[Amino Acid])</f>
        <v>Valine</v>
      </c>
      <c r="D212" t="str">
        <f>_xlfn.XLOOKUP(Table6[[#This Row],[Name 1]], Table2[Name], Table2[Polarity])</f>
        <v>Nonpolar</v>
      </c>
      <c r="E212" t="str">
        <f>_xlfn.XLOOKUP(Table6[[#This Row],[Name 1]], Table2[Name], Table2[Class])</f>
        <v>Aliphatic</v>
      </c>
      <c r="F212" t="s">
        <v>50</v>
      </c>
      <c r="G212" t="str">
        <f>SUBSTITUTE(Table6[[#This Row],[DNA 2]], "t", "u")</f>
        <v>uca</v>
      </c>
      <c r="H212" t="str">
        <f>_xlfn.XLOOKUP(Table6[[#This Row],[RNA 2]], Table1[Codon], Table1[Amino Acid])</f>
        <v>Serine</v>
      </c>
      <c r="I212" t="str">
        <f>_xlfn.XLOOKUP(Table6[[#This Row],[Name 2]], Table2[Name], Table2[Polarity])</f>
        <v>Polar</v>
      </c>
      <c r="J212" t="str">
        <f>_xlfn.XLOOKUP(Table6[[#This Row],[Name 2]], Table2[Name], Table2[Class])</f>
        <v>Hydroxylic</v>
      </c>
      <c r="K212">
        <v>13</v>
      </c>
    </row>
    <row r="213" spans="1:11">
      <c r="A213" t="s">
        <v>58</v>
      </c>
      <c r="B213" t="str">
        <f>SUBSTITUTE(Table6[[#This Row],[DNA 1]], "t", "u")</f>
        <v>uuc</v>
      </c>
      <c r="C213" t="str">
        <f>_xlfn.XLOOKUP(Table6[[#This Row],[RNA 1]], Table1[Codon], Table1[Amino Acid])</f>
        <v>Phenylalanine</v>
      </c>
      <c r="D213" t="str">
        <f>_xlfn.XLOOKUP(Table6[[#This Row],[Name 1]], Table2[Name], Table2[Polarity])</f>
        <v>Nonpolar</v>
      </c>
      <c r="E213" t="str">
        <f>_xlfn.XLOOKUP(Table6[[#This Row],[Name 1]], Table2[Name], Table2[Class])</f>
        <v>Aromatic</v>
      </c>
      <c r="F213" t="s">
        <v>50</v>
      </c>
      <c r="G213" t="str">
        <f>SUBSTITUTE(Table6[[#This Row],[DNA 2]], "t", "u")</f>
        <v>uca</v>
      </c>
      <c r="H213" t="str">
        <f>_xlfn.XLOOKUP(Table6[[#This Row],[RNA 2]], Table1[Codon], Table1[Amino Acid])</f>
        <v>Serine</v>
      </c>
      <c r="I213" t="str">
        <f>_xlfn.XLOOKUP(Table6[[#This Row],[Name 2]], Table2[Name], Table2[Polarity])</f>
        <v>Polar</v>
      </c>
      <c r="J213" t="str">
        <f>_xlfn.XLOOKUP(Table6[[#This Row],[Name 2]], Table2[Name], Table2[Class])</f>
        <v>Hydroxylic</v>
      </c>
      <c r="K213">
        <v>6</v>
      </c>
    </row>
    <row r="214" spans="1:11">
      <c r="A214" t="s">
        <v>62</v>
      </c>
      <c r="B214" t="str">
        <f>SUBSTITUTE(Table6[[#This Row],[DNA 1]], "t", "u")</f>
        <v>auc</v>
      </c>
      <c r="C214" t="str">
        <f>_xlfn.XLOOKUP(Table6[[#This Row],[RNA 1]], Table1[Codon], Table1[Amino Acid])</f>
        <v>Isoleucine</v>
      </c>
      <c r="D214" t="str">
        <f>_xlfn.XLOOKUP(Table6[[#This Row],[Name 1]], Table2[Name], Table2[Polarity])</f>
        <v>Nonpolar</v>
      </c>
      <c r="E214" t="str">
        <f>_xlfn.XLOOKUP(Table6[[#This Row],[Name 1]], Table2[Name], Table2[Class])</f>
        <v>Aliphatic</v>
      </c>
      <c r="F214" t="s">
        <v>54</v>
      </c>
      <c r="G214" t="str">
        <f>SUBSTITUTE(Table6[[#This Row],[DNA 2]], "t", "u")</f>
        <v>ucc</v>
      </c>
      <c r="H214" t="str">
        <f>_xlfn.XLOOKUP(Table6[[#This Row],[RNA 2]], Table1[Codon], Table1[Amino Acid])</f>
        <v>Serine</v>
      </c>
      <c r="I214" t="str">
        <f>_xlfn.XLOOKUP(Table6[[#This Row],[Name 2]], Table2[Name], Table2[Polarity])</f>
        <v>Polar</v>
      </c>
      <c r="J214" t="str">
        <f>_xlfn.XLOOKUP(Table6[[#This Row],[Name 2]], Table2[Name], Table2[Class])</f>
        <v>Hydroxylic</v>
      </c>
      <c r="K214">
        <v>3</v>
      </c>
    </row>
    <row r="215" spans="1:11">
      <c r="A215" t="s">
        <v>65</v>
      </c>
      <c r="B215" t="str">
        <f>SUBSTITUTE(Table6[[#This Row],[DNA 1]], "t", "u")</f>
        <v>cuc</v>
      </c>
      <c r="C215" t="str">
        <f>_xlfn.XLOOKUP(Table6[[#This Row],[RNA 1]], Table1[Codon], Table1[Amino Acid])</f>
        <v>Leucine</v>
      </c>
      <c r="D215" t="str">
        <f>_xlfn.XLOOKUP(Table6[[#This Row],[Name 1]], Table2[Name], Table2[Polarity])</f>
        <v>Nonpolar</v>
      </c>
      <c r="E215" t="str">
        <f>_xlfn.XLOOKUP(Table6[[#This Row],[Name 1]], Table2[Name], Table2[Class])</f>
        <v>Aliphatic</v>
      </c>
      <c r="F215" t="s">
        <v>54</v>
      </c>
      <c r="G215" t="str">
        <f>SUBSTITUTE(Table6[[#This Row],[DNA 2]], "t", "u")</f>
        <v>ucc</v>
      </c>
      <c r="H215" t="str">
        <f>_xlfn.XLOOKUP(Table6[[#This Row],[RNA 2]], Table1[Codon], Table1[Amino Acid])</f>
        <v>Serine</v>
      </c>
      <c r="I215" t="str">
        <f>_xlfn.XLOOKUP(Table6[[#This Row],[Name 2]], Table2[Name], Table2[Polarity])</f>
        <v>Polar</v>
      </c>
      <c r="J215" t="str">
        <f>_xlfn.XLOOKUP(Table6[[#This Row],[Name 2]], Table2[Name], Table2[Class])</f>
        <v>Hydroxylic</v>
      </c>
      <c r="K215">
        <v>7</v>
      </c>
    </row>
    <row r="216" spans="1:11">
      <c r="A216" t="s">
        <v>22</v>
      </c>
      <c r="B216" t="str">
        <f>SUBSTITUTE(Table6[[#This Row],[DNA 1]], "t", "u")</f>
        <v>guc</v>
      </c>
      <c r="C216" t="str">
        <f>_xlfn.XLOOKUP(Table6[[#This Row],[RNA 1]], Table1[Codon], Table1[Amino Acid])</f>
        <v>Valine</v>
      </c>
      <c r="D216" t="str">
        <f>_xlfn.XLOOKUP(Table6[[#This Row],[Name 1]], Table2[Name], Table2[Polarity])</f>
        <v>Nonpolar</v>
      </c>
      <c r="E216" t="str">
        <f>_xlfn.XLOOKUP(Table6[[#This Row],[Name 1]], Table2[Name], Table2[Class])</f>
        <v>Aliphatic</v>
      </c>
      <c r="F216" t="s">
        <v>54</v>
      </c>
      <c r="G216" t="str">
        <f>SUBSTITUTE(Table6[[#This Row],[DNA 2]], "t", "u")</f>
        <v>ucc</v>
      </c>
      <c r="H216" t="str">
        <f>_xlfn.XLOOKUP(Table6[[#This Row],[RNA 2]], Table1[Codon], Table1[Amino Acid])</f>
        <v>Serine</v>
      </c>
      <c r="I216" t="str">
        <f>_xlfn.XLOOKUP(Table6[[#This Row],[Name 2]], Table2[Name], Table2[Polarity])</f>
        <v>Polar</v>
      </c>
      <c r="J216" t="str">
        <f>_xlfn.XLOOKUP(Table6[[#This Row],[Name 2]], Table2[Name], Table2[Class])</f>
        <v>Hydroxylic</v>
      </c>
      <c r="K216">
        <v>5</v>
      </c>
    </row>
    <row r="217" spans="1:11">
      <c r="A217" t="s">
        <v>58</v>
      </c>
      <c r="B217" t="str">
        <f>SUBSTITUTE(Table6[[#This Row],[DNA 1]], "t", "u")</f>
        <v>uuc</v>
      </c>
      <c r="C217" t="str">
        <f>_xlfn.XLOOKUP(Table6[[#This Row],[RNA 1]], Table1[Codon], Table1[Amino Acid])</f>
        <v>Phenylalanine</v>
      </c>
      <c r="D217" t="str">
        <f>_xlfn.XLOOKUP(Table6[[#This Row],[Name 1]], Table2[Name], Table2[Polarity])</f>
        <v>Nonpolar</v>
      </c>
      <c r="E217" t="str">
        <f>_xlfn.XLOOKUP(Table6[[#This Row],[Name 1]], Table2[Name], Table2[Class])</f>
        <v>Aromatic</v>
      </c>
      <c r="F217" t="s">
        <v>54</v>
      </c>
      <c r="G217" t="str">
        <f>SUBSTITUTE(Table6[[#This Row],[DNA 2]], "t", "u")</f>
        <v>ucc</v>
      </c>
      <c r="H217" t="str">
        <f>_xlfn.XLOOKUP(Table6[[#This Row],[RNA 2]], Table1[Codon], Table1[Amino Acid])</f>
        <v>Serine</v>
      </c>
      <c r="I217" t="str">
        <f>_xlfn.XLOOKUP(Table6[[#This Row],[Name 2]], Table2[Name], Table2[Polarity])</f>
        <v>Polar</v>
      </c>
      <c r="J217" t="str">
        <f>_xlfn.XLOOKUP(Table6[[#This Row],[Name 2]], Table2[Name], Table2[Class])</f>
        <v>Hydroxylic</v>
      </c>
      <c r="K217">
        <v>9</v>
      </c>
    </row>
    <row r="218" spans="1:11">
      <c r="A218" t="s">
        <v>62</v>
      </c>
      <c r="B218" t="str">
        <f>SUBSTITUTE(Table6[[#This Row],[DNA 1]], "t", "u")</f>
        <v>auc</v>
      </c>
      <c r="C218" t="str">
        <f>_xlfn.XLOOKUP(Table6[[#This Row],[RNA 1]], Table1[Codon], Table1[Amino Acid])</f>
        <v>Isoleucine</v>
      </c>
      <c r="D218" t="str">
        <f>_xlfn.XLOOKUP(Table6[[#This Row],[Name 1]], Table2[Name], Table2[Polarity])</f>
        <v>Nonpolar</v>
      </c>
      <c r="E218" t="str">
        <f>_xlfn.XLOOKUP(Table6[[#This Row],[Name 1]], Table2[Name], Table2[Class])</f>
        <v>Aliphatic</v>
      </c>
      <c r="F218" t="s">
        <v>70</v>
      </c>
      <c r="G218" t="str">
        <f>SUBSTITUTE(Table6[[#This Row],[DNA 2]], "t", "u")</f>
        <v>ucg</v>
      </c>
      <c r="H218" t="str">
        <f>_xlfn.XLOOKUP(Table6[[#This Row],[RNA 2]], Table1[Codon], Table1[Amino Acid])</f>
        <v>Serine</v>
      </c>
      <c r="I218" t="str">
        <f>_xlfn.XLOOKUP(Table6[[#This Row],[Name 2]], Table2[Name], Table2[Polarity])</f>
        <v>Polar</v>
      </c>
      <c r="J218" t="str">
        <f>_xlfn.XLOOKUP(Table6[[#This Row],[Name 2]], Table2[Name], Table2[Class])</f>
        <v>Hydroxylic</v>
      </c>
      <c r="K218">
        <v>4</v>
      </c>
    </row>
    <row r="219" spans="1:11">
      <c r="A219" t="s">
        <v>65</v>
      </c>
      <c r="B219" t="str">
        <f>SUBSTITUTE(Table6[[#This Row],[DNA 1]], "t", "u")</f>
        <v>cuc</v>
      </c>
      <c r="C219" t="str">
        <f>_xlfn.XLOOKUP(Table6[[#This Row],[RNA 1]], Table1[Codon], Table1[Amino Acid])</f>
        <v>Leucine</v>
      </c>
      <c r="D219" t="str">
        <f>_xlfn.XLOOKUP(Table6[[#This Row],[Name 1]], Table2[Name], Table2[Polarity])</f>
        <v>Nonpolar</v>
      </c>
      <c r="E219" t="str">
        <f>_xlfn.XLOOKUP(Table6[[#This Row],[Name 1]], Table2[Name], Table2[Class])</f>
        <v>Aliphatic</v>
      </c>
      <c r="F219" t="s">
        <v>70</v>
      </c>
      <c r="G219" t="str">
        <f>SUBSTITUTE(Table6[[#This Row],[DNA 2]], "t", "u")</f>
        <v>ucg</v>
      </c>
      <c r="H219" t="str">
        <f>_xlfn.XLOOKUP(Table6[[#This Row],[RNA 2]], Table1[Codon], Table1[Amino Acid])</f>
        <v>Serine</v>
      </c>
      <c r="I219" t="str">
        <f>_xlfn.XLOOKUP(Table6[[#This Row],[Name 2]], Table2[Name], Table2[Polarity])</f>
        <v>Polar</v>
      </c>
      <c r="J219" t="str">
        <f>_xlfn.XLOOKUP(Table6[[#This Row],[Name 2]], Table2[Name], Table2[Class])</f>
        <v>Hydroxylic</v>
      </c>
      <c r="K219">
        <v>4</v>
      </c>
    </row>
    <row r="220" spans="1:11">
      <c r="A220" t="s">
        <v>22</v>
      </c>
      <c r="B220" t="str">
        <f>SUBSTITUTE(Table6[[#This Row],[DNA 1]], "t", "u")</f>
        <v>guc</v>
      </c>
      <c r="C220" t="str">
        <f>_xlfn.XLOOKUP(Table6[[#This Row],[RNA 1]], Table1[Codon], Table1[Amino Acid])</f>
        <v>Valine</v>
      </c>
      <c r="D220" t="str">
        <f>_xlfn.XLOOKUP(Table6[[#This Row],[Name 1]], Table2[Name], Table2[Polarity])</f>
        <v>Nonpolar</v>
      </c>
      <c r="E220" t="str">
        <f>_xlfn.XLOOKUP(Table6[[#This Row],[Name 1]], Table2[Name], Table2[Class])</f>
        <v>Aliphatic</v>
      </c>
      <c r="F220" t="s">
        <v>70</v>
      </c>
      <c r="G220" t="str">
        <f>SUBSTITUTE(Table6[[#This Row],[DNA 2]], "t", "u")</f>
        <v>ucg</v>
      </c>
      <c r="H220" t="str">
        <f>_xlfn.XLOOKUP(Table6[[#This Row],[RNA 2]], Table1[Codon], Table1[Amino Acid])</f>
        <v>Serine</v>
      </c>
      <c r="I220" t="str">
        <f>_xlfn.XLOOKUP(Table6[[#This Row],[Name 2]], Table2[Name], Table2[Polarity])</f>
        <v>Polar</v>
      </c>
      <c r="J220" t="str">
        <f>_xlfn.XLOOKUP(Table6[[#This Row],[Name 2]], Table2[Name], Table2[Class])</f>
        <v>Hydroxylic</v>
      </c>
      <c r="K220">
        <v>5</v>
      </c>
    </row>
    <row r="221" spans="1:11">
      <c r="A221" t="s">
        <v>58</v>
      </c>
      <c r="B221" t="str">
        <f>SUBSTITUTE(Table6[[#This Row],[DNA 1]], "t", "u")</f>
        <v>uuc</v>
      </c>
      <c r="C221" t="str">
        <f>_xlfn.XLOOKUP(Table6[[#This Row],[RNA 1]], Table1[Codon], Table1[Amino Acid])</f>
        <v>Phenylalanine</v>
      </c>
      <c r="D221" t="str">
        <f>_xlfn.XLOOKUP(Table6[[#This Row],[Name 1]], Table2[Name], Table2[Polarity])</f>
        <v>Nonpolar</v>
      </c>
      <c r="E221" t="str">
        <f>_xlfn.XLOOKUP(Table6[[#This Row],[Name 1]], Table2[Name], Table2[Class])</f>
        <v>Aromatic</v>
      </c>
      <c r="F221" t="s">
        <v>70</v>
      </c>
      <c r="G221" t="str">
        <f>SUBSTITUTE(Table6[[#This Row],[DNA 2]], "t", "u")</f>
        <v>ucg</v>
      </c>
      <c r="H221" t="str">
        <f>_xlfn.XLOOKUP(Table6[[#This Row],[RNA 2]], Table1[Codon], Table1[Amino Acid])</f>
        <v>Serine</v>
      </c>
      <c r="I221" t="str">
        <f>_xlfn.XLOOKUP(Table6[[#This Row],[Name 2]], Table2[Name], Table2[Polarity])</f>
        <v>Polar</v>
      </c>
      <c r="J221" t="str">
        <f>_xlfn.XLOOKUP(Table6[[#This Row],[Name 2]], Table2[Name], Table2[Class])</f>
        <v>Hydroxylic</v>
      </c>
      <c r="K221">
        <v>1</v>
      </c>
    </row>
    <row r="222" spans="1:11">
      <c r="A222" t="s">
        <v>62</v>
      </c>
      <c r="B222" t="str">
        <f>SUBSTITUTE(Table6[[#This Row],[DNA 1]], "t", "u")</f>
        <v>auc</v>
      </c>
      <c r="C222" t="str">
        <f>_xlfn.XLOOKUP(Table6[[#This Row],[RNA 1]], Table1[Codon], Table1[Amino Acid])</f>
        <v>Isoleucine</v>
      </c>
      <c r="D222" t="str">
        <f>_xlfn.XLOOKUP(Table6[[#This Row],[Name 1]], Table2[Name], Table2[Polarity])</f>
        <v>Nonpolar</v>
      </c>
      <c r="E222" t="str">
        <f>_xlfn.XLOOKUP(Table6[[#This Row],[Name 1]], Table2[Name], Table2[Class])</f>
        <v>Aliphatic</v>
      </c>
      <c r="F222" t="s">
        <v>30</v>
      </c>
      <c r="G222" t="str">
        <f>SUBSTITUTE(Table6[[#This Row],[DNA 2]], "t", "u")</f>
        <v>ucu</v>
      </c>
      <c r="H222" t="str">
        <f>_xlfn.XLOOKUP(Table6[[#This Row],[RNA 2]], Table1[Codon], Table1[Amino Acid])</f>
        <v>Serine</v>
      </c>
      <c r="I222" t="str">
        <f>_xlfn.XLOOKUP(Table6[[#This Row],[Name 2]], Table2[Name], Table2[Polarity])</f>
        <v>Polar</v>
      </c>
      <c r="J222" t="str">
        <f>_xlfn.XLOOKUP(Table6[[#This Row],[Name 2]], Table2[Name], Table2[Class])</f>
        <v>Hydroxylic</v>
      </c>
      <c r="K222">
        <v>8</v>
      </c>
    </row>
    <row r="223" spans="1:11">
      <c r="A223" t="s">
        <v>65</v>
      </c>
      <c r="B223" t="str">
        <f>SUBSTITUTE(Table6[[#This Row],[DNA 1]], "t", "u")</f>
        <v>cuc</v>
      </c>
      <c r="C223" t="str">
        <f>_xlfn.XLOOKUP(Table6[[#This Row],[RNA 1]], Table1[Codon], Table1[Amino Acid])</f>
        <v>Leucine</v>
      </c>
      <c r="D223" t="str">
        <f>_xlfn.XLOOKUP(Table6[[#This Row],[Name 1]], Table2[Name], Table2[Polarity])</f>
        <v>Nonpolar</v>
      </c>
      <c r="E223" t="str">
        <f>_xlfn.XLOOKUP(Table6[[#This Row],[Name 1]], Table2[Name], Table2[Class])</f>
        <v>Aliphatic</v>
      </c>
      <c r="F223" t="s">
        <v>30</v>
      </c>
      <c r="G223" t="str">
        <f>SUBSTITUTE(Table6[[#This Row],[DNA 2]], "t", "u")</f>
        <v>ucu</v>
      </c>
      <c r="H223" t="str">
        <f>_xlfn.XLOOKUP(Table6[[#This Row],[RNA 2]], Table1[Codon], Table1[Amino Acid])</f>
        <v>Serine</v>
      </c>
      <c r="I223" t="str">
        <f>_xlfn.XLOOKUP(Table6[[#This Row],[Name 2]], Table2[Name], Table2[Polarity])</f>
        <v>Polar</v>
      </c>
      <c r="J223" t="str">
        <f>_xlfn.XLOOKUP(Table6[[#This Row],[Name 2]], Table2[Name], Table2[Class])</f>
        <v>Hydroxylic</v>
      </c>
      <c r="K223">
        <v>5</v>
      </c>
    </row>
    <row r="224" spans="1:11">
      <c r="A224" t="s">
        <v>22</v>
      </c>
      <c r="B224" t="str">
        <f>SUBSTITUTE(Table6[[#This Row],[DNA 1]], "t", "u")</f>
        <v>guc</v>
      </c>
      <c r="C224" t="str">
        <f>_xlfn.XLOOKUP(Table6[[#This Row],[RNA 1]], Table1[Codon], Table1[Amino Acid])</f>
        <v>Valine</v>
      </c>
      <c r="D224" t="str">
        <f>_xlfn.XLOOKUP(Table6[[#This Row],[Name 1]], Table2[Name], Table2[Polarity])</f>
        <v>Nonpolar</v>
      </c>
      <c r="E224" t="str">
        <f>_xlfn.XLOOKUP(Table6[[#This Row],[Name 1]], Table2[Name], Table2[Class])</f>
        <v>Aliphatic</v>
      </c>
      <c r="F224" t="s">
        <v>30</v>
      </c>
      <c r="G224" t="str">
        <f>SUBSTITUTE(Table6[[#This Row],[DNA 2]], "t", "u")</f>
        <v>ucu</v>
      </c>
      <c r="H224" t="str">
        <f>_xlfn.XLOOKUP(Table6[[#This Row],[RNA 2]], Table1[Codon], Table1[Amino Acid])</f>
        <v>Serine</v>
      </c>
      <c r="I224" t="str">
        <f>_xlfn.XLOOKUP(Table6[[#This Row],[Name 2]], Table2[Name], Table2[Polarity])</f>
        <v>Polar</v>
      </c>
      <c r="J224" t="str">
        <f>_xlfn.XLOOKUP(Table6[[#This Row],[Name 2]], Table2[Name], Table2[Class])</f>
        <v>Hydroxylic</v>
      </c>
      <c r="K224">
        <v>15</v>
      </c>
    </row>
    <row r="225" spans="1:11">
      <c r="A225" t="s">
        <v>58</v>
      </c>
      <c r="B225" t="str">
        <f>SUBSTITUTE(Table6[[#This Row],[DNA 1]], "t", "u")</f>
        <v>uuc</v>
      </c>
      <c r="C225" t="str">
        <f>_xlfn.XLOOKUP(Table6[[#This Row],[RNA 1]], Table1[Codon], Table1[Amino Acid])</f>
        <v>Phenylalanine</v>
      </c>
      <c r="D225" t="str">
        <f>_xlfn.XLOOKUP(Table6[[#This Row],[Name 1]], Table2[Name], Table2[Polarity])</f>
        <v>Nonpolar</v>
      </c>
      <c r="E225" t="str">
        <f>_xlfn.XLOOKUP(Table6[[#This Row],[Name 1]], Table2[Name], Table2[Class])</f>
        <v>Aromatic</v>
      </c>
      <c r="F225" t="s">
        <v>30</v>
      </c>
      <c r="G225" t="str">
        <f>SUBSTITUTE(Table6[[#This Row],[DNA 2]], "t", "u")</f>
        <v>ucu</v>
      </c>
      <c r="H225" t="str">
        <f>_xlfn.XLOOKUP(Table6[[#This Row],[RNA 2]], Table1[Codon], Table1[Amino Acid])</f>
        <v>Serine</v>
      </c>
      <c r="I225" t="str">
        <f>_xlfn.XLOOKUP(Table6[[#This Row],[Name 2]], Table2[Name], Table2[Polarity])</f>
        <v>Polar</v>
      </c>
      <c r="J225" t="str">
        <f>_xlfn.XLOOKUP(Table6[[#This Row],[Name 2]], Table2[Name], Table2[Class])</f>
        <v>Hydroxylic</v>
      </c>
      <c r="K225">
        <v>7</v>
      </c>
    </row>
    <row r="226" spans="1:11">
      <c r="A226" t="s">
        <v>35</v>
      </c>
      <c r="B226" t="str">
        <f>SUBSTITUTE(Table6[[#This Row],[DNA 1]], "t", "u")</f>
        <v>aug</v>
      </c>
      <c r="C226" t="str">
        <f>_xlfn.XLOOKUP(Table6[[#This Row],[RNA 1]], Table1[Codon], Table1[Amino Acid])</f>
        <v>Methionine</v>
      </c>
      <c r="D226" t="str">
        <f>_xlfn.XLOOKUP(Table6[[#This Row],[Name 1]], Table2[Name], Table2[Polarity])</f>
        <v>Nonpolar</v>
      </c>
      <c r="E226" t="str">
        <f>_xlfn.XLOOKUP(Table6[[#This Row],[Name 1]], Table2[Name], Table2[Class])</f>
        <v>Thioether</v>
      </c>
      <c r="F226" t="s">
        <v>26</v>
      </c>
      <c r="G226" t="str">
        <f>SUBSTITUTE(Table6[[#This Row],[DNA 2]], "t", "u")</f>
        <v>uga</v>
      </c>
      <c r="H226" t="str">
        <f>_xlfn.XLOOKUP(Table6[[#This Row],[RNA 2]], Table1[Codon], Table1[Amino Acid])</f>
        <v>Tryptophan</v>
      </c>
      <c r="I226" t="str">
        <f>_xlfn.XLOOKUP(Table6[[#This Row],[Name 2]], Table2[Name], Table2[Polarity])</f>
        <v>Nonpolar</v>
      </c>
      <c r="J226" t="str">
        <f>_xlfn.XLOOKUP(Table6[[#This Row],[Name 2]], Table2[Name], Table2[Class])</f>
        <v>Aromatic</v>
      </c>
      <c r="K226">
        <v>4</v>
      </c>
    </row>
    <row r="227" spans="1:11">
      <c r="A227" t="s">
        <v>15</v>
      </c>
      <c r="B227" t="str">
        <f>SUBSTITUTE(Table6[[#This Row],[DNA 1]], "t", "u")</f>
        <v>cug</v>
      </c>
      <c r="C227" t="str">
        <f>_xlfn.XLOOKUP(Table6[[#This Row],[RNA 1]], Table1[Codon], Table1[Amino Acid])</f>
        <v>Leucine</v>
      </c>
      <c r="D227" t="str">
        <f>_xlfn.XLOOKUP(Table6[[#This Row],[Name 1]], Table2[Name], Table2[Polarity])</f>
        <v>Nonpolar</v>
      </c>
      <c r="E227" t="str">
        <f>_xlfn.XLOOKUP(Table6[[#This Row],[Name 1]], Table2[Name], Table2[Class])</f>
        <v>Aliphatic</v>
      </c>
      <c r="F227" t="s">
        <v>26</v>
      </c>
      <c r="G227" t="str">
        <f>SUBSTITUTE(Table6[[#This Row],[DNA 2]], "t", "u")</f>
        <v>uga</v>
      </c>
      <c r="H227" t="str">
        <f>_xlfn.XLOOKUP(Table6[[#This Row],[RNA 2]], Table1[Codon], Table1[Amino Acid])</f>
        <v>Tryptophan</v>
      </c>
      <c r="I227" t="str">
        <f>_xlfn.XLOOKUP(Table6[[#This Row],[Name 2]], Table2[Name], Table2[Polarity])</f>
        <v>Nonpolar</v>
      </c>
      <c r="J227" t="str">
        <f>_xlfn.XLOOKUP(Table6[[#This Row],[Name 2]], Table2[Name], Table2[Class])</f>
        <v>Aromatic</v>
      </c>
      <c r="K227">
        <v>12</v>
      </c>
    </row>
    <row r="228" spans="1:11">
      <c r="A228" t="s">
        <v>23</v>
      </c>
      <c r="B228" t="str">
        <f>SUBSTITUTE(Table6[[#This Row],[DNA 1]], "t", "u")</f>
        <v>gug</v>
      </c>
      <c r="C228" t="str">
        <f>_xlfn.XLOOKUP(Table6[[#This Row],[RNA 1]], Table1[Codon], Table1[Amino Acid])</f>
        <v>Valine</v>
      </c>
      <c r="D228" t="str">
        <f>_xlfn.XLOOKUP(Table6[[#This Row],[Name 1]], Table2[Name], Table2[Polarity])</f>
        <v>Nonpolar</v>
      </c>
      <c r="E228" t="str">
        <f>_xlfn.XLOOKUP(Table6[[#This Row],[Name 1]], Table2[Name], Table2[Class])</f>
        <v>Aliphatic</v>
      </c>
      <c r="F228" t="s">
        <v>26</v>
      </c>
      <c r="G228" t="str">
        <f>SUBSTITUTE(Table6[[#This Row],[DNA 2]], "t", "u")</f>
        <v>uga</v>
      </c>
      <c r="H228" t="str">
        <f>_xlfn.XLOOKUP(Table6[[#This Row],[RNA 2]], Table1[Codon], Table1[Amino Acid])</f>
        <v>Tryptophan</v>
      </c>
      <c r="I228" t="str">
        <f>_xlfn.XLOOKUP(Table6[[#This Row],[Name 2]], Table2[Name], Table2[Polarity])</f>
        <v>Nonpolar</v>
      </c>
      <c r="J228" t="str">
        <f>_xlfn.XLOOKUP(Table6[[#This Row],[Name 2]], Table2[Name], Table2[Class])</f>
        <v>Aromatic</v>
      </c>
      <c r="K228">
        <v>9</v>
      </c>
    </row>
    <row r="229" spans="1:11">
      <c r="A229" t="s">
        <v>11</v>
      </c>
      <c r="B229" t="str">
        <f>SUBSTITUTE(Table6[[#This Row],[DNA 1]], "t", "u")</f>
        <v>uug</v>
      </c>
      <c r="C229" t="str">
        <f>_xlfn.XLOOKUP(Table6[[#This Row],[RNA 1]], Table1[Codon], Table1[Amino Acid])</f>
        <v>Leucine</v>
      </c>
      <c r="D229" t="str">
        <f>_xlfn.XLOOKUP(Table6[[#This Row],[Name 1]], Table2[Name], Table2[Polarity])</f>
        <v>Nonpolar</v>
      </c>
      <c r="E229" t="str">
        <f>_xlfn.XLOOKUP(Table6[[#This Row],[Name 1]], Table2[Name], Table2[Class])</f>
        <v>Aliphatic</v>
      </c>
      <c r="F229" t="s">
        <v>26</v>
      </c>
      <c r="G229" t="str">
        <f>SUBSTITUTE(Table6[[#This Row],[DNA 2]], "t", "u")</f>
        <v>uga</v>
      </c>
      <c r="H229" t="str">
        <f>_xlfn.XLOOKUP(Table6[[#This Row],[RNA 2]], Table1[Codon], Table1[Amino Acid])</f>
        <v>Tryptophan</v>
      </c>
      <c r="I229" t="str">
        <f>_xlfn.XLOOKUP(Table6[[#This Row],[Name 2]], Table2[Name], Table2[Polarity])</f>
        <v>Nonpolar</v>
      </c>
      <c r="J229" t="str">
        <f>_xlfn.XLOOKUP(Table6[[#This Row],[Name 2]], Table2[Name], Table2[Class])</f>
        <v>Aromatic</v>
      </c>
      <c r="K229">
        <v>11</v>
      </c>
    </row>
    <row r="230" spans="1:11">
      <c r="A230" t="s">
        <v>35</v>
      </c>
      <c r="B230" t="str">
        <f>SUBSTITUTE(Table6[[#This Row],[DNA 1]], "t", "u")</f>
        <v>aug</v>
      </c>
      <c r="C230" t="str">
        <f>_xlfn.XLOOKUP(Table6[[#This Row],[RNA 1]], Table1[Codon], Table1[Amino Acid])</f>
        <v>Methionine</v>
      </c>
      <c r="D230" t="str">
        <f>_xlfn.XLOOKUP(Table6[[#This Row],[Name 1]], Table2[Name], Table2[Polarity])</f>
        <v>Nonpolar</v>
      </c>
      <c r="E230" t="str">
        <f>_xlfn.XLOOKUP(Table6[[#This Row],[Name 1]], Table2[Name], Table2[Class])</f>
        <v>Thioether</v>
      </c>
      <c r="F230" t="s">
        <v>14</v>
      </c>
      <c r="G230" t="str">
        <f>SUBSTITUTE(Table6[[#This Row],[DNA 2]], "t", "u")</f>
        <v>ugc</v>
      </c>
      <c r="H230" t="str">
        <f>_xlfn.XLOOKUP(Table6[[#This Row],[RNA 2]], Table1[Codon], Table1[Amino Acid])</f>
        <v>Cysteine</v>
      </c>
      <c r="I230" t="str">
        <f>_xlfn.XLOOKUP(Table6[[#This Row],[Name 2]], Table2[Name], Table2[Polarity])</f>
        <v>Acid</v>
      </c>
      <c r="J230" t="str">
        <f>_xlfn.XLOOKUP(Table6[[#This Row],[Name 2]], Table2[Name], Table2[Class])</f>
        <v>Thiol</v>
      </c>
      <c r="K230">
        <v>9</v>
      </c>
    </row>
    <row r="231" spans="1:11">
      <c r="A231" t="s">
        <v>15</v>
      </c>
      <c r="B231" t="str">
        <f>SUBSTITUTE(Table6[[#This Row],[DNA 1]], "t", "u")</f>
        <v>cug</v>
      </c>
      <c r="C231" t="str">
        <f>_xlfn.XLOOKUP(Table6[[#This Row],[RNA 1]], Table1[Codon], Table1[Amino Acid])</f>
        <v>Leucine</v>
      </c>
      <c r="D231" t="str">
        <f>_xlfn.XLOOKUP(Table6[[#This Row],[Name 1]], Table2[Name], Table2[Polarity])</f>
        <v>Nonpolar</v>
      </c>
      <c r="E231" t="str">
        <f>_xlfn.XLOOKUP(Table6[[#This Row],[Name 1]], Table2[Name], Table2[Class])</f>
        <v>Aliphatic</v>
      </c>
      <c r="F231" t="s">
        <v>14</v>
      </c>
      <c r="G231" t="str">
        <f>SUBSTITUTE(Table6[[#This Row],[DNA 2]], "t", "u")</f>
        <v>ugc</v>
      </c>
      <c r="H231" t="str">
        <f>_xlfn.XLOOKUP(Table6[[#This Row],[RNA 2]], Table1[Codon], Table1[Amino Acid])</f>
        <v>Cysteine</v>
      </c>
      <c r="I231" t="str">
        <f>_xlfn.XLOOKUP(Table6[[#This Row],[Name 2]], Table2[Name], Table2[Polarity])</f>
        <v>Acid</v>
      </c>
      <c r="J231" t="str">
        <f>_xlfn.XLOOKUP(Table6[[#This Row],[Name 2]], Table2[Name], Table2[Class])</f>
        <v>Thiol</v>
      </c>
      <c r="K231">
        <v>12</v>
      </c>
    </row>
    <row r="232" spans="1:11">
      <c r="A232" t="s">
        <v>23</v>
      </c>
      <c r="B232" t="str">
        <f>SUBSTITUTE(Table6[[#This Row],[DNA 1]], "t", "u")</f>
        <v>gug</v>
      </c>
      <c r="C232" t="str">
        <f>_xlfn.XLOOKUP(Table6[[#This Row],[RNA 1]], Table1[Codon], Table1[Amino Acid])</f>
        <v>Valine</v>
      </c>
      <c r="D232" t="str">
        <f>_xlfn.XLOOKUP(Table6[[#This Row],[Name 1]], Table2[Name], Table2[Polarity])</f>
        <v>Nonpolar</v>
      </c>
      <c r="E232" t="str">
        <f>_xlfn.XLOOKUP(Table6[[#This Row],[Name 1]], Table2[Name], Table2[Class])</f>
        <v>Aliphatic</v>
      </c>
      <c r="F232" t="s">
        <v>14</v>
      </c>
      <c r="G232" t="str">
        <f>SUBSTITUTE(Table6[[#This Row],[DNA 2]], "t", "u")</f>
        <v>ugc</v>
      </c>
      <c r="H232" t="str">
        <f>_xlfn.XLOOKUP(Table6[[#This Row],[RNA 2]], Table1[Codon], Table1[Amino Acid])</f>
        <v>Cysteine</v>
      </c>
      <c r="I232" t="str">
        <f>_xlfn.XLOOKUP(Table6[[#This Row],[Name 2]], Table2[Name], Table2[Polarity])</f>
        <v>Acid</v>
      </c>
      <c r="J232" t="str">
        <f>_xlfn.XLOOKUP(Table6[[#This Row],[Name 2]], Table2[Name], Table2[Class])</f>
        <v>Thiol</v>
      </c>
      <c r="K232">
        <v>11</v>
      </c>
    </row>
    <row r="233" spans="1:11">
      <c r="A233" t="s">
        <v>11</v>
      </c>
      <c r="B233" t="str">
        <f>SUBSTITUTE(Table6[[#This Row],[DNA 1]], "t", "u")</f>
        <v>uug</v>
      </c>
      <c r="C233" t="str">
        <f>_xlfn.XLOOKUP(Table6[[#This Row],[RNA 1]], Table1[Codon], Table1[Amino Acid])</f>
        <v>Leucine</v>
      </c>
      <c r="D233" t="str">
        <f>_xlfn.XLOOKUP(Table6[[#This Row],[Name 1]], Table2[Name], Table2[Polarity])</f>
        <v>Nonpolar</v>
      </c>
      <c r="E233" t="str">
        <f>_xlfn.XLOOKUP(Table6[[#This Row],[Name 1]], Table2[Name], Table2[Class])</f>
        <v>Aliphatic</v>
      </c>
      <c r="F233" t="s">
        <v>14</v>
      </c>
      <c r="G233" t="str">
        <f>SUBSTITUTE(Table6[[#This Row],[DNA 2]], "t", "u")</f>
        <v>ugc</v>
      </c>
      <c r="H233" t="str">
        <f>_xlfn.XLOOKUP(Table6[[#This Row],[RNA 2]], Table1[Codon], Table1[Amino Acid])</f>
        <v>Cysteine</v>
      </c>
      <c r="I233" t="str">
        <f>_xlfn.XLOOKUP(Table6[[#This Row],[Name 2]], Table2[Name], Table2[Polarity])</f>
        <v>Acid</v>
      </c>
      <c r="J233" t="str">
        <f>_xlfn.XLOOKUP(Table6[[#This Row],[Name 2]], Table2[Name], Table2[Class])</f>
        <v>Thiol</v>
      </c>
      <c r="K233">
        <v>11</v>
      </c>
    </row>
    <row r="234" spans="1:11">
      <c r="A234" t="s">
        <v>35</v>
      </c>
      <c r="B234" t="str">
        <f>SUBSTITUTE(Table6[[#This Row],[DNA 1]], "t", "u")</f>
        <v>aug</v>
      </c>
      <c r="C234" t="str">
        <f>_xlfn.XLOOKUP(Table6[[#This Row],[RNA 1]], Table1[Codon], Table1[Amino Acid])</f>
        <v>Methionine</v>
      </c>
      <c r="D234" t="str">
        <f>_xlfn.XLOOKUP(Table6[[#This Row],[Name 1]], Table2[Name], Table2[Polarity])</f>
        <v>Nonpolar</v>
      </c>
      <c r="E234" t="str">
        <f>_xlfn.XLOOKUP(Table6[[#This Row],[Name 1]], Table2[Name], Table2[Class])</f>
        <v>Thioether</v>
      </c>
      <c r="F234" t="s">
        <v>16</v>
      </c>
      <c r="G234" t="str">
        <f>SUBSTITUTE(Table6[[#This Row],[DNA 2]], "t", "u")</f>
        <v>ugg</v>
      </c>
      <c r="H234" t="str">
        <f>_xlfn.XLOOKUP(Table6[[#This Row],[RNA 2]], Table1[Codon], Table1[Amino Acid])</f>
        <v>Tryptophan</v>
      </c>
      <c r="I234" t="str">
        <f>_xlfn.XLOOKUP(Table6[[#This Row],[Name 2]], Table2[Name], Table2[Polarity])</f>
        <v>Nonpolar</v>
      </c>
      <c r="J234" t="str">
        <f>_xlfn.XLOOKUP(Table6[[#This Row],[Name 2]], Table2[Name], Table2[Class])</f>
        <v>Aromatic</v>
      </c>
      <c r="K234">
        <v>12</v>
      </c>
    </row>
    <row r="235" spans="1:11">
      <c r="A235" t="s">
        <v>15</v>
      </c>
      <c r="B235" t="str">
        <f>SUBSTITUTE(Table6[[#This Row],[DNA 1]], "t", "u")</f>
        <v>cug</v>
      </c>
      <c r="C235" t="str">
        <f>_xlfn.XLOOKUP(Table6[[#This Row],[RNA 1]], Table1[Codon], Table1[Amino Acid])</f>
        <v>Leucine</v>
      </c>
      <c r="D235" t="str">
        <f>_xlfn.XLOOKUP(Table6[[#This Row],[Name 1]], Table2[Name], Table2[Polarity])</f>
        <v>Nonpolar</v>
      </c>
      <c r="E235" t="str">
        <f>_xlfn.XLOOKUP(Table6[[#This Row],[Name 1]], Table2[Name], Table2[Class])</f>
        <v>Aliphatic</v>
      </c>
      <c r="F235" t="s">
        <v>16</v>
      </c>
      <c r="G235" t="str">
        <f>SUBSTITUTE(Table6[[#This Row],[DNA 2]], "t", "u")</f>
        <v>ugg</v>
      </c>
      <c r="H235" t="str">
        <f>_xlfn.XLOOKUP(Table6[[#This Row],[RNA 2]], Table1[Codon], Table1[Amino Acid])</f>
        <v>Tryptophan</v>
      </c>
      <c r="I235" t="str">
        <f>_xlfn.XLOOKUP(Table6[[#This Row],[Name 2]], Table2[Name], Table2[Polarity])</f>
        <v>Nonpolar</v>
      </c>
      <c r="J235" t="str">
        <f>_xlfn.XLOOKUP(Table6[[#This Row],[Name 2]], Table2[Name], Table2[Class])</f>
        <v>Aromatic</v>
      </c>
      <c r="K235">
        <v>10</v>
      </c>
    </row>
    <row r="236" spans="1:11">
      <c r="A236" t="s">
        <v>23</v>
      </c>
      <c r="B236" t="str">
        <f>SUBSTITUTE(Table6[[#This Row],[DNA 1]], "t", "u")</f>
        <v>gug</v>
      </c>
      <c r="C236" t="str">
        <f>_xlfn.XLOOKUP(Table6[[#This Row],[RNA 1]], Table1[Codon], Table1[Amino Acid])</f>
        <v>Valine</v>
      </c>
      <c r="D236" t="str">
        <f>_xlfn.XLOOKUP(Table6[[#This Row],[Name 1]], Table2[Name], Table2[Polarity])</f>
        <v>Nonpolar</v>
      </c>
      <c r="E236" t="str">
        <f>_xlfn.XLOOKUP(Table6[[#This Row],[Name 1]], Table2[Name], Table2[Class])</f>
        <v>Aliphatic</v>
      </c>
      <c r="F236" t="s">
        <v>16</v>
      </c>
      <c r="G236" t="str">
        <f>SUBSTITUTE(Table6[[#This Row],[DNA 2]], "t", "u")</f>
        <v>ugg</v>
      </c>
      <c r="H236" t="str">
        <f>_xlfn.XLOOKUP(Table6[[#This Row],[RNA 2]], Table1[Codon], Table1[Amino Acid])</f>
        <v>Tryptophan</v>
      </c>
      <c r="I236" t="str">
        <f>_xlfn.XLOOKUP(Table6[[#This Row],[Name 2]], Table2[Name], Table2[Polarity])</f>
        <v>Nonpolar</v>
      </c>
      <c r="J236" t="str">
        <f>_xlfn.XLOOKUP(Table6[[#This Row],[Name 2]], Table2[Name], Table2[Class])</f>
        <v>Aromatic</v>
      </c>
      <c r="K236">
        <v>9</v>
      </c>
    </row>
    <row r="237" spans="1:11">
      <c r="A237" t="s">
        <v>11</v>
      </c>
      <c r="B237" t="str">
        <f>SUBSTITUTE(Table6[[#This Row],[DNA 1]], "t", "u")</f>
        <v>uug</v>
      </c>
      <c r="C237" t="str">
        <f>_xlfn.XLOOKUP(Table6[[#This Row],[RNA 1]], Table1[Codon], Table1[Amino Acid])</f>
        <v>Leucine</v>
      </c>
      <c r="D237" t="str">
        <f>_xlfn.XLOOKUP(Table6[[#This Row],[Name 1]], Table2[Name], Table2[Polarity])</f>
        <v>Nonpolar</v>
      </c>
      <c r="E237" t="str">
        <f>_xlfn.XLOOKUP(Table6[[#This Row],[Name 1]], Table2[Name], Table2[Class])</f>
        <v>Aliphatic</v>
      </c>
      <c r="F237" t="s">
        <v>16</v>
      </c>
      <c r="G237" t="str">
        <f>SUBSTITUTE(Table6[[#This Row],[DNA 2]], "t", "u")</f>
        <v>ugg</v>
      </c>
      <c r="H237" t="str">
        <f>_xlfn.XLOOKUP(Table6[[#This Row],[RNA 2]], Table1[Codon], Table1[Amino Acid])</f>
        <v>Tryptophan</v>
      </c>
      <c r="I237" t="str">
        <f>_xlfn.XLOOKUP(Table6[[#This Row],[Name 2]], Table2[Name], Table2[Polarity])</f>
        <v>Nonpolar</v>
      </c>
      <c r="J237" t="str">
        <f>_xlfn.XLOOKUP(Table6[[#This Row],[Name 2]], Table2[Name], Table2[Class])</f>
        <v>Aromatic</v>
      </c>
      <c r="K237">
        <v>10</v>
      </c>
    </row>
    <row r="238" spans="1:11">
      <c r="A238" t="s">
        <v>35</v>
      </c>
      <c r="B238" t="str">
        <f>SUBSTITUTE(Table6[[#This Row],[DNA 1]], "t", "u")</f>
        <v>aug</v>
      </c>
      <c r="C238" t="str">
        <f>_xlfn.XLOOKUP(Table6[[#This Row],[RNA 1]], Table1[Codon], Table1[Amino Acid])</f>
        <v>Methionine</v>
      </c>
      <c r="D238" t="str">
        <f>_xlfn.XLOOKUP(Table6[[#This Row],[Name 1]], Table2[Name], Table2[Polarity])</f>
        <v>Nonpolar</v>
      </c>
      <c r="E238" t="str">
        <f>_xlfn.XLOOKUP(Table6[[#This Row],[Name 1]], Table2[Name], Table2[Class])</f>
        <v>Thioether</v>
      </c>
      <c r="F238" t="s">
        <v>27</v>
      </c>
      <c r="G238" t="str">
        <f>SUBSTITUTE(Table6[[#This Row],[DNA 2]], "t", "u")</f>
        <v>ugu</v>
      </c>
      <c r="H238" t="str">
        <f>_xlfn.XLOOKUP(Table6[[#This Row],[RNA 2]], Table1[Codon], Table1[Amino Acid])</f>
        <v>Cysteine</v>
      </c>
      <c r="I238" t="str">
        <f>_xlfn.XLOOKUP(Table6[[#This Row],[Name 2]], Table2[Name], Table2[Polarity])</f>
        <v>Acid</v>
      </c>
      <c r="J238" t="str">
        <f>_xlfn.XLOOKUP(Table6[[#This Row],[Name 2]], Table2[Name], Table2[Class])</f>
        <v>Thiol</v>
      </c>
      <c r="K238">
        <v>7</v>
      </c>
    </row>
    <row r="239" spans="1:11">
      <c r="A239" t="s">
        <v>15</v>
      </c>
      <c r="B239" t="str">
        <f>SUBSTITUTE(Table6[[#This Row],[DNA 1]], "t", "u")</f>
        <v>cug</v>
      </c>
      <c r="C239" t="str">
        <f>_xlfn.XLOOKUP(Table6[[#This Row],[RNA 1]], Table1[Codon], Table1[Amino Acid])</f>
        <v>Leucine</v>
      </c>
      <c r="D239" t="str">
        <f>_xlfn.XLOOKUP(Table6[[#This Row],[Name 1]], Table2[Name], Table2[Polarity])</f>
        <v>Nonpolar</v>
      </c>
      <c r="E239" t="str">
        <f>_xlfn.XLOOKUP(Table6[[#This Row],[Name 1]], Table2[Name], Table2[Class])</f>
        <v>Aliphatic</v>
      </c>
      <c r="F239" t="s">
        <v>27</v>
      </c>
      <c r="G239" t="str">
        <f>SUBSTITUTE(Table6[[#This Row],[DNA 2]], "t", "u")</f>
        <v>ugu</v>
      </c>
      <c r="H239" t="str">
        <f>_xlfn.XLOOKUP(Table6[[#This Row],[RNA 2]], Table1[Codon], Table1[Amino Acid])</f>
        <v>Cysteine</v>
      </c>
      <c r="I239" t="str">
        <f>_xlfn.XLOOKUP(Table6[[#This Row],[Name 2]], Table2[Name], Table2[Polarity])</f>
        <v>Acid</v>
      </c>
      <c r="J239" t="str">
        <f>_xlfn.XLOOKUP(Table6[[#This Row],[Name 2]], Table2[Name], Table2[Class])</f>
        <v>Thiol</v>
      </c>
      <c r="K239">
        <v>8</v>
      </c>
    </row>
    <row r="240" spans="1:11">
      <c r="A240" t="s">
        <v>23</v>
      </c>
      <c r="B240" t="str">
        <f>SUBSTITUTE(Table6[[#This Row],[DNA 1]], "t", "u")</f>
        <v>gug</v>
      </c>
      <c r="C240" t="str">
        <f>_xlfn.XLOOKUP(Table6[[#This Row],[RNA 1]], Table1[Codon], Table1[Amino Acid])</f>
        <v>Valine</v>
      </c>
      <c r="D240" t="str">
        <f>_xlfn.XLOOKUP(Table6[[#This Row],[Name 1]], Table2[Name], Table2[Polarity])</f>
        <v>Nonpolar</v>
      </c>
      <c r="E240" t="str">
        <f>_xlfn.XLOOKUP(Table6[[#This Row],[Name 1]], Table2[Name], Table2[Class])</f>
        <v>Aliphatic</v>
      </c>
      <c r="F240" t="s">
        <v>27</v>
      </c>
      <c r="G240" t="str">
        <f>SUBSTITUTE(Table6[[#This Row],[DNA 2]], "t", "u")</f>
        <v>ugu</v>
      </c>
      <c r="H240" t="str">
        <f>_xlfn.XLOOKUP(Table6[[#This Row],[RNA 2]], Table1[Codon], Table1[Amino Acid])</f>
        <v>Cysteine</v>
      </c>
      <c r="I240" t="str">
        <f>_xlfn.XLOOKUP(Table6[[#This Row],[Name 2]], Table2[Name], Table2[Polarity])</f>
        <v>Acid</v>
      </c>
      <c r="J240" t="str">
        <f>_xlfn.XLOOKUP(Table6[[#This Row],[Name 2]], Table2[Name], Table2[Class])</f>
        <v>Thiol</v>
      </c>
      <c r="K240">
        <v>9</v>
      </c>
    </row>
    <row r="241" spans="1:11">
      <c r="A241" t="s">
        <v>11</v>
      </c>
      <c r="B241" t="str">
        <f>SUBSTITUTE(Table6[[#This Row],[DNA 1]], "t", "u")</f>
        <v>uug</v>
      </c>
      <c r="C241" t="str">
        <f>_xlfn.XLOOKUP(Table6[[#This Row],[RNA 1]], Table1[Codon], Table1[Amino Acid])</f>
        <v>Leucine</v>
      </c>
      <c r="D241" t="str">
        <f>_xlfn.XLOOKUP(Table6[[#This Row],[Name 1]], Table2[Name], Table2[Polarity])</f>
        <v>Nonpolar</v>
      </c>
      <c r="E241" t="str">
        <f>_xlfn.XLOOKUP(Table6[[#This Row],[Name 1]], Table2[Name], Table2[Class])</f>
        <v>Aliphatic</v>
      </c>
      <c r="F241" t="s">
        <v>27</v>
      </c>
      <c r="G241" t="str">
        <f>SUBSTITUTE(Table6[[#This Row],[DNA 2]], "t", "u")</f>
        <v>ugu</v>
      </c>
      <c r="H241" t="str">
        <f>_xlfn.XLOOKUP(Table6[[#This Row],[RNA 2]], Table1[Codon], Table1[Amino Acid])</f>
        <v>Cysteine</v>
      </c>
      <c r="I241" t="str">
        <f>_xlfn.XLOOKUP(Table6[[#This Row],[Name 2]], Table2[Name], Table2[Polarity])</f>
        <v>Acid</v>
      </c>
      <c r="J241" t="str">
        <f>_xlfn.XLOOKUP(Table6[[#This Row],[Name 2]], Table2[Name], Table2[Class])</f>
        <v>Thiol</v>
      </c>
      <c r="K241">
        <v>12</v>
      </c>
    </row>
    <row r="242" spans="1:11">
      <c r="A242" t="s">
        <v>21</v>
      </c>
      <c r="B242" t="str">
        <f>SUBSTITUTE(Table6[[#This Row],[DNA 1]], "t", "u")</f>
        <v>auu</v>
      </c>
      <c r="C242" t="str">
        <f>_xlfn.XLOOKUP(Table6[[#This Row],[RNA 1]], Table1[Codon], Table1[Amino Acid])</f>
        <v>Isoleucine</v>
      </c>
      <c r="D242" t="str">
        <f>_xlfn.XLOOKUP(Table6[[#This Row],[Name 1]], Table2[Name], Table2[Polarity])</f>
        <v>Nonpolar</v>
      </c>
      <c r="E242" t="str">
        <f>_xlfn.XLOOKUP(Table6[[#This Row],[Name 1]], Table2[Name], Table2[Class])</f>
        <v>Aliphatic</v>
      </c>
      <c r="F242" t="s">
        <v>33</v>
      </c>
      <c r="G242" t="str">
        <f>SUBSTITUTE(Table6[[#This Row],[DNA 2]], "t", "u")</f>
        <v>uua</v>
      </c>
      <c r="H242" t="str">
        <f>_xlfn.XLOOKUP(Table6[[#This Row],[RNA 2]], Table1[Codon], Table1[Amino Acid])</f>
        <v>Leucine</v>
      </c>
      <c r="I242" t="str">
        <f>_xlfn.XLOOKUP(Table6[[#This Row],[Name 2]], Table2[Name], Table2[Polarity])</f>
        <v>Nonpolar</v>
      </c>
      <c r="J242" t="str">
        <f>_xlfn.XLOOKUP(Table6[[#This Row],[Name 2]], Table2[Name], Table2[Class])</f>
        <v>Aliphatic</v>
      </c>
      <c r="K242">
        <v>6</v>
      </c>
    </row>
    <row r="243" spans="1:11">
      <c r="A243" t="s">
        <v>52</v>
      </c>
      <c r="B243" t="str">
        <f>SUBSTITUTE(Table6[[#This Row],[DNA 1]], "t", "u")</f>
        <v>cuu</v>
      </c>
      <c r="C243" t="str">
        <f>_xlfn.XLOOKUP(Table6[[#This Row],[RNA 1]], Table1[Codon], Table1[Amino Acid])</f>
        <v>Leucine</v>
      </c>
      <c r="D243" t="str">
        <f>_xlfn.XLOOKUP(Table6[[#This Row],[Name 1]], Table2[Name], Table2[Polarity])</f>
        <v>Nonpolar</v>
      </c>
      <c r="E243" t="str">
        <f>_xlfn.XLOOKUP(Table6[[#This Row],[Name 1]], Table2[Name], Table2[Class])</f>
        <v>Aliphatic</v>
      </c>
      <c r="F243" t="s">
        <v>33</v>
      </c>
      <c r="G243" t="str">
        <f>SUBSTITUTE(Table6[[#This Row],[DNA 2]], "t", "u")</f>
        <v>uua</v>
      </c>
      <c r="H243" t="str">
        <f>_xlfn.XLOOKUP(Table6[[#This Row],[RNA 2]], Table1[Codon], Table1[Amino Acid])</f>
        <v>Leucine</v>
      </c>
      <c r="I243" t="str">
        <f>_xlfn.XLOOKUP(Table6[[#This Row],[Name 2]], Table2[Name], Table2[Polarity])</f>
        <v>Nonpolar</v>
      </c>
      <c r="J243" t="str">
        <f>_xlfn.XLOOKUP(Table6[[#This Row],[Name 2]], Table2[Name], Table2[Class])</f>
        <v>Aliphatic</v>
      </c>
      <c r="K243">
        <v>8</v>
      </c>
    </row>
    <row r="244" spans="1:11">
      <c r="A244" t="s">
        <v>24</v>
      </c>
      <c r="B244" t="str">
        <f>SUBSTITUTE(Table6[[#This Row],[DNA 1]], "t", "u")</f>
        <v>guu</v>
      </c>
      <c r="C244" t="str">
        <f>_xlfn.XLOOKUP(Table6[[#This Row],[RNA 1]], Table1[Codon], Table1[Amino Acid])</f>
        <v>Valine</v>
      </c>
      <c r="D244" t="str">
        <f>_xlfn.XLOOKUP(Table6[[#This Row],[Name 1]], Table2[Name], Table2[Polarity])</f>
        <v>Nonpolar</v>
      </c>
      <c r="E244" t="str">
        <f>_xlfn.XLOOKUP(Table6[[#This Row],[Name 1]], Table2[Name], Table2[Class])</f>
        <v>Aliphatic</v>
      </c>
      <c r="F244" t="s">
        <v>33</v>
      </c>
      <c r="G244" t="str">
        <f>SUBSTITUTE(Table6[[#This Row],[DNA 2]], "t", "u")</f>
        <v>uua</v>
      </c>
      <c r="H244" t="str">
        <f>_xlfn.XLOOKUP(Table6[[#This Row],[RNA 2]], Table1[Codon], Table1[Amino Acid])</f>
        <v>Leucine</v>
      </c>
      <c r="I244" t="str">
        <f>_xlfn.XLOOKUP(Table6[[#This Row],[Name 2]], Table2[Name], Table2[Polarity])</f>
        <v>Nonpolar</v>
      </c>
      <c r="J244" t="str">
        <f>_xlfn.XLOOKUP(Table6[[#This Row],[Name 2]], Table2[Name], Table2[Class])</f>
        <v>Aliphatic</v>
      </c>
      <c r="K244">
        <v>10</v>
      </c>
    </row>
    <row r="245" spans="1:11">
      <c r="A245" t="s">
        <v>17</v>
      </c>
      <c r="B245" t="str">
        <f>SUBSTITUTE(Table6[[#This Row],[DNA 1]], "t", "u")</f>
        <v>uuu</v>
      </c>
      <c r="C245" t="str">
        <f>_xlfn.XLOOKUP(Table6[[#This Row],[RNA 1]], Table1[Codon], Table1[Amino Acid])</f>
        <v>Phenylalanine</v>
      </c>
      <c r="D245" t="str">
        <f>_xlfn.XLOOKUP(Table6[[#This Row],[Name 1]], Table2[Name], Table2[Polarity])</f>
        <v>Nonpolar</v>
      </c>
      <c r="E245" t="str">
        <f>_xlfn.XLOOKUP(Table6[[#This Row],[Name 1]], Table2[Name], Table2[Class])</f>
        <v>Aromatic</v>
      </c>
      <c r="F245" t="s">
        <v>33</v>
      </c>
      <c r="G245" t="str">
        <f>SUBSTITUTE(Table6[[#This Row],[DNA 2]], "t", "u")</f>
        <v>uua</v>
      </c>
      <c r="H245" t="str">
        <f>_xlfn.XLOOKUP(Table6[[#This Row],[RNA 2]], Table1[Codon], Table1[Amino Acid])</f>
        <v>Leucine</v>
      </c>
      <c r="I245" t="str">
        <f>_xlfn.XLOOKUP(Table6[[#This Row],[Name 2]], Table2[Name], Table2[Polarity])</f>
        <v>Nonpolar</v>
      </c>
      <c r="J245" t="str">
        <f>_xlfn.XLOOKUP(Table6[[#This Row],[Name 2]], Table2[Name], Table2[Class])</f>
        <v>Aliphatic</v>
      </c>
      <c r="K245">
        <v>10</v>
      </c>
    </row>
    <row r="246" spans="1:11">
      <c r="A246" t="s">
        <v>21</v>
      </c>
      <c r="B246" t="str">
        <f>SUBSTITUTE(Table6[[#This Row],[DNA 1]], "t", "u")</f>
        <v>auu</v>
      </c>
      <c r="C246" t="str">
        <f>_xlfn.XLOOKUP(Table6[[#This Row],[RNA 1]], Table1[Codon], Table1[Amino Acid])</f>
        <v>Isoleucine</v>
      </c>
      <c r="D246" t="str">
        <f>_xlfn.XLOOKUP(Table6[[#This Row],[Name 1]], Table2[Name], Table2[Polarity])</f>
        <v>Nonpolar</v>
      </c>
      <c r="E246" t="str">
        <f>_xlfn.XLOOKUP(Table6[[#This Row],[Name 1]], Table2[Name], Table2[Class])</f>
        <v>Aliphatic</v>
      </c>
      <c r="F246" t="s">
        <v>58</v>
      </c>
      <c r="G246" t="str">
        <f>SUBSTITUTE(Table6[[#This Row],[DNA 2]], "t", "u")</f>
        <v>uuc</v>
      </c>
      <c r="H246" t="str">
        <f>_xlfn.XLOOKUP(Table6[[#This Row],[RNA 2]], Table1[Codon], Table1[Amino Acid])</f>
        <v>Phenylalanine</v>
      </c>
      <c r="I246" t="str">
        <f>_xlfn.XLOOKUP(Table6[[#This Row],[Name 2]], Table2[Name], Table2[Polarity])</f>
        <v>Nonpolar</v>
      </c>
      <c r="J246" t="str">
        <f>_xlfn.XLOOKUP(Table6[[#This Row],[Name 2]], Table2[Name], Table2[Class])</f>
        <v>Aromatic</v>
      </c>
      <c r="K246">
        <v>4</v>
      </c>
    </row>
    <row r="247" spans="1:11">
      <c r="A247" t="s">
        <v>52</v>
      </c>
      <c r="B247" t="str">
        <f>SUBSTITUTE(Table6[[#This Row],[DNA 1]], "t", "u")</f>
        <v>cuu</v>
      </c>
      <c r="C247" t="str">
        <f>_xlfn.XLOOKUP(Table6[[#This Row],[RNA 1]], Table1[Codon], Table1[Amino Acid])</f>
        <v>Leucine</v>
      </c>
      <c r="D247" t="str">
        <f>_xlfn.XLOOKUP(Table6[[#This Row],[Name 1]], Table2[Name], Table2[Polarity])</f>
        <v>Nonpolar</v>
      </c>
      <c r="E247" t="str">
        <f>_xlfn.XLOOKUP(Table6[[#This Row],[Name 1]], Table2[Name], Table2[Class])</f>
        <v>Aliphatic</v>
      </c>
      <c r="F247" t="s">
        <v>58</v>
      </c>
      <c r="G247" t="str">
        <f>SUBSTITUTE(Table6[[#This Row],[DNA 2]], "t", "u")</f>
        <v>uuc</v>
      </c>
      <c r="H247" t="str">
        <f>_xlfn.XLOOKUP(Table6[[#This Row],[RNA 2]], Table1[Codon], Table1[Amino Acid])</f>
        <v>Phenylalanine</v>
      </c>
      <c r="I247" t="str">
        <f>_xlfn.XLOOKUP(Table6[[#This Row],[Name 2]], Table2[Name], Table2[Polarity])</f>
        <v>Nonpolar</v>
      </c>
      <c r="J247" t="str">
        <f>_xlfn.XLOOKUP(Table6[[#This Row],[Name 2]], Table2[Name], Table2[Class])</f>
        <v>Aromatic</v>
      </c>
      <c r="K247">
        <v>6</v>
      </c>
    </row>
    <row r="248" spans="1:11">
      <c r="A248" t="s">
        <v>24</v>
      </c>
      <c r="B248" t="str">
        <f>SUBSTITUTE(Table6[[#This Row],[DNA 1]], "t", "u")</f>
        <v>guu</v>
      </c>
      <c r="C248" t="str">
        <f>_xlfn.XLOOKUP(Table6[[#This Row],[RNA 1]], Table1[Codon], Table1[Amino Acid])</f>
        <v>Valine</v>
      </c>
      <c r="D248" t="str">
        <f>_xlfn.XLOOKUP(Table6[[#This Row],[Name 1]], Table2[Name], Table2[Polarity])</f>
        <v>Nonpolar</v>
      </c>
      <c r="E248" t="str">
        <f>_xlfn.XLOOKUP(Table6[[#This Row],[Name 1]], Table2[Name], Table2[Class])</f>
        <v>Aliphatic</v>
      </c>
      <c r="F248" t="s">
        <v>58</v>
      </c>
      <c r="G248" t="str">
        <f>SUBSTITUTE(Table6[[#This Row],[DNA 2]], "t", "u")</f>
        <v>uuc</v>
      </c>
      <c r="H248" t="str">
        <f>_xlfn.XLOOKUP(Table6[[#This Row],[RNA 2]], Table1[Codon], Table1[Amino Acid])</f>
        <v>Phenylalanine</v>
      </c>
      <c r="I248" t="str">
        <f>_xlfn.XLOOKUP(Table6[[#This Row],[Name 2]], Table2[Name], Table2[Polarity])</f>
        <v>Nonpolar</v>
      </c>
      <c r="J248" t="str">
        <f>_xlfn.XLOOKUP(Table6[[#This Row],[Name 2]], Table2[Name], Table2[Class])</f>
        <v>Aromatic</v>
      </c>
      <c r="K248">
        <v>8</v>
      </c>
    </row>
    <row r="249" spans="1:11">
      <c r="A249" t="s">
        <v>17</v>
      </c>
      <c r="B249" t="str">
        <f>SUBSTITUTE(Table6[[#This Row],[DNA 1]], "t", "u")</f>
        <v>uuu</v>
      </c>
      <c r="C249" t="str">
        <f>_xlfn.XLOOKUP(Table6[[#This Row],[RNA 1]], Table1[Codon], Table1[Amino Acid])</f>
        <v>Phenylalanine</v>
      </c>
      <c r="D249" t="str">
        <f>_xlfn.XLOOKUP(Table6[[#This Row],[Name 1]], Table2[Name], Table2[Polarity])</f>
        <v>Nonpolar</v>
      </c>
      <c r="E249" t="str">
        <f>_xlfn.XLOOKUP(Table6[[#This Row],[Name 1]], Table2[Name], Table2[Class])</f>
        <v>Aromatic</v>
      </c>
      <c r="F249" t="s">
        <v>58</v>
      </c>
      <c r="G249" t="str">
        <f>SUBSTITUTE(Table6[[#This Row],[DNA 2]], "t", "u")</f>
        <v>uuc</v>
      </c>
      <c r="H249" t="str">
        <f>_xlfn.XLOOKUP(Table6[[#This Row],[RNA 2]], Table1[Codon], Table1[Amino Acid])</f>
        <v>Phenylalanine</v>
      </c>
      <c r="I249" t="str">
        <f>_xlfn.XLOOKUP(Table6[[#This Row],[Name 2]], Table2[Name], Table2[Polarity])</f>
        <v>Nonpolar</v>
      </c>
      <c r="J249" t="str">
        <f>_xlfn.XLOOKUP(Table6[[#This Row],[Name 2]], Table2[Name], Table2[Class])</f>
        <v>Aromatic</v>
      </c>
      <c r="K249">
        <v>5</v>
      </c>
    </row>
    <row r="250" spans="1:11">
      <c r="A250" t="s">
        <v>21</v>
      </c>
      <c r="B250" t="str">
        <f>SUBSTITUTE(Table6[[#This Row],[DNA 1]], "t", "u")</f>
        <v>auu</v>
      </c>
      <c r="C250" t="str">
        <f>_xlfn.XLOOKUP(Table6[[#This Row],[RNA 1]], Table1[Codon], Table1[Amino Acid])</f>
        <v>Isoleucine</v>
      </c>
      <c r="D250" t="str">
        <f>_xlfn.XLOOKUP(Table6[[#This Row],[Name 1]], Table2[Name], Table2[Polarity])</f>
        <v>Nonpolar</v>
      </c>
      <c r="E250" t="str">
        <f>_xlfn.XLOOKUP(Table6[[#This Row],[Name 1]], Table2[Name], Table2[Class])</f>
        <v>Aliphatic</v>
      </c>
      <c r="F250" t="s">
        <v>11</v>
      </c>
      <c r="G250" t="str">
        <f>SUBSTITUTE(Table6[[#This Row],[DNA 2]], "t", "u")</f>
        <v>uug</v>
      </c>
      <c r="H250" t="str">
        <f>_xlfn.XLOOKUP(Table6[[#This Row],[RNA 2]], Table1[Codon], Table1[Amino Acid])</f>
        <v>Leucine</v>
      </c>
      <c r="I250" t="str">
        <f>_xlfn.XLOOKUP(Table6[[#This Row],[Name 2]], Table2[Name], Table2[Polarity])</f>
        <v>Nonpolar</v>
      </c>
      <c r="J250" t="str">
        <f>_xlfn.XLOOKUP(Table6[[#This Row],[Name 2]], Table2[Name], Table2[Class])</f>
        <v>Aliphatic</v>
      </c>
      <c r="K250">
        <v>16</v>
      </c>
    </row>
    <row r="251" spans="1:11">
      <c r="A251" t="s">
        <v>52</v>
      </c>
      <c r="B251" t="str">
        <f>SUBSTITUTE(Table6[[#This Row],[DNA 1]], "t", "u")</f>
        <v>cuu</v>
      </c>
      <c r="C251" t="str">
        <f>_xlfn.XLOOKUP(Table6[[#This Row],[RNA 1]], Table1[Codon], Table1[Amino Acid])</f>
        <v>Leucine</v>
      </c>
      <c r="D251" t="str">
        <f>_xlfn.XLOOKUP(Table6[[#This Row],[Name 1]], Table2[Name], Table2[Polarity])</f>
        <v>Nonpolar</v>
      </c>
      <c r="E251" t="str">
        <f>_xlfn.XLOOKUP(Table6[[#This Row],[Name 1]], Table2[Name], Table2[Class])</f>
        <v>Aliphatic</v>
      </c>
      <c r="F251" t="s">
        <v>11</v>
      </c>
      <c r="G251" t="str">
        <f>SUBSTITUTE(Table6[[#This Row],[DNA 2]], "t", "u")</f>
        <v>uug</v>
      </c>
      <c r="H251" t="str">
        <f>_xlfn.XLOOKUP(Table6[[#This Row],[RNA 2]], Table1[Codon], Table1[Amino Acid])</f>
        <v>Leucine</v>
      </c>
      <c r="I251" t="str">
        <f>_xlfn.XLOOKUP(Table6[[#This Row],[Name 2]], Table2[Name], Table2[Polarity])</f>
        <v>Nonpolar</v>
      </c>
      <c r="J251" t="str">
        <f>_xlfn.XLOOKUP(Table6[[#This Row],[Name 2]], Table2[Name], Table2[Class])</f>
        <v>Aliphatic</v>
      </c>
      <c r="K251">
        <v>7</v>
      </c>
    </row>
    <row r="252" spans="1:11">
      <c r="A252" t="s">
        <v>24</v>
      </c>
      <c r="B252" t="str">
        <f>SUBSTITUTE(Table6[[#This Row],[DNA 1]], "t", "u")</f>
        <v>guu</v>
      </c>
      <c r="C252" t="str">
        <f>_xlfn.XLOOKUP(Table6[[#This Row],[RNA 1]], Table1[Codon], Table1[Amino Acid])</f>
        <v>Valine</v>
      </c>
      <c r="D252" t="str">
        <f>_xlfn.XLOOKUP(Table6[[#This Row],[Name 1]], Table2[Name], Table2[Polarity])</f>
        <v>Nonpolar</v>
      </c>
      <c r="E252" t="str">
        <f>_xlfn.XLOOKUP(Table6[[#This Row],[Name 1]], Table2[Name], Table2[Class])</f>
        <v>Aliphatic</v>
      </c>
      <c r="F252" t="s">
        <v>11</v>
      </c>
      <c r="G252" t="str">
        <f>SUBSTITUTE(Table6[[#This Row],[DNA 2]], "t", "u")</f>
        <v>uug</v>
      </c>
      <c r="H252" t="str">
        <f>_xlfn.XLOOKUP(Table6[[#This Row],[RNA 2]], Table1[Codon], Table1[Amino Acid])</f>
        <v>Leucine</v>
      </c>
      <c r="I252" t="str">
        <f>_xlfn.XLOOKUP(Table6[[#This Row],[Name 2]], Table2[Name], Table2[Polarity])</f>
        <v>Nonpolar</v>
      </c>
      <c r="J252" t="str">
        <f>_xlfn.XLOOKUP(Table6[[#This Row],[Name 2]], Table2[Name], Table2[Class])</f>
        <v>Aliphatic</v>
      </c>
      <c r="K252">
        <v>9</v>
      </c>
    </row>
    <row r="253" spans="1:11">
      <c r="A253" t="s">
        <v>17</v>
      </c>
      <c r="B253" t="str">
        <f>SUBSTITUTE(Table6[[#This Row],[DNA 1]], "t", "u")</f>
        <v>uuu</v>
      </c>
      <c r="C253" t="str">
        <f>_xlfn.XLOOKUP(Table6[[#This Row],[RNA 1]], Table1[Codon], Table1[Amino Acid])</f>
        <v>Phenylalanine</v>
      </c>
      <c r="D253" t="str">
        <f>_xlfn.XLOOKUP(Table6[[#This Row],[Name 1]], Table2[Name], Table2[Polarity])</f>
        <v>Nonpolar</v>
      </c>
      <c r="E253" t="str">
        <f>_xlfn.XLOOKUP(Table6[[#This Row],[Name 1]], Table2[Name], Table2[Class])</f>
        <v>Aromatic</v>
      </c>
      <c r="F253" t="s">
        <v>11</v>
      </c>
      <c r="G253" t="str">
        <f>SUBSTITUTE(Table6[[#This Row],[DNA 2]], "t", "u")</f>
        <v>uug</v>
      </c>
      <c r="H253" t="str">
        <f>_xlfn.XLOOKUP(Table6[[#This Row],[RNA 2]], Table1[Codon], Table1[Amino Acid])</f>
        <v>Leucine</v>
      </c>
      <c r="I253" t="str">
        <f>_xlfn.XLOOKUP(Table6[[#This Row],[Name 2]], Table2[Name], Table2[Polarity])</f>
        <v>Nonpolar</v>
      </c>
      <c r="J253" t="str">
        <f>_xlfn.XLOOKUP(Table6[[#This Row],[Name 2]], Table2[Name], Table2[Class])</f>
        <v>Aliphatic</v>
      </c>
      <c r="K253">
        <v>12</v>
      </c>
    </row>
    <row r="254" spans="1:11">
      <c r="A254" t="s">
        <v>21</v>
      </c>
      <c r="B254" t="str">
        <f>SUBSTITUTE(Table6[[#This Row],[DNA 1]], "t", "u")</f>
        <v>auu</v>
      </c>
      <c r="C254" t="str">
        <f>_xlfn.XLOOKUP(Table6[[#This Row],[RNA 1]], Table1[Codon], Table1[Amino Acid])</f>
        <v>Isoleucine</v>
      </c>
      <c r="D254" t="str">
        <f>_xlfn.XLOOKUP(Table6[[#This Row],[Name 1]], Table2[Name], Table2[Polarity])</f>
        <v>Nonpolar</v>
      </c>
      <c r="E254" t="str">
        <f>_xlfn.XLOOKUP(Table6[[#This Row],[Name 1]], Table2[Name], Table2[Class])</f>
        <v>Aliphatic</v>
      </c>
      <c r="F254" t="s">
        <v>17</v>
      </c>
      <c r="G254" t="str">
        <f>SUBSTITUTE(Table6[[#This Row],[DNA 2]], "t", "u")</f>
        <v>uuu</v>
      </c>
      <c r="H254" t="str">
        <f>_xlfn.XLOOKUP(Table6[[#This Row],[RNA 2]], Table1[Codon], Table1[Amino Acid])</f>
        <v>Phenylalanine</v>
      </c>
      <c r="I254" t="str">
        <f>_xlfn.XLOOKUP(Table6[[#This Row],[Name 2]], Table2[Name], Table2[Polarity])</f>
        <v>Nonpolar</v>
      </c>
      <c r="J254" t="str">
        <f>_xlfn.XLOOKUP(Table6[[#This Row],[Name 2]], Table2[Name], Table2[Class])</f>
        <v>Aromatic</v>
      </c>
      <c r="K254">
        <v>12</v>
      </c>
    </row>
    <row r="255" spans="1:11">
      <c r="A255" t="s">
        <v>52</v>
      </c>
      <c r="B255" t="str">
        <f>SUBSTITUTE(Table6[[#This Row],[DNA 1]], "t", "u")</f>
        <v>cuu</v>
      </c>
      <c r="C255" t="str">
        <f>_xlfn.XLOOKUP(Table6[[#This Row],[RNA 1]], Table1[Codon], Table1[Amino Acid])</f>
        <v>Leucine</v>
      </c>
      <c r="D255" t="str">
        <f>_xlfn.XLOOKUP(Table6[[#This Row],[Name 1]], Table2[Name], Table2[Polarity])</f>
        <v>Nonpolar</v>
      </c>
      <c r="E255" t="str">
        <f>_xlfn.XLOOKUP(Table6[[#This Row],[Name 1]], Table2[Name], Table2[Class])</f>
        <v>Aliphatic</v>
      </c>
      <c r="F255" t="s">
        <v>17</v>
      </c>
      <c r="G255" t="str">
        <f>SUBSTITUTE(Table6[[#This Row],[DNA 2]], "t", "u")</f>
        <v>uuu</v>
      </c>
      <c r="H255" t="str">
        <f>_xlfn.XLOOKUP(Table6[[#This Row],[RNA 2]], Table1[Codon], Table1[Amino Acid])</f>
        <v>Phenylalanine</v>
      </c>
      <c r="I255" t="str">
        <f>_xlfn.XLOOKUP(Table6[[#This Row],[Name 2]], Table2[Name], Table2[Polarity])</f>
        <v>Nonpolar</v>
      </c>
      <c r="J255" t="str">
        <f>_xlfn.XLOOKUP(Table6[[#This Row],[Name 2]], Table2[Name], Table2[Class])</f>
        <v>Aromatic</v>
      </c>
      <c r="K255">
        <v>4</v>
      </c>
    </row>
    <row r="256" spans="1:11">
      <c r="A256" t="s">
        <v>24</v>
      </c>
      <c r="B256" t="str">
        <f>SUBSTITUTE(Table6[[#This Row],[DNA 1]], "t", "u")</f>
        <v>guu</v>
      </c>
      <c r="C256" t="str">
        <f>_xlfn.XLOOKUP(Table6[[#This Row],[RNA 1]], Table1[Codon], Table1[Amino Acid])</f>
        <v>Valine</v>
      </c>
      <c r="D256" t="str">
        <f>_xlfn.XLOOKUP(Table6[[#This Row],[Name 1]], Table2[Name], Table2[Polarity])</f>
        <v>Nonpolar</v>
      </c>
      <c r="E256" t="str">
        <f>_xlfn.XLOOKUP(Table6[[#This Row],[Name 1]], Table2[Name], Table2[Class])</f>
        <v>Aliphatic</v>
      </c>
      <c r="F256" t="s">
        <v>17</v>
      </c>
      <c r="G256" t="str">
        <f>SUBSTITUTE(Table6[[#This Row],[DNA 2]], "t", "u")</f>
        <v>uuu</v>
      </c>
      <c r="H256" t="str">
        <f>_xlfn.XLOOKUP(Table6[[#This Row],[RNA 2]], Table1[Codon], Table1[Amino Acid])</f>
        <v>Phenylalanine</v>
      </c>
      <c r="I256" t="str">
        <f>_xlfn.XLOOKUP(Table6[[#This Row],[Name 2]], Table2[Name], Table2[Polarity])</f>
        <v>Nonpolar</v>
      </c>
      <c r="J256" t="str">
        <f>_xlfn.XLOOKUP(Table6[[#This Row],[Name 2]], Table2[Name], Table2[Class])</f>
        <v>Aromatic</v>
      </c>
      <c r="K256">
        <v>11</v>
      </c>
    </row>
    <row r="257" spans="1:11">
      <c r="A257" t="s">
        <v>17</v>
      </c>
      <c r="B257" t="str">
        <f>SUBSTITUTE(Table6[[#This Row],[DNA 1]], "t", "u")</f>
        <v>uuu</v>
      </c>
      <c r="C257" t="str">
        <f>_xlfn.XLOOKUP(Table6[[#This Row],[RNA 1]], Table1[Codon], Table1[Amino Acid])</f>
        <v>Phenylalanine</v>
      </c>
      <c r="D257" t="str">
        <f>_xlfn.XLOOKUP(Table6[[#This Row],[Name 1]], Table2[Name], Table2[Polarity])</f>
        <v>Nonpolar</v>
      </c>
      <c r="E257" t="str">
        <f>_xlfn.XLOOKUP(Table6[[#This Row],[Name 1]], Table2[Name], Table2[Class])</f>
        <v>Aromatic</v>
      </c>
      <c r="F257" t="s">
        <v>17</v>
      </c>
      <c r="G257" t="str">
        <f>SUBSTITUTE(Table6[[#This Row],[DNA 2]], "t", "u")</f>
        <v>uuu</v>
      </c>
      <c r="H257" s="36" t="str">
        <f>_xlfn.XLOOKUP(Table6[[#This Row],[RNA 2]], Table1[Codon], Table1[Amino Acid])</f>
        <v>Phenylalanine</v>
      </c>
      <c r="I257" t="str">
        <f>_xlfn.XLOOKUP(Table6[[#This Row],[Name 2]], Table2[Name], Table2[Polarity])</f>
        <v>Nonpolar</v>
      </c>
      <c r="J257" t="str">
        <f>_xlfn.XLOOKUP(Table6[[#This Row],[Name 2]], Table2[Name], Table2[Class])</f>
        <v>Aromatic</v>
      </c>
      <c r="K257">
        <v>14</v>
      </c>
    </row>
    <row r="258" spans="1:11">
      <c r="K258">
        <f>SUM(Table6[Quantity])</f>
        <v>1996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5940-BA46-47D9-897B-37EA58FF44BE}">
  <dimension ref="A1:S19"/>
  <sheetViews>
    <sheetView tabSelected="1" topLeftCell="C1" workbookViewId="0">
      <selection activeCell="P13" sqref="L2:P13"/>
    </sheetView>
  </sheetViews>
  <sheetFormatPr defaultRowHeight="15"/>
  <cols>
    <col min="1" max="2" width="9.28515625" customWidth="1"/>
    <col min="15" max="15" width="9.28515625" hidden="1" customWidth="1"/>
  </cols>
  <sheetData>
    <row r="1" spans="1:19">
      <c r="A1" t="s">
        <v>265</v>
      </c>
      <c r="B1" t="s">
        <v>280</v>
      </c>
      <c r="C1" t="s">
        <v>258</v>
      </c>
      <c r="D1" t="s">
        <v>281</v>
      </c>
      <c r="E1" t="s">
        <v>263</v>
      </c>
      <c r="F1" t="s">
        <v>71</v>
      </c>
      <c r="H1" t="s">
        <v>175</v>
      </c>
      <c r="I1" t="s">
        <v>71</v>
      </c>
      <c r="K1" t="s">
        <v>264</v>
      </c>
      <c r="L1" t="s">
        <v>282</v>
      </c>
      <c r="M1" t="s">
        <v>258</v>
      </c>
      <c r="N1" t="s">
        <v>280</v>
      </c>
      <c r="O1" t="s">
        <v>265</v>
      </c>
      <c r="P1" t="s">
        <v>71</v>
      </c>
      <c r="R1" t="s">
        <v>152</v>
      </c>
      <c r="S1" t="s">
        <v>71</v>
      </c>
    </row>
    <row r="2" spans="1:19">
      <c r="A2" s="34" t="s">
        <v>271</v>
      </c>
      <c r="B2" s="37" t="str">
        <f>_xlfn.XLOOKUP(Table12[[#This Row],[MATCH]], Table1[Codon], Table1[Amino Acid])</f>
        <v>Isoleucine</v>
      </c>
      <c r="C2" t="str">
        <f t="shared" ref="C2:C13" si="0">"-&gt;"</f>
        <v>-&gt;</v>
      </c>
      <c r="D2" s="37" t="str">
        <f>_xlfn.XLOOKUP(Table12[[#This Row],[STOP]], Table1[Codon], Table1[Amino Acid])</f>
        <v>Glutamine</v>
      </c>
      <c r="E2" s="33" t="s">
        <v>266</v>
      </c>
      <c r="F2">
        <f>SUMIFS(Table6[Quantity], Table6[RNA 1], Table12[[#This Row],[MATCH]], Table6[RNA 2], Table12[[#This Row],[STOP]])</f>
        <v>9</v>
      </c>
      <c r="H2" t="s">
        <v>271</v>
      </c>
      <c r="I2">
        <f>SUMIF(Table12[MATCH], Table15[[#This Row],[Start]], Table12[Qty])</f>
        <v>13</v>
      </c>
      <c r="K2" t="s">
        <v>174</v>
      </c>
      <c r="L2" s="37" t="str">
        <f>_xlfn.XLOOKUP(Table13[[#This Row],[START]], Table1[Codon], Table1[Amino Acid])</f>
        <v>Leucine</v>
      </c>
      <c r="M2" t="str">
        <f t="shared" ref="M2:M13" si="1">"-&gt;"</f>
        <v>-&gt;</v>
      </c>
      <c r="N2" s="37" t="str">
        <f>_xlfn.XLOOKUP(Table13[[#This Row],[MATCH]], Table1[Codon], Table1[Amino Acid])</f>
        <v>Tryptophan</v>
      </c>
      <c r="O2" s="34" t="s">
        <v>267</v>
      </c>
      <c r="P2">
        <f>SUMIFS(Table6[Quantity], Table6[RNA 1], Table13[[#This Row],[START]], Table6[RNA 2], Table13[[#This Row],[MATCH]])</f>
        <v>11</v>
      </c>
      <c r="R2" t="s">
        <v>267</v>
      </c>
      <c r="S2">
        <f>SUMIF(Table13[MATCH], Table14[[#This Row],[Stop]], Table13[Qty])</f>
        <v>24</v>
      </c>
    </row>
    <row r="3" spans="1:19">
      <c r="A3" s="34" t="s">
        <v>272</v>
      </c>
      <c r="B3" s="37" t="str">
        <f>_xlfn.XLOOKUP(Table12[[#This Row],[MATCH]], Table1[Codon], Table1[Amino Acid])</f>
        <v>Leucine</v>
      </c>
      <c r="C3" t="str">
        <f t="shared" si="0"/>
        <v>-&gt;</v>
      </c>
      <c r="D3" s="37" t="str">
        <f>_xlfn.XLOOKUP(Table12[[#This Row],[STOP]], Table1[Codon], Table1[Amino Acid])</f>
        <v>Glutamine</v>
      </c>
      <c r="E3" s="33" t="s">
        <v>266</v>
      </c>
      <c r="F3">
        <f>SUMIFS(Table6[Quantity], Table6[RNA 1], Table12[[#This Row],[MATCH]], Table6[RNA 2], Table12[[#This Row],[STOP]])</f>
        <v>2</v>
      </c>
      <c r="H3" t="s">
        <v>272</v>
      </c>
      <c r="I3">
        <f>SUMIF(Table12[MATCH], Table15[[#This Row],[Start]], Table12[Qty])</f>
        <v>3</v>
      </c>
      <c r="K3" t="s">
        <v>174</v>
      </c>
      <c r="L3" s="37" t="str">
        <f>_xlfn.XLOOKUP(Table13[[#This Row],[START]], Table1[Codon], Table1[Amino Acid])</f>
        <v>Leucine</v>
      </c>
      <c r="M3" t="str">
        <f t="shared" si="1"/>
        <v>-&gt;</v>
      </c>
      <c r="N3" s="37" t="str">
        <f>_xlfn.XLOOKUP(Table13[[#This Row],[MATCH]], Table1[Codon], Table1[Amino Acid])</f>
        <v>Cysteine</v>
      </c>
      <c r="O3" s="34" t="s">
        <v>268</v>
      </c>
      <c r="P3">
        <f>SUMIFS(Table6[Quantity], Table6[RNA 1], Table13[[#This Row],[START]], Table6[RNA 2], Table13[[#This Row],[MATCH]])</f>
        <v>11</v>
      </c>
      <c r="R3" t="s">
        <v>268</v>
      </c>
      <c r="S3">
        <f>SUMIF(Table13[MATCH], Table14[[#This Row],[Stop]], Table13[Qty])</f>
        <v>31</v>
      </c>
    </row>
    <row r="4" spans="1:19">
      <c r="A4" s="34" t="s">
        <v>273</v>
      </c>
      <c r="B4" s="37" t="str">
        <f>_xlfn.XLOOKUP(Table12[[#This Row],[MATCH]], Table1[Codon], Table1[Amino Acid])</f>
        <v>Valine</v>
      </c>
      <c r="C4" t="str">
        <f t="shared" si="0"/>
        <v>-&gt;</v>
      </c>
      <c r="D4" s="37" t="str">
        <f>_xlfn.XLOOKUP(Table12[[#This Row],[STOP]], Table1[Codon], Table1[Amino Acid])</f>
        <v>Glutamine</v>
      </c>
      <c r="E4" s="33" t="s">
        <v>266</v>
      </c>
      <c r="F4">
        <f>SUMIFS(Table6[Quantity], Table6[RNA 1], Table12[[#This Row],[MATCH]], Table6[RNA 2], Table12[[#This Row],[STOP]])</f>
        <v>6</v>
      </c>
      <c r="H4" t="s">
        <v>273</v>
      </c>
      <c r="I4">
        <f>SUMIF(Table12[MATCH], Table15[[#This Row],[Start]], Table12[Qty])</f>
        <v>11</v>
      </c>
      <c r="K4" t="s">
        <v>174</v>
      </c>
      <c r="L4" s="37" t="str">
        <f>_xlfn.XLOOKUP(Table13[[#This Row],[START]], Table1[Codon], Table1[Amino Acid])</f>
        <v>Leucine</v>
      </c>
      <c r="M4" t="str">
        <f t="shared" si="1"/>
        <v>-&gt;</v>
      </c>
      <c r="N4" s="37" t="str">
        <f>_xlfn.XLOOKUP(Table13[[#This Row],[MATCH]], Table1[Codon], Table1[Amino Acid])</f>
        <v>Tryptophan</v>
      </c>
      <c r="O4" s="34" t="s">
        <v>269</v>
      </c>
      <c r="P4">
        <f>SUMIFS(Table6[Quantity], Table6[RNA 1], Table13[[#This Row],[START]], Table6[RNA 2], Table13[[#This Row],[MATCH]])</f>
        <v>10</v>
      </c>
      <c r="R4" t="s">
        <v>269</v>
      </c>
      <c r="S4">
        <f>SUMIF(Table13[MATCH], Table14[[#This Row],[Stop]], Table13[Qty])</f>
        <v>31</v>
      </c>
    </row>
    <row r="5" spans="1:19">
      <c r="A5" s="34" t="s">
        <v>274</v>
      </c>
      <c r="B5" s="37" t="str">
        <f>_xlfn.XLOOKUP(Table12[[#This Row],[MATCH]], Table1[Codon], Table1[Amino Acid])</f>
        <v>Leucine</v>
      </c>
      <c r="C5" t="str">
        <f t="shared" si="0"/>
        <v>-&gt;</v>
      </c>
      <c r="D5" s="37" t="str">
        <f>_xlfn.XLOOKUP(Table12[[#This Row],[STOP]], Table1[Codon], Table1[Amino Acid])</f>
        <v>Glutamine</v>
      </c>
      <c r="E5" s="33" t="s">
        <v>266</v>
      </c>
      <c r="F5">
        <f>SUMIFS(Table6[Quantity], Table6[RNA 1], Table12[[#This Row],[MATCH]], Table6[RNA 2], Table12[[#This Row],[STOP]])</f>
        <v>16</v>
      </c>
      <c r="H5" t="s">
        <v>274</v>
      </c>
      <c r="I5">
        <f>SUMIF(Table12[MATCH], Table15[[#This Row],[Start]], Table12[Qty])</f>
        <v>21</v>
      </c>
      <c r="K5" t="s">
        <v>174</v>
      </c>
      <c r="L5" s="37" t="str">
        <f>_xlfn.XLOOKUP(Table13[[#This Row],[START]], Table1[Codon], Table1[Amino Acid])</f>
        <v>Leucine</v>
      </c>
      <c r="M5" t="str">
        <f t="shared" si="1"/>
        <v>-&gt;</v>
      </c>
      <c r="N5" s="37" t="str">
        <f>_xlfn.XLOOKUP(Table13[[#This Row],[MATCH]], Table1[Codon], Table1[Amino Acid])</f>
        <v>Cysteine</v>
      </c>
      <c r="O5" s="34" t="s">
        <v>270</v>
      </c>
      <c r="P5">
        <f>SUMIFS(Table6[Quantity], Table6[RNA 1], Table13[[#This Row],[START]], Table6[RNA 2], Table13[[#This Row],[MATCH]])</f>
        <v>12</v>
      </c>
      <c r="R5" t="s">
        <v>270</v>
      </c>
      <c r="S5">
        <f>SUMIF(Table13[MATCH], Table14[[#This Row],[Stop]], Table13[Qty])</f>
        <v>28</v>
      </c>
    </row>
    <row r="6" spans="1:19">
      <c r="A6" s="34" t="s">
        <v>271</v>
      </c>
      <c r="B6" s="37" t="str">
        <f>_xlfn.XLOOKUP(Table12[[#This Row],[MATCH]], Table1[Codon], Table1[Amino Acid])</f>
        <v>Isoleucine</v>
      </c>
      <c r="C6" t="str">
        <f t="shared" si="0"/>
        <v>-&gt;</v>
      </c>
      <c r="D6" s="37" t="str">
        <f>_xlfn.XLOOKUP(Table12[[#This Row],[STOP]], Table1[Codon], Table1[Amino Acid])</f>
        <v>Glutamine</v>
      </c>
      <c r="E6" s="33" t="s">
        <v>279</v>
      </c>
      <c r="F6">
        <f>SUMIFS(Table6[Quantity], Table6[RNA 1], Table12[[#This Row],[MATCH]], Table6[RNA 2], Table12[[#This Row],[STOP]])</f>
        <v>4</v>
      </c>
      <c r="H6" t="s">
        <v>275</v>
      </c>
      <c r="I6">
        <f>SUMIF(Table12[MATCH], Table15[[#This Row],[Start]], Table12[Qty])</f>
        <v>4</v>
      </c>
      <c r="K6" t="s">
        <v>184</v>
      </c>
      <c r="L6" s="37" t="str">
        <f>_xlfn.XLOOKUP(Table13[[#This Row],[START]], Table1[Codon], Table1[Amino Acid])</f>
        <v>Methionine</v>
      </c>
      <c r="M6" t="str">
        <f t="shared" si="1"/>
        <v>-&gt;</v>
      </c>
      <c r="N6" s="37" t="str">
        <f>_xlfn.XLOOKUP(Table13[[#This Row],[MATCH]], Table1[Codon], Table1[Amino Acid])</f>
        <v>Tryptophan</v>
      </c>
      <c r="O6" s="34" t="s">
        <v>267</v>
      </c>
      <c r="P6">
        <f>SUMIFS(Table6[Quantity], Table6[RNA 1], Table13[[#This Row],[START]], Table6[RNA 2], Table13[[#This Row],[MATCH]])</f>
        <v>4</v>
      </c>
      <c r="S6">
        <f>SUM(Table14[Qty])</f>
        <v>114</v>
      </c>
    </row>
    <row r="7" spans="1:19">
      <c r="A7" s="34" t="s">
        <v>272</v>
      </c>
      <c r="B7" s="37" t="str">
        <f>_xlfn.XLOOKUP(Table12[[#This Row],[MATCH]], Table1[Codon], Table1[Amino Acid])</f>
        <v>Leucine</v>
      </c>
      <c r="C7" t="str">
        <f t="shared" si="0"/>
        <v>-&gt;</v>
      </c>
      <c r="D7" s="37" t="str">
        <f>_xlfn.XLOOKUP(Table12[[#This Row],[STOP]], Table1[Codon], Table1[Amino Acid])</f>
        <v>Glutamine</v>
      </c>
      <c r="E7" s="33" t="s">
        <v>279</v>
      </c>
      <c r="F7">
        <f>SUMIFS(Table6[Quantity], Table6[RNA 1], Table12[[#This Row],[MATCH]], Table6[RNA 2], Table12[[#This Row],[STOP]])</f>
        <v>1</v>
      </c>
      <c r="H7" t="s">
        <v>276</v>
      </c>
      <c r="I7">
        <f>SUMIF(Table12[MATCH], Table15[[#This Row],[Start]], Table12[Qty])</f>
        <v>12</v>
      </c>
      <c r="K7" t="s">
        <v>184</v>
      </c>
      <c r="L7" s="37" t="str">
        <f>_xlfn.XLOOKUP(Table13[[#This Row],[START]], Table1[Codon], Table1[Amino Acid])</f>
        <v>Methionine</v>
      </c>
      <c r="M7" t="str">
        <f t="shared" si="1"/>
        <v>-&gt;</v>
      </c>
      <c r="N7" s="37" t="str">
        <f>_xlfn.XLOOKUP(Table13[[#This Row],[MATCH]], Table1[Codon], Table1[Amino Acid])</f>
        <v>Cysteine</v>
      </c>
      <c r="O7" s="34" t="s">
        <v>268</v>
      </c>
      <c r="P7">
        <f>SUMIFS(Table6[Quantity], Table6[RNA 1], Table13[[#This Row],[START]], Table6[RNA 2], Table13[[#This Row],[MATCH]])</f>
        <v>9</v>
      </c>
    </row>
    <row r="8" spans="1:19">
      <c r="A8" s="34" t="s">
        <v>273</v>
      </c>
      <c r="B8" s="37" t="str">
        <f>_xlfn.XLOOKUP(Table12[[#This Row],[MATCH]], Table1[Codon], Table1[Amino Acid])</f>
        <v>Valine</v>
      </c>
      <c r="C8" t="str">
        <f t="shared" si="0"/>
        <v>-&gt;</v>
      </c>
      <c r="D8" s="37" t="str">
        <f>_xlfn.XLOOKUP(Table12[[#This Row],[STOP]], Table1[Codon], Table1[Amino Acid])</f>
        <v>Glutamine</v>
      </c>
      <c r="E8" s="33" t="s">
        <v>279</v>
      </c>
      <c r="F8">
        <f>SUMIFS(Table6[Quantity], Table6[RNA 1], Table12[[#This Row],[MATCH]], Table6[RNA 2], Table12[[#This Row],[STOP]])</f>
        <v>5</v>
      </c>
      <c r="H8" t="s">
        <v>277</v>
      </c>
      <c r="I8">
        <f>SUMIF(Table12[MATCH], Table15[[#This Row],[Start]], Table12[Qty])</f>
        <v>9</v>
      </c>
      <c r="K8" t="s">
        <v>184</v>
      </c>
      <c r="L8" s="37" t="str">
        <f>_xlfn.XLOOKUP(Table13[[#This Row],[START]], Table1[Codon], Table1[Amino Acid])</f>
        <v>Methionine</v>
      </c>
      <c r="M8" t="str">
        <f t="shared" si="1"/>
        <v>-&gt;</v>
      </c>
      <c r="N8" s="37" t="str">
        <f>_xlfn.XLOOKUP(Table13[[#This Row],[MATCH]], Table1[Codon], Table1[Amino Acid])</f>
        <v>Tryptophan</v>
      </c>
      <c r="O8" s="34" t="s">
        <v>269</v>
      </c>
      <c r="P8">
        <f>SUMIFS(Table6[Quantity], Table6[RNA 1], Table13[[#This Row],[START]], Table6[RNA 2], Table13[[#This Row],[MATCH]])</f>
        <v>12</v>
      </c>
    </row>
    <row r="9" spans="1:19">
      <c r="A9" s="34" t="s">
        <v>274</v>
      </c>
      <c r="B9" s="37" t="str">
        <f>_xlfn.XLOOKUP(Table12[[#This Row],[MATCH]], Table1[Codon], Table1[Amino Acid])</f>
        <v>Leucine</v>
      </c>
      <c r="C9" t="str">
        <f t="shared" si="0"/>
        <v>-&gt;</v>
      </c>
      <c r="D9" s="37" t="str">
        <f>_xlfn.XLOOKUP(Table12[[#This Row],[STOP]], Table1[Codon], Table1[Amino Acid])</f>
        <v>Glutamine</v>
      </c>
      <c r="E9" s="33" t="s">
        <v>279</v>
      </c>
      <c r="F9">
        <f>SUMIFS(Table6[Quantity], Table6[RNA 1], Table12[[#This Row],[MATCH]], Table6[RNA 2], Table12[[#This Row],[STOP]])</f>
        <v>5</v>
      </c>
      <c r="H9" t="s">
        <v>278</v>
      </c>
      <c r="I9">
        <f>SUMIF(Table12[MATCH], Table15[[#This Row],[Start]], Table12[Qty])</f>
        <v>11</v>
      </c>
      <c r="K9" t="s">
        <v>184</v>
      </c>
      <c r="L9" s="37" t="str">
        <f>_xlfn.XLOOKUP(Table13[[#This Row],[START]], Table1[Codon], Table1[Amino Acid])</f>
        <v>Methionine</v>
      </c>
      <c r="M9" t="str">
        <f t="shared" si="1"/>
        <v>-&gt;</v>
      </c>
      <c r="N9" s="37" t="str">
        <f>_xlfn.XLOOKUP(Table13[[#This Row],[MATCH]], Table1[Codon], Table1[Amino Acid])</f>
        <v>Cysteine</v>
      </c>
      <c r="O9" s="34" t="s">
        <v>270</v>
      </c>
      <c r="P9">
        <f>SUMIFS(Table6[Quantity], Table6[RNA 1], Table13[[#This Row],[START]], Table6[RNA 2], Table13[[#This Row],[MATCH]])</f>
        <v>7</v>
      </c>
    </row>
    <row r="10" spans="1:19">
      <c r="A10" s="34" t="s">
        <v>275</v>
      </c>
      <c r="B10" s="37" t="str">
        <f>_xlfn.XLOOKUP(Table12[[#This Row],[MATCH]], Table1[Codon], Table1[Amino Acid])</f>
        <v>Methionine</v>
      </c>
      <c r="C10" t="str">
        <f t="shared" si="0"/>
        <v>-&gt;</v>
      </c>
      <c r="D10" s="37" t="str">
        <f>_xlfn.XLOOKUP(Table12[[#This Row],[STOP]], Table1[Codon], Table1[Amino Acid])</f>
        <v>Tryptophan</v>
      </c>
      <c r="E10" s="33" t="s">
        <v>267</v>
      </c>
      <c r="F10">
        <f>SUMIFS(Table6[Quantity], Table6[RNA 1], Table12[[#This Row],[MATCH]], Table6[RNA 2], Table12[[#This Row],[STOP]])</f>
        <v>4</v>
      </c>
      <c r="K10" t="s">
        <v>224</v>
      </c>
      <c r="L10" s="37" t="str">
        <f>_xlfn.XLOOKUP(Table13[[#This Row],[START]], Table1[Codon], Table1[Amino Acid])</f>
        <v>Valine</v>
      </c>
      <c r="M10" t="str">
        <f t="shared" si="1"/>
        <v>-&gt;</v>
      </c>
      <c r="N10" s="37" t="str">
        <f>_xlfn.XLOOKUP(Table13[[#This Row],[MATCH]], Table1[Codon], Table1[Amino Acid])</f>
        <v>Tryptophan</v>
      </c>
      <c r="O10" s="34" t="s">
        <v>267</v>
      </c>
      <c r="P10">
        <f>SUMIFS(Table6[Quantity], Table6[RNA 1], Table13[[#This Row],[START]], Table6[RNA 2], Table13[[#This Row],[MATCH]])</f>
        <v>9</v>
      </c>
    </row>
    <row r="11" spans="1:19">
      <c r="A11" s="34" t="s">
        <v>276</v>
      </c>
      <c r="B11" s="37" t="str">
        <f>_xlfn.XLOOKUP(Table12[[#This Row],[MATCH]], Table1[Codon], Table1[Amino Acid])</f>
        <v>Leucine</v>
      </c>
      <c r="C11" t="str">
        <f t="shared" si="0"/>
        <v>-&gt;</v>
      </c>
      <c r="D11" s="37" t="str">
        <f>_xlfn.XLOOKUP(Table12[[#This Row],[STOP]], Table1[Codon], Table1[Amino Acid])</f>
        <v>Tryptophan</v>
      </c>
      <c r="E11" s="33" t="s">
        <v>267</v>
      </c>
      <c r="F11">
        <f>SUMIFS(Table6[Quantity], Table6[RNA 1], Table12[[#This Row],[MATCH]], Table6[RNA 2], Table12[[#This Row],[STOP]])</f>
        <v>12</v>
      </c>
      <c r="K11" t="s">
        <v>224</v>
      </c>
      <c r="L11" s="37" t="str">
        <f>_xlfn.XLOOKUP(Table13[[#This Row],[START]], Table1[Codon], Table1[Amino Acid])</f>
        <v>Valine</v>
      </c>
      <c r="M11" t="str">
        <f t="shared" si="1"/>
        <v>-&gt;</v>
      </c>
      <c r="N11" s="37" t="str">
        <f>_xlfn.XLOOKUP(Table13[[#This Row],[MATCH]], Table1[Codon], Table1[Amino Acid])</f>
        <v>Cysteine</v>
      </c>
      <c r="O11" s="34" t="s">
        <v>268</v>
      </c>
      <c r="P11">
        <f>SUMIFS(Table6[Quantity], Table6[RNA 1], Table13[[#This Row],[START]], Table6[RNA 2], Table13[[#This Row],[MATCH]])</f>
        <v>11</v>
      </c>
    </row>
    <row r="12" spans="1:19">
      <c r="A12" s="34" t="s">
        <v>277</v>
      </c>
      <c r="B12" s="37" t="str">
        <f>_xlfn.XLOOKUP(Table12[[#This Row],[MATCH]], Table1[Codon], Table1[Amino Acid])</f>
        <v>Valine</v>
      </c>
      <c r="C12" t="str">
        <f t="shared" si="0"/>
        <v>-&gt;</v>
      </c>
      <c r="D12" s="37" t="str">
        <f>_xlfn.XLOOKUP(Table12[[#This Row],[STOP]], Table1[Codon], Table1[Amino Acid])</f>
        <v>Tryptophan</v>
      </c>
      <c r="E12" s="33" t="s">
        <v>267</v>
      </c>
      <c r="F12">
        <f>SUMIFS(Table6[Quantity], Table6[RNA 1], Table12[[#This Row],[MATCH]], Table6[RNA 2], Table12[[#This Row],[STOP]])</f>
        <v>9</v>
      </c>
      <c r="K12" t="s">
        <v>224</v>
      </c>
      <c r="L12" s="37" t="str">
        <f>_xlfn.XLOOKUP(Table13[[#This Row],[START]], Table1[Codon], Table1[Amino Acid])</f>
        <v>Valine</v>
      </c>
      <c r="M12" t="str">
        <f t="shared" si="1"/>
        <v>-&gt;</v>
      </c>
      <c r="N12" s="37" t="str">
        <f>_xlfn.XLOOKUP(Table13[[#This Row],[MATCH]], Table1[Codon], Table1[Amino Acid])</f>
        <v>Tryptophan</v>
      </c>
      <c r="O12" s="34" t="s">
        <v>269</v>
      </c>
      <c r="P12">
        <f>SUMIFS(Table6[Quantity], Table6[RNA 1], Table13[[#This Row],[START]], Table6[RNA 2], Table13[[#This Row],[MATCH]])</f>
        <v>9</v>
      </c>
    </row>
    <row r="13" spans="1:19">
      <c r="A13" s="34" t="s">
        <v>278</v>
      </c>
      <c r="B13" s="37" t="str">
        <f>_xlfn.XLOOKUP(Table12[[#This Row],[MATCH]], Table1[Codon], Table1[Amino Acid])</f>
        <v>Leucine</v>
      </c>
      <c r="C13" t="str">
        <f t="shared" si="0"/>
        <v>-&gt;</v>
      </c>
      <c r="D13" s="37" t="str">
        <f>_xlfn.XLOOKUP(Table12[[#This Row],[STOP]], Table1[Codon], Table1[Amino Acid])</f>
        <v>Tryptophan</v>
      </c>
      <c r="E13" s="33" t="s">
        <v>267</v>
      </c>
      <c r="F13">
        <f>SUMIFS(Table6[Quantity], Table6[RNA 1], Table12[[#This Row],[MATCH]], Table6[RNA 2], Table12[[#This Row],[STOP]])</f>
        <v>11</v>
      </c>
      <c r="K13" t="s">
        <v>224</v>
      </c>
      <c r="L13" s="37" t="str">
        <f>_xlfn.XLOOKUP(Table13[[#This Row],[START]], Table1[Codon], Table1[Amino Acid])</f>
        <v>Valine</v>
      </c>
      <c r="M13" t="str">
        <f t="shared" si="1"/>
        <v>-&gt;</v>
      </c>
      <c r="N13" s="37" t="str">
        <f>_xlfn.XLOOKUP(Table13[[#This Row],[MATCH]], Table1[Codon], Table1[Amino Acid])</f>
        <v>Cysteine</v>
      </c>
      <c r="O13" s="34" t="s">
        <v>270</v>
      </c>
      <c r="P13">
        <f>SUMIFS(Table6[Quantity], Table6[RNA 1], Table13[[#This Row],[START]], Table6[RNA 2], Table13[[#This Row],[MATCH]])</f>
        <v>9</v>
      </c>
    </row>
    <row r="14" spans="1:19">
      <c r="A14" s="33"/>
      <c r="B14" s="37"/>
      <c r="F14">
        <f>SUM(Table12[Qty])</f>
        <v>84</v>
      </c>
      <c r="P14">
        <f>SUM(Table13[Qty])</f>
        <v>114</v>
      </c>
    </row>
    <row r="18" spans="1:2">
      <c r="A18" s="33"/>
      <c r="B18" s="37"/>
    </row>
    <row r="19" spans="1:2">
      <c r="A19" s="35"/>
      <c r="B19" s="37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9AC88-F00C-4BBA-8CA4-D31834CB438B}">
  <dimension ref="A1:Y93"/>
  <sheetViews>
    <sheetView workbookViewId="0">
      <selection activeCell="E81" sqref="E81"/>
    </sheetView>
  </sheetViews>
  <sheetFormatPr defaultRowHeight="15"/>
  <cols>
    <col min="1" max="1" width="13.28515625" customWidth="1"/>
    <col min="2" max="2" width="9.140625" customWidth="1"/>
    <col min="4" max="4" width="9.140625" customWidth="1"/>
    <col min="5" max="5" width="11.42578125" bestFit="1" customWidth="1"/>
    <col min="9" max="9" width="10.28515625" bestFit="1" customWidth="1"/>
    <col min="10" max="11" width="11.5703125" bestFit="1" customWidth="1"/>
    <col min="12" max="12" width="9.7109375" bestFit="1" customWidth="1"/>
    <col min="13" max="13" width="9.140625" style="24"/>
  </cols>
  <sheetData>
    <row r="1" spans="1:25" ht="15.75" thickBot="1">
      <c r="A1" t="s">
        <v>2</v>
      </c>
      <c r="B1" t="s">
        <v>71</v>
      </c>
      <c r="C1" t="s">
        <v>72</v>
      </c>
      <c r="E1" t="s">
        <v>259</v>
      </c>
      <c r="F1" t="s">
        <v>258</v>
      </c>
      <c r="G1" t="s">
        <v>260</v>
      </c>
      <c r="H1" t="s">
        <v>71</v>
      </c>
      <c r="J1" s="19" t="s">
        <v>259</v>
      </c>
      <c r="K1" s="19" t="s">
        <v>258</v>
      </c>
      <c r="L1" s="19" t="s">
        <v>260</v>
      </c>
      <c r="M1" s="23" t="s">
        <v>71</v>
      </c>
      <c r="O1" t="s">
        <v>4</v>
      </c>
      <c r="P1" t="s">
        <v>71</v>
      </c>
      <c r="Q1" t="s">
        <v>72</v>
      </c>
      <c r="S1" t="s">
        <v>5</v>
      </c>
      <c r="T1" t="s">
        <v>71</v>
      </c>
      <c r="U1" t="s">
        <v>72</v>
      </c>
      <c r="W1" t="s">
        <v>6</v>
      </c>
      <c r="X1" t="s">
        <v>71</v>
      </c>
      <c r="Y1" t="s">
        <v>72</v>
      </c>
    </row>
    <row r="2" spans="1:25">
      <c r="A2" s="10" t="s">
        <v>73</v>
      </c>
      <c r="B2">
        <f>SUMIF(Table3[Name], Table7[[#This Row],[Name]], Table3[Quantity])</f>
        <v>181</v>
      </c>
      <c r="C2" s="9">
        <f>Table7[[#This Row],[Qty]]/B$22</f>
        <v>9.0635953930896351E-2</v>
      </c>
      <c r="E2" s="17" t="s">
        <v>75</v>
      </c>
      <c r="F2" t="str">
        <f t="shared" ref="F2:F17" si="0">"-&gt;"</f>
        <v>-&gt;</v>
      </c>
      <c r="G2" s="17" t="s">
        <v>75</v>
      </c>
      <c r="H2">
        <f>SUMIFS(Table6[Quantity], Table6[Polarity 1], Table11[[#This Row],[Adj 1]], Table6[Polarity 2], Table11[[#This Row],[Adj 2]])</f>
        <v>541</v>
      </c>
      <c r="J2" s="20" t="s">
        <v>74</v>
      </c>
      <c r="K2" s="21" t="s">
        <v>258</v>
      </c>
      <c r="L2" s="20" t="s">
        <v>74</v>
      </c>
      <c r="M2" s="24">
        <f>SUMIFS(Table6[Quantity], Table6[Class 1], Table10[[#This Row],[Adj 1]], Table6[Class 2], Table10[[#This Row],[Adj 2]])</f>
        <v>197</v>
      </c>
      <c r="O2" s="11" t="s">
        <v>74</v>
      </c>
      <c r="P2">
        <f>SUMIF(Table3[Class], Table5[[#This Row],[Class]], Table3[Quantity])</f>
        <v>690</v>
      </c>
      <c r="Q2" s="9">
        <f>Table5[[#This Row],[Qty]]/P$13</f>
        <v>0.34551827741612418</v>
      </c>
      <c r="S2" s="7" t="s">
        <v>75</v>
      </c>
      <c r="T2">
        <f>SUMIF(Table3[Polarity], Table4[[#This Row],[Polarity]], Table3[Quantity])</f>
        <v>1025</v>
      </c>
      <c r="U2" s="9">
        <f>Table4[[#This Row],[Qty]]/T$6</f>
        <v>0.51326990485728596</v>
      </c>
      <c r="W2" t="s">
        <v>76</v>
      </c>
      <c r="X2">
        <f>SUMIF(Table3[Charge], Table8[[#This Row],[Charge]], Table3[Quantity])</f>
        <v>1545</v>
      </c>
      <c r="Y2" s="9">
        <f>Table8[[#This Row],[Qty]]/X$5</f>
        <v>0.77366049073610421</v>
      </c>
    </row>
    <row r="3" spans="1:25">
      <c r="A3" s="10" t="s">
        <v>77</v>
      </c>
      <c r="B3">
        <f>SUMIF(Table3[Name], Table7[[#This Row],[Name]], Table3[Quantity])</f>
        <v>162</v>
      </c>
      <c r="C3" s="9">
        <f>Table7[[#This Row],[Qty]]/B$22</f>
        <v>8.1121682523785682E-2</v>
      </c>
      <c r="E3" s="18" t="s">
        <v>79</v>
      </c>
      <c r="F3" t="str">
        <f t="shared" si="0"/>
        <v>-&gt;</v>
      </c>
      <c r="G3" s="17" t="s">
        <v>75</v>
      </c>
      <c r="H3">
        <f>SUMIFS(Table6[Quantity], Table6[Polarity 1], Table11[[#This Row],[Adj 1]], Table6[Polarity 2], Table11[[#This Row],[Adj 2]])</f>
        <v>344</v>
      </c>
      <c r="J3" s="20" t="s">
        <v>74</v>
      </c>
      <c r="K3" s="21" t="s">
        <v>258</v>
      </c>
      <c r="L3" s="20" t="s">
        <v>82</v>
      </c>
      <c r="M3" s="24">
        <f>SUMIFS(Table6[Quantity], Table6[Class 1], Table10[[#This Row],[Adj 1]], Table6[Class 2], Table10[[#This Row],[Adj 2]])</f>
        <v>155</v>
      </c>
      <c r="O3" s="25" t="s">
        <v>78</v>
      </c>
      <c r="P3">
        <f>SUMIF(Table3[Class], Table5[[#This Row],[Class]], Table3[Quantity])</f>
        <v>245</v>
      </c>
      <c r="Q3" s="9">
        <f>Table5[[#This Row],[Qty]]/P$13</f>
        <v>0.12268402603905859</v>
      </c>
      <c r="S3" s="6" t="s">
        <v>79</v>
      </c>
      <c r="T3">
        <f>SUMIF(Table3[Polarity], Table4[[#This Row],[Polarity]], Table3[Quantity])</f>
        <v>626</v>
      </c>
      <c r="U3" s="9">
        <f>Table4[[#This Row],[Qty]]/T$6</f>
        <v>0.31347020530796194</v>
      </c>
      <c r="W3" t="s">
        <v>80</v>
      </c>
      <c r="X3">
        <f>SUMIF(Table3[Charge], Table8[[#This Row],[Charge]], Table3[Quantity])</f>
        <v>325</v>
      </c>
      <c r="Y3" s="9">
        <f>Table8[[#This Row],[Qty]]/X$5</f>
        <v>0.16274411617426141</v>
      </c>
    </row>
    <row r="4" spans="1:25">
      <c r="A4" s="10" t="s">
        <v>81</v>
      </c>
      <c r="B4">
        <f>SUMIF(Table3[Name], Table7[[#This Row],[Name]], Table3[Quantity])</f>
        <v>148</v>
      </c>
      <c r="C4" s="9">
        <f>Table7[[#This Row],[Qty]]/B$22</f>
        <v>7.411116675012519E-2</v>
      </c>
      <c r="E4" s="17" t="s">
        <v>75</v>
      </c>
      <c r="F4" t="str">
        <f t="shared" si="0"/>
        <v>-&gt;</v>
      </c>
      <c r="G4" s="18" t="s">
        <v>79</v>
      </c>
      <c r="H4">
        <f>SUMIFS(Table6[Quantity], Table6[Polarity 1], Table11[[#This Row],[Adj 1]], Table6[Polarity 2], Table11[[#This Row],[Adj 2]])</f>
        <v>290</v>
      </c>
      <c r="J4" s="20" t="s">
        <v>86</v>
      </c>
      <c r="K4" s="21" t="s">
        <v>258</v>
      </c>
      <c r="L4" s="20" t="s">
        <v>74</v>
      </c>
      <c r="M4" s="24">
        <f>SUMIFS(Table6[Quantity], Table6[Class 1], Table10[[#This Row],[Adj 1]], Table6[Class 2], Table10[[#This Row],[Adj 2]])</f>
        <v>127</v>
      </c>
      <c r="O4" s="26" t="s">
        <v>82</v>
      </c>
      <c r="P4">
        <f>SUMIF(Table3[Class], Table5[[#This Row],[Class]], Table3[Quantity])</f>
        <v>190</v>
      </c>
      <c r="Q4" s="9">
        <f>Table5[[#This Row],[Qty]]/P$13</f>
        <v>9.5142714071106665E-2</v>
      </c>
      <c r="S4" s="5" t="s">
        <v>83</v>
      </c>
      <c r="T4">
        <f>SUMIF(Table3[Polarity], Table4[[#This Row],[Polarity]], Table3[Quantity])</f>
        <v>219</v>
      </c>
      <c r="U4" s="9">
        <f>Table4[[#This Row],[Qty]]/T$6</f>
        <v>0.10966449674511768</v>
      </c>
      <c r="W4" t="s">
        <v>84</v>
      </c>
      <c r="X4">
        <f>SUMIF(Table3[Charge], Table8[[#This Row],[Charge]], Table3[Quantity])</f>
        <v>127</v>
      </c>
      <c r="Y4" s="9">
        <f>Table8[[#This Row],[Qty]]/X$5</f>
        <v>6.3595393089634453E-2</v>
      </c>
    </row>
    <row r="5" spans="1:25">
      <c r="A5" s="10" t="s">
        <v>85</v>
      </c>
      <c r="B5">
        <f>SUMIF(Table3[Name], Table7[[#This Row],[Name]], Table3[Quantity])</f>
        <v>144</v>
      </c>
      <c r="C5" s="9">
        <f>Table7[[#This Row],[Qty]]/B$22</f>
        <v>7.2108162243365054E-2</v>
      </c>
      <c r="E5" s="18" t="s">
        <v>79</v>
      </c>
      <c r="F5" t="str">
        <f t="shared" si="0"/>
        <v>-&gt;</v>
      </c>
      <c r="G5" s="18" t="s">
        <v>79</v>
      </c>
      <c r="H5">
        <f>SUMIFS(Table6[Quantity], Table6[Polarity 1], Table11[[#This Row],[Adj 1]], Table6[Polarity 2], Table11[[#This Row],[Adj 2]])</f>
        <v>180</v>
      </c>
      <c r="J5" s="20" t="s">
        <v>78</v>
      </c>
      <c r="K5" s="21" t="s">
        <v>258</v>
      </c>
      <c r="L5" s="20" t="s">
        <v>74</v>
      </c>
      <c r="M5" s="24">
        <f>SUMIFS(Table6[Quantity], Table6[Class 1], Table10[[#This Row],[Adj 1]], Table6[Class 2], Table10[[#This Row],[Adj 2]])</f>
        <v>116</v>
      </c>
      <c r="O5" s="27" t="s">
        <v>86</v>
      </c>
      <c r="P5">
        <f>SUMIF(Table3[Class], Table5[[#This Row],[Class]], Table3[Quantity])</f>
        <v>188</v>
      </c>
      <c r="Q5" s="9">
        <f>Table5[[#This Row],[Qty]]/P$13</f>
        <v>9.4141211817726583E-2</v>
      </c>
      <c r="S5" s="14" t="s">
        <v>87</v>
      </c>
      <c r="T5">
        <f>SUMIF(Table3[Polarity], Table4[[#This Row],[Polarity]], Table3[Quantity])</f>
        <v>127</v>
      </c>
      <c r="U5" s="9">
        <f>Table4[[#This Row],[Qty]]/T$6</f>
        <v>6.3595393089634453E-2</v>
      </c>
      <c r="W5" t="s">
        <v>88</v>
      </c>
      <c r="X5">
        <f>SUM(Table8[Qty])</f>
        <v>1997</v>
      </c>
    </row>
    <row r="6" spans="1:25">
      <c r="A6" s="10" t="s">
        <v>89</v>
      </c>
      <c r="B6">
        <f>SUMIF(Table3[Name], Table7[[#This Row],[Name]], Table3[Quantity])</f>
        <v>137</v>
      </c>
      <c r="C6" s="9">
        <f>Table7[[#This Row],[Qty]]/B$22</f>
        <v>6.8602904356534808E-2</v>
      </c>
      <c r="E6" s="17" t="s">
        <v>75</v>
      </c>
      <c r="F6" t="str">
        <f t="shared" si="0"/>
        <v>-&gt;</v>
      </c>
      <c r="G6" s="15" t="s">
        <v>83</v>
      </c>
      <c r="H6">
        <f>SUMIFS(Table6[Quantity], Table6[Polarity 1], Table11[[#This Row],[Adj 1]], Table6[Polarity 2], Table11[[#This Row],[Adj 2]])</f>
        <v>128</v>
      </c>
      <c r="J6" s="20" t="s">
        <v>82</v>
      </c>
      <c r="K6" s="21" t="s">
        <v>258</v>
      </c>
      <c r="L6" s="20" t="s">
        <v>74</v>
      </c>
      <c r="M6" s="24">
        <f>SUMIFS(Table6[Quantity], Table6[Class 1], Table10[[#This Row],[Adj 1]], Table6[Class 2], Table10[[#This Row],[Adj 2]])</f>
        <v>86</v>
      </c>
      <c r="O6" s="5" t="s">
        <v>90</v>
      </c>
      <c r="P6">
        <f>SUMIF(Table3[Class], Table5[[#This Row],[Class]], Table3[Quantity])</f>
        <v>162</v>
      </c>
      <c r="Q6" s="9">
        <f>Table5[[#This Row],[Qty]]/P$13</f>
        <v>8.1121682523785682E-2</v>
      </c>
      <c r="S6" t="s">
        <v>88</v>
      </c>
      <c r="T6">
        <f>SUM(Table4[Qty])</f>
        <v>1997</v>
      </c>
    </row>
    <row r="7" spans="1:25">
      <c r="A7" s="10" t="s">
        <v>91</v>
      </c>
      <c r="B7">
        <f>SUMIF(Table3[Name], Table7[[#This Row],[Name]], Table3[Quantity])</f>
        <v>80</v>
      </c>
      <c r="C7" s="9">
        <f>Table7[[#This Row],[Qty]]/B$22</f>
        <v>4.0060090135202807E-2</v>
      </c>
      <c r="E7" s="15" t="s">
        <v>83</v>
      </c>
      <c r="F7" t="str">
        <f t="shared" si="0"/>
        <v>-&gt;</v>
      </c>
      <c r="G7" s="17" t="s">
        <v>75</v>
      </c>
      <c r="H7">
        <f>SUMIFS(Table6[Quantity], Table6[Polarity 1], Table11[[#This Row],[Adj 1]], Table6[Polarity 2], Table11[[#This Row],[Adj 2]])</f>
        <v>110</v>
      </c>
      <c r="J7" s="20" t="s">
        <v>100</v>
      </c>
      <c r="K7" s="21" t="s">
        <v>258</v>
      </c>
      <c r="L7" s="20" t="s">
        <v>74</v>
      </c>
      <c r="M7" s="24">
        <f>SUMIFS(Table6[Quantity], Table6[Class 1], Table10[[#This Row],[Adj 1]], Table6[Class 2], Table10[[#This Row],[Adj 2]])</f>
        <v>79</v>
      </c>
      <c r="O7" s="28" t="s">
        <v>92</v>
      </c>
      <c r="P7">
        <f>SUMIF(Table3[Class], Table5[[#This Row],[Class]], Table3[Quantity])</f>
        <v>147</v>
      </c>
      <c r="Q7" s="9">
        <f>Table5[[#This Row],[Qty]]/P$13</f>
        <v>7.3610415623435149E-2</v>
      </c>
    </row>
    <row r="8" spans="1:25">
      <c r="A8" s="10" t="s">
        <v>93</v>
      </c>
      <c r="B8">
        <f>SUMIF(Table3[Name], Table7[[#This Row],[Name]], Table3[Quantity])</f>
        <v>77</v>
      </c>
      <c r="C8" s="9">
        <f>Table7[[#This Row],[Qty]]/B$22</f>
        <v>3.8557836755132698E-2</v>
      </c>
      <c r="E8" s="15" t="s">
        <v>83</v>
      </c>
      <c r="F8" t="str">
        <f t="shared" si="0"/>
        <v>-&gt;</v>
      </c>
      <c r="G8" s="18" t="s">
        <v>79</v>
      </c>
      <c r="H8">
        <f>SUMIFS(Table6[Quantity], Table6[Polarity 1], Table11[[#This Row],[Adj 1]], Table6[Polarity 2], Table11[[#This Row],[Adj 2]])</f>
        <v>80</v>
      </c>
      <c r="J8" s="20" t="s">
        <v>74</v>
      </c>
      <c r="K8" s="21" t="s">
        <v>258</v>
      </c>
      <c r="L8" s="20" t="s">
        <v>78</v>
      </c>
      <c r="M8" s="24">
        <f>SUMIFS(Table6[Quantity], Table6[Class 1], Table10[[#This Row],[Adj 1]], Table6[Class 2], Table10[[#This Row],[Adj 2]])</f>
        <v>76</v>
      </c>
      <c r="O8" s="29" t="s">
        <v>94</v>
      </c>
      <c r="P8">
        <f>SUMIF(Table3[Class], Table5[[#This Row],[Class]], Table3[Quantity])</f>
        <v>127</v>
      </c>
      <c r="Q8" s="9">
        <f>Table5[[#This Row],[Qty]]/P$13</f>
        <v>6.3595393089634453E-2</v>
      </c>
    </row>
    <row r="9" spans="1:25">
      <c r="A9" s="10" t="s">
        <v>95</v>
      </c>
      <c r="B9">
        <f>SUMIF(Table3[Name], Table7[[#This Row],[Name]], Table3[Quantity])</f>
        <v>64</v>
      </c>
      <c r="C9" s="9">
        <f>Table7[[#This Row],[Qty]]/B$22</f>
        <v>3.204807210816224E-2</v>
      </c>
      <c r="E9" s="16" t="s">
        <v>87</v>
      </c>
      <c r="F9" t="str">
        <f t="shared" si="0"/>
        <v>-&gt;</v>
      </c>
      <c r="G9" s="18" t="s">
        <v>79</v>
      </c>
      <c r="H9">
        <f>SUMIFS(Table6[Quantity], Table6[Polarity 1], Table11[[#This Row],[Adj 1]], Table6[Polarity 2], Table11[[#This Row],[Adj 2]])</f>
        <v>75</v>
      </c>
      <c r="J9" s="20" t="s">
        <v>74</v>
      </c>
      <c r="K9" s="21" t="s">
        <v>258</v>
      </c>
      <c r="L9" s="20" t="s">
        <v>100</v>
      </c>
      <c r="M9" s="24">
        <f>SUMIFS(Table6[Quantity], Table6[Class 1], Table10[[#This Row],[Adj 1]], Table6[Class 2], Table10[[#This Row],[Adj 2]])</f>
        <v>63</v>
      </c>
      <c r="O9" s="30" t="s">
        <v>96</v>
      </c>
      <c r="P9">
        <f>SUMIF(Table3[Class], Table5[[#This Row],[Class]], Table3[Quantity])</f>
        <v>91</v>
      </c>
      <c r="Q9" s="9">
        <f>Table5[[#This Row],[Qty]]/P$13</f>
        <v>4.5568352528793189E-2</v>
      </c>
      <c r="S9" s="8" t="s">
        <v>97</v>
      </c>
      <c r="T9" t="s">
        <v>71</v>
      </c>
      <c r="U9" t="s">
        <v>98</v>
      </c>
    </row>
    <row r="10" spans="1:25">
      <c r="A10" s="10" t="s">
        <v>99</v>
      </c>
      <c r="B10">
        <f>SUMIF(Table3[Name], Table7[[#This Row],[Name]], Table3[Quantity])</f>
        <v>32</v>
      </c>
      <c r="C10" s="9">
        <f>Table7[[#This Row],[Qty]]/B$22</f>
        <v>1.602403605408112E-2</v>
      </c>
      <c r="E10" s="17" t="s">
        <v>75</v>
      </c>
      <c r="F10" t="str">
        <f t="shared" si="0"/>
        <v>-&gt;</v>
      </c>
      <c r="G10" s="16" t="s">
        <v>87</v>
      </c>
      <c r="H10">
        <f>SUMIFS(Table6[Quantity], Table6[Polarity 1], Table11[[#This Row],[Adj 1]], Table6[Polarity 2], Table11[[#This Row],[Adj 2]])</f>
        <v>66</v>
      </c>
      <c r="J10" s="20" t="s">
        <v>74</v>
      </c>
      <c r="K10" s="21" t="s">
        <v>258</v>
      </c>
      <c r="L10" s="20" t="s">
        <v>92</v>
      </c>
      <c r="M10" s="24">
        <f>SUMIFS(Table6[Quantity], Table6[Class 1], Table10[[#This Row],[Adj 1]], Table6[Class 2], Table10[[#This Row],[Adj 2]])</f>
        <v>62</v>
      </c>
      <c r="O10" s="32" t="s">
        <v>100</v>
      </c>
      <c r="P10">
        <f>SUMIF(Table3[Class], Table5[[#This Row],[Class]], Table3[Quantity])</f>
        <v>79</v>
      </c>
      <c r="Q10" s="9">
        <f>Table5[[#This Row],[Qty]]/P$13</f>
        <v>3.9559339008512766E-2</v>
      </c>
      <c r="S10" t="s">
        <v>75</v>
      </c>
      <c r="T10">
        <f>SUM(B2:B10)</f>
        <v>1025</v>
      </c>
      <c r="U10">
        <f>_xlfn.XLOOKUP(Table9[[#This Row],[???]], Table4[Polarity], Table4[Qty]) - Table9[[#This Row],[Qty]]</f>
        <v>0</v>
      </c>
    </row>
    <row r="11" spans="1:25">
      <c r="A11" s="11" t="s">
        <v>101</v>
      </c>
      <c r="B11">
        <f>SUMIF(Table3[Name], Table7[[#This Row],[Name]], Table3[Quantity])</f>
        <v>163</v>
      </c>
      <c r="C11" s="9">
        <f>Table7[[#This Row],[Qty]]/B$22</f>
        <v>8.1622433650475709E-2</v>
      </c>
      <c r="E11" s="18" t="s">
        <v>79</v>
      </c>
      <c r="F11" t="str">
        <f t="shared" si="0"/>
        <v>-&gt;</v>
      </c>
      <c r="G11" s="16" t="s">
        <v>87</v>
      </c>
      <c r="H11">
        <f>SUMIFS(Table6[Quantity], Table6[Polarity 1], Table11[[#This Row],[Adj 1]], Table6[Polarity 2], Table11[[#This Row],[Adj 2]])</f>
        <v>61</v>
      </c>
      <c r="J11" s="20" t="s">
        <v>86</v>
      </c>
      <c r="K11" s="21" t="s">
        <v>258</v>
      </c>
      <c r="L11" s="22" t="s">
        <v>94</v>
      </c>
      <c r="M11" s="24">
        <f>SUMIFS(Table6[Quantity], Table6[Class 1], Table10[[#This Row],[Adj 1]], Table6[Class 2], Table10[[#This Row],[Adj 2]])</f>
        <v>61</v>
      </c>
      <c r="O11" s="31" t="s">
        <v>102</v>
      </c>
      <c r="P11">
        <f>SUMIF(Table3[Class], Table5[[#This Row],[Class]], Table3[Quantity])</f>
        <v>46</v>
      </c>
      <c r="Q11" s="9">
        <f>Table5[[#This Row],[Qty]]/P$13</f>
        <v>2.3034551827741612E-2</v>
      </c>
      <c r="S11" t="s">
        <v>79</v>
      </c>
      <c r="T11">
        <f>SUM(B11:B16)</f>
        <v>520</v>
      </c>
      <c r="U11">
        <f>_xlfn.XLOOKUP(Table9[[#This Row],[???]], Table4[Polarity], Table4[Qty]) - Table9[[#This Row],[Qty]]</f>
        <v>106</v>
      </c>
    </row>
    <row r="12" spans="1:25">
      <c r="A12" s="11" t="s">
        <v>103</v>
      </c>
      <c r="B12">
        <f>SUMIF(Table3[Name], Table7[[#This Row],[Name]], Table3[Quantity])</f>
        <v>102</v>
      </c>
      <c r="C12" s="9">
        <f>Table7[[#This Row],[Qty]]/B$22</f>
        <v>5.1076614922383579E-2</v>
      </c>
      <c r="E12" s="18" t="s">
        <v>79</v>
      </c>
      <c r="F12" t="str">
        <f t="shared" si="0"/>
        <v>-&gt;</v>
      </c>
      <c r="G12" s="15" t="s">
        <v>83</v>
      </c>
      <c r="H12">
        <f>SUMIFS(Table6[Quantity], Table6[Polarity 1], Table11[[#This Row],[Adj 1]], Table6[Polarity 2], Table11[[#This Row],[Adj 2]])</f>
        <v>40</v>
      </c>
      <c r="J12" s="20" t="s">
        <v>74</v>
      </c>
      <c r="K12" s="21" t="s">
        <v>258</v>
      </c>
      <c r="L12" s="20" t="s">
        <v>90</v>
      </c>
      <c r="M12" s="24">
        <f>SUMIFS(Table6[Quantity], Table6[Class 1], Table10[[#This Row],[Adj 1]], Table6[Class 2], Table10[[#This Row],[Adj 2]])</f>
        <v>58</v>
      </c>
      <c r="O12" s="14" t="s">
        <v>104</v>
      </c>
      <c r="P12">
        <f>SUMIF(Table3[Class], Table5[[#This Row],[Class]], Table3[Quantity])</f>
        <v>32</v>
      </c>
      <c r="Q12" s="9">
        <f>Table5[[#This Row],[Qty]]/P$13</f>
        <v>1.602403605408112E-2</v>
      </c>
      <c r="S12" t="s">
        <v>83</v>
      </c>
      <c r="T12">
        <f>SUM(B17:B18)</f>
        <v>127</v>
      </c>
      <c r="U12">
        <f>_xlfn.XLOOKUP(Table9[[#This Row],[???]], Table4[Polarity], Table4[Qty]) - Table9[[#This Row],[Qty]]</f>
        <v>92</v>
      </c>
    </row>
    <row r="13" spans="1:25">
      <c r="A13" s="11" t="s">
        <v>105</v>
      </c>
      <c r="B13">
        <f>SUMIF(Table3[Name], Table7[[#This Row],[Name]], Table3[Quantity])</f>
        <v>82</v>
      </c>
      <c r="C13" s="9">
        <f>Table7[[#This Row],[Qty]]/B$22</f>
        <v>4.1061592388582875E-2</v>
      </c>
      <c r="E13" s="16" t="s">
        <v>87</v>
      </c>
      <c r="F13" t="str">
        <f t="shared" si="0"/>
        <v>-&gt;</v>
      </c>
      <c r="G13" s="17" t="s">
        <v>75</v>
      </c>
      <c r="H13">
        <f>SUMIFS(Table6[Quantity], Table6[Polarity 1], Table11[[#This Row],[Adj 1]], Table6[Polarity 2], Table11[[#This Row],[Adj 2]])</f>
        <v>30</v>
      </c>
      <c r="J13" s="20" t="s">
        <v>90</v>
      </c>
      <c r="K13" s="21" t="s">
        <v>258</v>
      </c>
      <c r="L13" s="20" t="s">
        <v>90</v>
      </c>
      <c r="M13" s="24">
        <f>SUMIFS(Table6[Quantity], Table6[Class 1], Table10[[#This Row],[Adj 1]], Table6[Class 2], Table10[[#This Row],[Adj 2]])</f>
        <v>54</v>
      </c>
      <c r="O13" t="s">
        <v>88</v>
      </c>
      <c r="P13">
        <f>SUM(Table5[Qty])</f>
        <v>1997</v>
      </c>
      <c r="S13" t="s">
        <v>87</v>
      </c>
      <c r="T13">
        <f>SUM(B19:B21)</f>
        <v>325</v>
      </c>
      <c r="U13">
        <f>_xlfn.XLOOKUP(Table9[[#This Row],[???]], Table4[Polarity], Table4[Qty]) - Table9[[#This Row],[Qty]]</f>
        <v>-198</v>
      </c>
    </row>
    <row r="14" spans="1:25">
      <c r="A14" s="11" t="s">
        <v>106</v>
      </c>
      <c r="B14">
        <f>SUMIF(Table3[Name], Table7[[#This Row],[Name]], Table3[Quantity])</f>
        <v>79</v>
      </c>
      <c r="C14" s="9">
        <f>Table7[[#This Row],[Qty]]/B$22</f>
        <v>3.9559339008512766E-2</v>
      </c>
      <c r="E14" s="15" t="s">
        <v>83</v>
      </c>
      <c r="F14" t="str">
        <f t="shared" si="0"/>
        <v>-&gt;</v>
      </c>
      <c r="G14" s="15" t="s">
        <v>83</v>
      </c>
      <c r="H14">
        <f>SUMIFS(Table6[Quantity], Table6[Polarity 1], Table11[[#This Row],[Adj 1]], Table6[Polarity 2], Table11[[#This Row],[Adj 2]])</f>
        <v>29</v>
      </c>
      <c r="J14" s="20" t="s">
        <v>78</v>
      </c>
      <c r="K14" s="21" t="s">
        <v>258</v>
      </c>
      <c r="L14" s="20" t="s">
        <v>90</v>
      </c>
      <c r="M14" s="24">
        <f>SUMIFS(Table6[Quantity], Table6[Class 1], Table10[[#This Row],[Adj 1]], Table6[Class 2], Table10[[#This Row],[Adj 2]])</f>
        <v>50</v>
      </c>
      <c r="S14" t="s">
        <v>88</v>
      </c>
      <c r="T14">
        <f>SUM(Table9[Qty])</f>
        <v>1997</v>
      </c>
      <c r="U14">
        <f>T6-T14</f>
        <v>0</v>
      </c>
    </row>
    <row r="15" spans="1:25">
      <c r="A15" s="11" t="s">
        <v>107</v>
      </c>
      <c r="B15">
        <f>SUMIF(Table3[Name], Table7[[#This Row],[Name]], Table3[Quantity])</f>
        <v>49</v>
      </c>
      <c r="C15" s="9">
        <f>Table7[[#This Row],[Qty]]/B$22</f>
        <v>2.4536805207811718E-2</v>
      </c>
      <c r="E15" s="16" t="s">
        <v>87</v>
      </c>
      <c r="F15" t="str">
        <f t="shared" si="0"/>
        <v>-&gt;</v>
      </c>
      <c r="G15" s="15" t="s">
        <v>83</v>
      </c>
      <c r="H15">
        <f>SUMIFS(Table6[Quantity], Table6[Polarity 1], Table11[[#This Row],[Adj 1]], Table6[Polarity 2], Table11[[#This Row],[Adj 2]])</f>
        <v>22</v>
      </c>
      <c r="J15" s="20" t="s">
        <v>90</v>
      </c>
      <c r="K15" s="21" t="s">
        <v>258</v>
      </c>
      <c r="L15" s="20" t="s">
        <v>86</v>
      </c>
      <c r="M15" s="24">
        <f>SUMIFS(Table6[Quantity], Table6[Class 1], Table10[[#This Row],[Adj 1]], Table6[Class 2], Table10[[#This Row],[Adj 2]])</f>
        <v>49</v>
      </c>
    </row>
    <row r="16" spans="1:25">
      <c r="A16" s="11" t="s">
        <v>108</v>
      </c>
      <c r="B16">
        <f>SUMIF(Table3[Name], Table7[[#This Row],[Name]], Table3[Quantity])</f>
        <v>45</v>
      </c>
      <c r="C16" s="9">
        <f>Table7[[#This Row],[Qty]]/B$22</f>
        <v>2.2533800701051578E-2</v>
      </c>
      <c r="E16" s="15" t="s">
        <v>83</v>
      </c>
      <c r="F16" t="str">
        <f t="shared" si="0"/>
        <v>-&gt;</v>
      </c>
      <c r="G16" s="16" t="s">
        <v>87</v>
      </c>
      <c r="H16">
        <f>SUMIFS(Table6[Quantity], Table6[Polarity 1], Table11[[#This Row],[Adj 1]], Table6[Polarity 2], Table11[[#This Row],[Adj 2]])</f>
        <v>0</v>
      </c>
      <c r="J16" s="20" t="s">
        <v>92</v>
      </c>
      <c r="K16" s="21" t="s">
        <v>258</v>
      </c>
      <c r="L16" s="20" t="s">
        <v>78</v>
      </c>
      <c r="M16" s="24">
        <f>SUMIFS(Table6[Quantity], Table6[Class 1], Table10[[#This Row],[Adj 1]], Table6[Class 2], Table10[[#This Row],[Adj 2]])</f>
        <v>44</v>
      </c>
    </row>
    <row r="17" spans="1:13">
      <c r="A17" s="12" t="s">
        <v>109</v>
      </c>
      <c r="B17">
        <f>SUMIF(Table3[Name], Table7[[#This Row],[Name]], Table3[Quantity])</f>
        <v>73</v>
      </c>
      <c r="C17" s="9">
        <f>Table7[[#This Row],[Qty]]/B$22</f>
        <v>3.6554832248372561E-2</v>
      </c>
      <c r="E17" s="16" t="s">
        <v>87</v>
      </c>
      <c r="F17" t="str">
        <f t="shared" si="0"/>
        <v>-&gt;</v>
      </c>
      <c r="G17" s="16" t="s">
        <v>87</v>
      </c>
      <c r="H17">
        <f>SUMIFS(Table6[Quantity], Table6[Polarity 1], Table11[[#This Row],[Adj 1]], Table6[Polarity 2], Table11[[#This Row],[Adj 2]])</f>
        <v>0</v>
      </c>
      <c r="J17" s="20" t="s">
        <v>82</v>
      </c>
      <c r="K17" s="21" t="s">
        <v>258</v>
      </c>
      <c r="L17" s="20" t="s">
        <v>78</v>
      </c>
      <c r="M17" s="24">
        <f>SUMIFS(Table6[Quantity], Table6[Class 1], Table10[[#This Row],[Adj 1]], Table6[Class 2], Table10[[#This Row],[Adj 2]])</f>
        <v>41</v>
      </c>
    </row>
    <row r="18" spans="1:13">
      <c r="A18" s="12" t="s">
        <v>110</v>
      </c>
      <c r="B18">
        <f>SUMIF(Table3[Name], Table7[[#This Row],[Name]], Table3[Quantity])</f>
        <v>54</v>
      </c>
      <c r="C18" s="9">
        <f>Table7[[#This Row],[Qty]]/B$22</f>
        <v>2.7040560841261892E-2</v>
      </c>
      <c r="G18" t="s">
        <v>88</v>
      </c>
      <c r="H18">
        <f>SUM(Table11[Qty])</f>
        <v>1996</v>
      </c>
      <c r="J18" s="20" t="s">
        <v>74</v>
      </c>
      <c r="K18" s="21" t="s">
        <v>258</v>
      </c>
      <c r="L18" s="20" t="s">
        <v>86</v>
      </c>
      <c r="M18" s="24">
        <f>SUMIFS(Table6[Quantity], Table6[Class 1], Table10[[#This Row],[Adj 1]], Table6[Class 2], Table10[[#This Row],[Adj 2]])</f>
        <v>40</v>
      </c>
    </row>
    <row r="19" spans="1:13">
      <c r="A19" s="13" t="s">
        <v>111</v>
      </c>
      <c r="B19">
        <f>SUMIF(Table3[Name], Table7[[#This Row],[Name]], Table3[Quantity])</f>
        <v>188</v>
      </c>
      <c r="C19" s="9">
        <f>Table7[[#This Row],[Qty]]/B$22</f>
        <v>9.4141211817726583E-2</v>
      </c>
      <c r="J19" s="20" t="s">
        <v>92</v>
      </c>
      <c r="K19" s="21" t="s">
        <v>258</v>
      </c>
      <c r="L19" s="20" t="s">
        <v>96</v>
      </c>
      <c r="M19" s="24">
        <f>SUMIFS(Table6[Quantity], Table6[Class 1], Table10[[#This Row],[Adj 1]], Table6[Class 2], Table10[[#This Row],[Adj 2]])</f>
        <v>40</v>
      </c>
    </row>
    <row r="20" spans="1:13">
      <c r="A20" s="13" t="s">
        <v>112</v>
      </c>
      <c r="B20">
        <f>SUMIF(Table3[Name], Table7[[#This Row],[Name]], Table3[Quantity])</f>
        <v>91</v>
      </c>
      <c r="C20" s="9">
        <f>Table7[[#This Row],[Qty]]/B$22</f>
        <v>4.5568352528793189E-2</v>
      </c>
      <c r="J20" s="20" t="s">
        <v>94</v>
      </c>
      <c r="K20" s="21" t="s">
        <v>258</v>
      </c>
      <c r="L20" s="20" t="s">
        <v>78</v>
      </c>
      <c r="M20" s="24">
        <f>SUMIFS(Table6[Quantity], Table6[Class 1], Table10[[#This Row],[Adj 1]], Table6[Class 2], Table10[[#This Row],[Adj 2]])</f>
        <v>40</v>
      </c>
    </row>
    <row r="21" spans="1:13">
      <c r="A21" s="13" t="s">
        <v>113</v>
      </c>
      <c r="B21">
        <f>SUMIF(Table3[Name], Table7[[#This Row],[Name]], Table3[Quantity])</f>
        <v>46</v>
      </c>
      <c r="C21" s="9">
        <f>Table7[[#This Row],[Qty]]/B$22</f>
        <v>2.3034551827741612E-2</v>
      </c>
      <c r="J21" s="20" t="s">
        <v>82</v>
      </c>
      <c r="K21" s="21" t="s">
        <v>258</v>
      </c>
      <c r="L21" s="22" t="s">
        <v>94</v>
      </c>
      <c r="M21" s="24">
        <f>SUMIFS(Table6[Quantity], Table6[Class 1], Table10[[#This Row],[Adj 1]], Table6[Class 2], Table10[[#This Row],[Adj 2]])</f>
        <v>36</v>
      </c>
    </row>
    <row r="22" spans="1:13">
      <c r="A22" t="s">
        <v>88</v>
      </c>
      <c r="B22">
        <f>SUM(Table7[Qty])</f>
        <v>1997</v>
      </c>
      <c r="J22" s="20" t="s">
        <v>78</v>
      </c>
      <c r="K22" s="21" t="s">
        <v>258</v>
      </c>
      <c r="L22" s="20" t="s">
        <v>86</v>
      </c>
      <c r="M22" s="24">
        <f>SUMIFS(Table6[Quantity], Table6[Class 1], Table10[[#This Row],[Adj 1]], Table6[Class 2], Table10[[#This Row],[Adj 2]])</f>
        <v>33</v>
      </c>
    </row>
    <row r="23" spans="1:13">
      <c r="J23" s="20" t="s">
        <v>74</v>
      </c>
      <c r="K23" s="21" t="s">
        <v>258</v>
      </c>
      <c r="L23" s="20" t="s">
        <v>94</v>
      </c>
      <c r="M23" s="24">
        <f>SUMIFS(Table6[Quantity], Table6[Class 1], Table10[[#This Row],[Adj 1]], Table6[Class 2], Table10[[#This Row],[Adj 2]])</f>
        <v>30</v>
      </c>
    </row>
    <row r="24" spans="1:13">
      <c r="J24" s="20" t="s">
        <v>96</v>
      </c>
      <c r="K24" s="21" t="s">
        <v>258</v>
      </c>
      <c r="L24" s="20" t="s">
        <v>96</v>
      </c>
      <c r="M24" s="24">
        <f>SUMIFS(Table6[Quantity], Table6[Class 1], Table10[[#This Row],[Adj 1]], Table6[Class 2], Table10[[#This Row],[Adj 2]])</f>
        <v>29</v>
      </c>
    </row>
    <row r="25" spans="1:13">
      <c r="J25" s="20" t="s">
        <v>96</v>
      </c>
      <c r="K25" s="21" t="s">
        <v>258</v>
      </c>
      <c r="L25" s="20" t="s">
        <v>86</v>
      </c>
      <c r="M25" s="24">
        <f>SUMIFS(Table6[Quantity], Table6[Class 1], Table10[[#This Row],[Adj 1]], Table6[Class 2], Table10[[#This Row],[Adj 2]])</f>
        <v>29</v>
      </c>
    </row>
    <row r="26" spans="1:13">
      <c r="J26" s="20" t="s">
        <v>90</v>
      </c>
      <c r="K26" s="21" t="s">
        <v>258</v>
      </c>
      <c r="L26" s="20" t="s">
        <v>74</v>
      </c>
      <c r="M26" s="24">
        <f>SUMIFS(Table6[Quantity], Table6[Class 1], Table10[[#This Row],[Adj 1]], Table6[Class 2], Table10[[#This Row],[Adj 2]])</f>
        <v>28</v>
      </c>
    </row>
    <row r="27" spans="1:13">
      <c r="J27" s="20" t="s">
        <v>78</v>
      </c>
      <c r="K27" s="21" t="s">
        <v>258</v>
      </c>
      <c r="L27" s="20" t="s">
        <v>92</v>
      </c>
      <c r="M27" s="24">
        <f>SUMIFS(Table6[Quantity], Table6[Class 1], Table10[[#This Row],[Adj 1]], Table6[Class 2], Table10[[#This Row],[Adj 2]])</f>
        <v>25</v>
      </c>
    </row>
    <row r="28" spans="1:13">
      <c r="J28" s="20" t="s">
        <v>102</v>
      </c>
      <c r="K28" s="21" t="s">
        <v>258</v>
      </c>
      <c r="L28" s="20" t="s">
        <v>78</v>
      </c>
      <c r="M28" s="24">
        <f>SUMIFS(Table6[Quantity], Table6[Class 1], Table10[[#This Row],[Adj 1]], Table6[Class 2], Table10[[#This Row],[Adj 2]])</f>
        <v>25</v>
      </c>
    </row>
    <row r="29" spans="1:13">
      <c r="J29" s="20" t="s">
        <v>94</v>
      </c>
      <c r="K29" s="21" t="s">
        <v>258</v>
      </c>
      <c r="L29" s="20" t="s">
        <v>86</v>
      </c>
      <c r="M29" s="24">
        <f>SUMIFS(Table6[Quantity], Table6[Class 1], Table10[[#This Row],[Adj 1]], Table6[Class 2], Table10[[#This Row],[Adj 2]])</f>
        <v>23</v>
      </c>
    </row>
    <row r="30" spans="1:13">
      <c r="J30" s="20" t="s">
        <v>94</v>
      </c>
      <c r="K30" s="21" t="s">
        <v>258</v>
      </c>
      <c r="L30" s="22" t="s">
        <v>96</v>
      </c>
      <c r="M30" s="24">
        <f>SUMIFS(Table6[Quantity], Table6[Class 1], Table10[[#This Row],[Adj 1]], Table6[Class 2], Table10[[#This Row],[Adj 2]])</f>
        <v>22</v>
      </c>
    </row>
    <row r="31" spans="1:13">
      <c r="J31" s="20" t="s">
        <v>78</v>
      </c>
      <c r="K31" s="21" t="s">
        <v>258</v>
      </c>
      <c r="L31" s="20" t="s">
        <v>102</v>
      </c>
      <c r="M31" s="24">
        <f>SUMIFS(Table6[Quantity], Table6[Class 1], Table10[[#This Row],[Adj 1]], Table6[Class 2], Table10[[#This Row],[Adj 2]])</f>
        <v>21</v>
      </c>
    </row>
    <row r="32" spans="1:13">
      <c r="J32" s="20" t="s">
        <v>94</v>
      </c>
      <c r="K32" s="21" t="s">
        <v>258</v>
      </c>
      <c r="L32" s="20" t="s">
        <v>74</v>
      </c>
      <c r="M32" s="24">
        <f>SUMIFS(Table6[Quantity], Table6[Class 1], Table10[[#This Row],[Adj 1]], Table6[Class 2], Table10[[#This Row],[Adj 2]])</f>
        <v>21</v>
      </c>
    </row>
    <row r="33" spans="10:13">
      <c r="J33" s="20" t="s">
        <v>82</v>
      </c>
      <c r="K33" s="21" t="s">
        <v>258</v>
      </c>
      <c r="L33" s="20" t="s">
        <v>82</v>
      </c>
      <c r="M33" s="24">
        <f>SUMIFS(Table6[Quantity], Table6[Class 1], Table10[[#This Row],[Adj 1]], Table6[Class 2], Table10[[#This Row],[Adj 2]])</f>
        <v>19</v>
      </c>
    </row>
    <row r="34" spans="10:13">
      <c r="J34" s="20" t="s">
        <v>92</v>
      </c>
      <c r="K34" s="21" t="s">
        <v>258</v>
      </c>
      <c r="L34" s="20" t="s">
        <v>92</v>
      </c>
      <c r="M34" s="24">
        <f>SUMIFS(Table6[Quantity], Table6[Class 1], Table10[[#This Row],[Adj 1]], Table6[Class 2], Table10[[#This Row],[Adj 2]])</f>
        <v>19</v>
      </c>
    </row>
    <row r="35" spans="10:13">
      <c r="J35" s="20" t="s">
        <v>96</v>
      </c>
      <c r="K35" s="21" t="s">
        <v>258</v>
      </c>
      <c r="L35" s="20" t="s">
        <v>78</v>
      </c>
      <c r="M35" s="24">
        <f>SUMIFS(Table6[Quantity], Table6[Class 1], Table10[[#This Row],[Adj 1]], Table6[Class 2], Table10[[#This Row],[Adj 2]])</f>
        <v>19</v>
      </c>
    </row>
    <row r="36" spans="10:13">
      <c r="J36" s="20" t="s">
        <v>92</v>
      </c>
      <c r="K36" s="21" t="s">
        <v>258</v>
      </c>
      <c r="L36" s="20" t="s">
        <v>74</v>
      </c>
      <c r="M36" s="24">
        <f>SUMIFS(Table6[Quantity], Table6[Class 1], Table10[[#This Row],[Adj 1]], Table6[Class 2], Table10[[#This Row],[Adj 2]])</f>
        <v>18</v>
      </c>
    </row>
    <row r="37" spans="10:13">
      <c r="J37" s="20" t="s">
        <v>102</v>
      </c>
      <c r="K37" s="21" t="s">
        <v>258</v>
      </c>
      <c r="L37" s="20" t="s">
        <v>74</v>
      </c>
      <c r="M37" s="24">
        <f>SUMIFS(Table6[Quantity], Table6[Class 1], Table10[[#This Row],[Adj 1]], Table6[Class 2], Table10[[#This Row],[Adj 2]])</f>
        <v>18</v>
      </c>
    </row>
    <row r="38" spans="10:13">
      <c r="J38" s="20" t="s">
        <v>90</v>
      </c>
      <c r="K38" s="21" t="s">
        <v>258</v>
      </c>
      <c r="L38" s="20" t="s">
        <v>102</v>
      </c>
      <c r="M38" s="24">
        <f>SUMIFS(Table6[Quantity], Table6[Class 1], Table10[[#This Row],[Adj 1]], Table6[Class 2], Table10[[#This Row],[Adj 2]])</f>
        <v>16</v>
      </c>
    </row>
    <row r="39" spans="10:13">
      <c r="J39" s="20" t="s">
        <v>104</v>
      </c>
      <c r="K39" s="21" t="s">
        <v>258</v>
      </c>
      <c r="L39" s="22" t="s">
        <v>82</v>
      </c>
      <c r="M39" s="24">
        <f>SUMIFS(Table6[Quantity], Table6[Class 1], Table10[[#This Row],[Adj 1]], Table6[Class 2], Table10[[#This Row],[Adj 2]])</f>
        <v>16</v>
      </c>
    </row>
    <row r="40" spans="10:13">
      <c r="J40" s="20" t="s">
        <v>104</v>
      </c>
      <c r="K40" s="21" t="s">
        <v>258</v>
      </c>
      <c r="L40" s="20" t="s">
        <v>100</v>
      </c>
      <c r="M40" s="24">
        <f>SUMIFS(Table6[Quantity], Table6[Class 1], Table10[[#This Row],[Adj 1]], Table6[Class 2], Table10[[#This Row],[Adj 2]])</f>
        <v>16</v>
      </c>
    </row>
    <row r="41" spans="10:13">
      <c r="J41" s="20" t="s">
        <v>90</v>
      </c>
      <c r="K41" s="21" t="s">
        <v>258</v>
      </c>
      <c r="L41" s="20" t="s">
        <v>92</v>
      </c>
      <c r="M41" s="24">
        <f>SUMIFS(Table6[Quantity], Table6[Class 1], Table10[[#This Row],[Adj 1]], Table6[Class 2], Table10[[#This Row],[Adj 2]])</f>
        <v>15</v>
      </c>
    </row>
    <row r="42" spans="10:13">
      <c r="J42" s="20" t="s">
        <v>96</v>
      </c>
      <c r="K42" s="21" t="s">
        <v>258</v>
      </c>
      <c r="L42" s="20" t="s">
        <v>92</v>
      </c>
      <c r="M42" s="24">
        <f>SUMIFS(Table6[Quantity], Table6[Class 1], Table10[[#This Row],[Adj 1]], Table6[Class 2], Table10[[#This Row],[Adj 2]])</f>
        <v>14</v>
      </c>
    </row>
    <row r="43" spans="10:13">
      <c r="J43" s="20" t="s">
        <v>92</v>
      </c>
      <c r="K43" s="21" t="s">
        <v>258</v>
      </c>
      <c r="L43" s="20" t="s">
        <v>86</v>
      </c>
      <c r="M43" s="24">
        <f>SUMIFS(Table6[Quantity], Table6[Class 1], Table10[[#This Row],[Adj 1]], Table6[Class 2], Table10[[#This Row],[Adj 2]])</f>
        <v>13</v>
      </c>
    </row>
    <row r="44" spans="10:13">
      <c r="J44" s="20" t="s">
        <v>92</v>
      </c>
      <c r="K44" s="21" t="s">
        <v>258</v>
      </c>
      <c r="L44" s="20" t="s">
        <v>104</v>
      </c>
      <c r="M44" s="24">
        <f>SUMIFS(Table6[Quantity], Table6[Class 1], Table10[[#This Row],[Adj 1]], Table6[Class 2], Table10[[#This Row],[Adj 2]])</f>
        <v>12</v>
      </c>
    </row>
    <row r="45" spans="10:13">
      <c r="J45" s="20" t="s">
        <v>94</v>
      </c>
      <c r="K45" s="21" t="s">
        <v>258</v>
      </c>
      <c r="L45" s="20" t="s">
        <v>92</v>
      </c>
      <c r="M45" s="24">
        <f>SUMIFS(Table6[Quantity], Table6[Class 1], Table10[[#This Row],[Adj 1]], Table6[Class 2], Table10[[#This Row],[Adj 2]])</f>
        <v>12</v>
      </c>
    </row>
    <row r="46" spans="10:13">
      <c r="J46" s="20" t="s">
        <v>74</v>
      </c>
      <c r="K46" s="21" t="s">
        <v>258</v>
      </c>
      <c r="L46" s="20" t="s">
        <v>102</v>
      </c>
      <c r="M46" s="24">
        <f>SUMIFS(Table6[Quantity], Table6[Class 1], Table10[[#This Row],[Adj 1]], Table6[Class 2], Table10[[#This Row],[Adj 2]])</f>
        <v>9</v>
      </c>
    </row>
    <row r="47" spans="10:13">
      <c r="J47" s="20" t="s">
        <v>94</v>
      </c>
      <c r="K47" s="21" t="s">
        <v>258</v>
      </c>
      <c r="L47" s="22" t="s">
        <v>104</v>
      </c>
      <c r="M47" s="24">
        <f>SUMIFS(Table6[Quantity], Table6[Class 1], Table10[[#This Row],[Adj 1]], Table6[Class 2], Table10[[#This Row],[Adj 2]])</f>
        <v>9</v>
      </c>
    </row>
    <row r="48" spans="10:13">
      <c r="J48" s="20" t="s">
        <v>82</v>
      </c>
      <c r="K48" s="21" t="s">
        <v>258</v>
      </c>
      <c r="L48" s="20" t="s">
        <v>104</v>
      </c>
      <c r="M48" s="24">
        <f>SUMIFS(Table6[Quantity], Table6[Class 1], Table10[[#This Row],[Adj 1]], Table6[Class 2], Table10[[#This Row],[Adj 2]])</f>
        <v>8</v>
      </c>
    </row>
    <row r="49" spans="10:13">
      <c r="J49" s="20" t="s">
        <v>102</v>
      </c>
      <c r="K49" s="21" t="s">
        <v>258</v>
      </c>
      <c r="L49" s="20" t="s">
        <v>104</v>
      </c>
      <c r="M49" s="24">
        <f>SUMIFS(Table6[Quantity], Table6[Class 1], Table10[[#This Row],[Adj 1]], Table6[Class 2], Table10[[#This Row],[Adj 2]])</f>
        <v>3</v>
      </c>
    </row>
    <row r="50" spans="10:13">
      <c r="J50" s="20" t="s">
        <v>78</v>
      </c>
      <c r="K50" s="21" t="s">
        <v>258</v>
      </c>
      <c r="L50" s="20" t="s">
        <v>78</v>
      </c>
      <c r="M50" s="24">
        <f>SUMIFS(Table6[Quantity], Table6[Class 1], Table10[[#This Row],[Adj 1]], Table6[Class 2], Table10[[#This Row],[Adj 2]])</f>
        <v>0</v>
      </c>
    </row>
    <row r="51" spans="10:13">
      <c r="J51" s="20" t="s">
        <v>86</v>
      </c>
      <c r="K51" s="21" t="s">
        <v>258</v>
      </c>
      <c r="L51" s="20" t="s">
        <v>86</v>
      </c>
      <c r="M51" s="24">
        <f>SUMIFS(Table6[Quantity], Table6[Class 1], Table10[[#This Row],[Adj 1]], Table6[Class 2], Table10[[#This Row],[Adj 2]])</f>
        <v>0</v>
      </c>
    </row>
    <row r="52" spans="10:13">
      <c r="J52" s="20" t="s">
        <v>94</v>
      </c>
      <c r="K52" s="21" t="s">
        <v>258</v>
      </c>
      <c r="L52" s="20" t="s">
        <v>94</v>
      </c>
      <c r="M52" s="24">
        <f>SUMIFS(Table6[Quantity], Table6[Class 1], Table10[[#This Row],[Adj 1]], Table6[Class 2], Table10[[#This Row],[Adj 2]])</f>
        <v>0</v>
      </c>
    </row>
    <row r="53" spans="10:13">
      <c r="J53" s="20" t="s">
        <v>100</v>
      </c>
      <c r="K53" s="21" t="s">
        <v>258</v>
      </c>
      <c r="L53" s="20" t="s">
        <v>100</v>
      </c>
      <c r="M53" s="24">
        <f>SUMIFS(Table6[Quantity], Table6[Class 1], Table10[[#This Row],[Adj 1]], Table6[Class 2], Table10[[#This Row],[Adj 2]])</f>
        <v>0</v>
      </c>
    </row>
    <row r="54" spans="10:13">
      <c r="J54" s="20" t="s">
        <v>102</v>
      </c>
      <c r="K54" s="21" t="s">
        <v>258</v>
      </c>
      <c r="L54" s="22" t="s">
        <v>102</v>
      </c>
      <c r="M54" s="24">
        <f>SUMIFS(Table6[Quantity], Table6[Class 1], Table10[[#This Row],[Adj 1]], Table6[Class 2], Table10[[#This Row],[Adj 2]])</f>
        <v>0</v>
      </c>
    </row>
    <row r="55" spans="10:13">
      <c r="J55" s="20" t="s">
        <v>104</v>
      </c>
      <c r="K55" s="21" t="s">
        <v>258</v>
      </c>
      <c r="L55" s="20" t="s">
        <v>104</v>
      </c>
      <c r="M55" s="24">
        <f>SUMIFS(Table6[Quantity], Table6[Class 1], Table10[[#This Row],[Adj 1]], Table6[Class 2], Table10[[#This Row],[Adj 2]])</f>
        <v>0</v>
      </c>
    </row>
    <row r="56" spans="10:13">
      <c r="J56" s="20" t="s">
        <v>74</v>
      </c>
      <c r="K56" s="21" t="s">
        <v>258</v>
      </c>
      <c r="L56" s="20" t="s">
        <v>96</v>
      </c>
      <c r="M56" s="24">
        <f>SUMIFS(Table6[Quantity], Table6[Class 1], Table10[[#This Row],[Adj 1]], Table6[Class 2], Table10[[#This Row],[Adj 2]])</f>
        <v>0</v>
      </c>
    </row>
    <row r="57" spans="10:13">
      <c r="J57" s="20" t="s">
        <v>74</v>
      </c>
      <c r="K57" s="21" t="s">
        <v>258</v>
      </c>
      <c r="L57" s="20" t="s">
        <v>104</v>
      </c>
      <c r="M57" s="24">
        <f>SUMIFS(Table6[Quantity], Table6[Class 1], Table10[[#This Row],[Adj 1]], Table6[Class 2], Table10[[#This Row],[Adj 2]])</f>
        <v>0</v>
      </c>
    </row>
    <row r="58" spans="10:13">
      <c r="J58" s="20" t="s">
        <v>78</v>
      </c>
      <c r="K58" s="21" t="s">
        <v>258</v>
      </c>
      <c r="L58" s="20" t="s">
        <v>82</v>
      </c>
      <c r="M58" s="24">
        <f>SUMIFS(Table6[Quantity], Table6[Class 1], Table10[[#This Row],[Adj 1]], Table6[Class 2], Table10[[#This Row],[Adj 2]])</f>
        <v>0</v>
      </c>
    </row>
    <row r="59" spans="10:13">
      <c r="J59" s="20" t="s">
        <v>78</v>
      </c>
      <c r="K59" s="21" t="s">
        <v>258</v>
      </c>
      <c r="L59" s="20" t="s">
        <v>94</v>
      </c>
      <c r="M59" s="24">
        <f>SUMIFS(Table6[Quantity], Table6[Class 1], Table10[[#This Row],[Adj 1]], Table6[Class 2], Table10[[#This Row],[Adj 2]])</f>
        <v>0</v>
      </c>
    </row>
    <row r="60" spans="10:13">
      <c r="J60" s="20" t="s">
        <v>78</v>
      </c>
      <c r="K60" s="21" t="s">
        <v>258</v>
      </c>
      <c r="L60" s="22" t="s">
        <v>96</v>
      </c>
      <c r="M60" s="24">
        <f>SUMIFS(Table6[Quantity], Table6[Class 1], Table10[[#This Row],[Adj 1]], Table6[Class 2], Table10[[#This Row],[Adj 2]])</f>
        <v>0</v>
      </c>
    </row>
    <row r="61" spans="10:13">
      <c r="J61" s="20" t="s">
        <v>78</v>
      </c>
      <c r="K61" s="21" t="s">
        <v>258</v>
      </c>
      <c r="L61" s="20" t="s">
        <v>100</v>
      </c>
      <c r="M61" s="24">
        <f>SUMIFS(Table6[Quantity], Table6[Class 1], Table10[[#This Row],[Adj 1]], Table6[Class 2], Table10[[#This Row],[Adj 2]])</f>
        <v>0</v>
      </c>
    </row>
    <row r="62" spans="10:13">
      <c r="J62" s="20" t="s">
        <v>78</v>
      </c>
      <c r="K62" s="21" t="s">
        <v>258</v>
      </c>
      <c r="L62" s="20" t="s">
        <v>104</v>
      </c>
      <c r="M62" s="24">
        <f>SUMIFS(Table6[Quantity], Table6[Class 1], Table10[[#This Row],[Adj 1]], Table6[Class 2], Table10[[#This Row],[Adj 2]])</f>
        <v>0</v>
      </c>
    </row>
    <row r="63" spans="10:13">
      <c r="J63" s="20" t="s">
        <v>82</v>
      </c>
      <c r="K63" s="21" t="s">
        <v>258</v>
      </c>
      <c r="L63" s="20" t="s">
        <v>86</v>
      </c>
      <c r="M63" s="24">
        <f>SUMIFS(Table6[Quantity], Table6[Class 1], Table10[[#This Row],[Adj 1]], Table6[Class 2], Table10[[#This Row],[Adj 2]])</f>
        <v>0</v>
      </c>
    </row>
    <row r="64" spans="10:13">
      <c r="J64" s="20" t="s">
        <v>82</v>
      </c>
      <c r="K64" s="21" t="s">
        <v>258</v>
      </c>
      <c r="L64" s="20" t="s">
        <v>90</v>
      </c>
      <c r="M64" s="24">
        <f>SUMIFS(Table6[Quantity], Table6[Class 1], Table10[[#This Row],[Adj 1]], Table6[Class 2], Table10[[#This Row],[Adj 2]])</f>
        <v>0</v>
      </c>
    </row>
    <row r="65" spans="10:13">
      <c r="J65" s="20" t="s">
        <v>82</v>
      </c>
      <c r="K65" s="21" t="s">
        <v>258</v>
      </c>
      <c r="L65" s="22" t="s">
        <v>92</v>
      </c>
      <c r="M65" s="24">
        <f>SUMIFS(Table6[Quantity], Table6[Class 1], Table10[[#This Row],[Adj 1]], Table6[Class 2], Table10[[#This Row],[Adj 2]])</f>
        <v>0</v>
      </c>
    </row>
    <row r="66" spans="10:13">
      <c r="J66" s="20" t="s">
        <v>82</v>
      </c>
      <c r="K66" s="21" t="s">
        <v>258</v>
      </c>
      <c r="L66" s="20" t="s">
        <v>96</v>
      </c>
      <c r="M66" s="24">
        <f>SUMIFS(Table6[Quantity], Table6[Class 1], Table10[[#This Row],[Adj 1]], Table6[Class 2], Table10[[#This Row],[Adj 2]])</f>
        <v>0</v>
      </c>
    </row>
    <row r="67" spans="10:13">
      <c r="J67" s="20" t="s">
        <v>82</v>
      </c>
      <c r="K67" s="21" t="s">
        <v>258</v>
      </c>
      <c r="L67" s="20" t="s">
        <v>100</v>
      </c>
      <c r="M67" s="24">
        <f>SUMIFS(Table6[Quantity], Table6[Class 1], Table10[[#This Row],[Adj 1]], Table6[Class 2], Table10[[#This Row],[Adj 2]])</f>
        <v>0</v>
      </c>
    </row>
    <row r="68" spans="10:13">
      <c r="J68" s="20" t="s">
        <v>82</v>
      </c>
      <c r="K68" s="21" t="s">
        <v>258</v>
      </c>
      <c r="L68" s="20" t="s">
        <v>102</v>
      </c>
      <c r="M68" s="24">
        <f>SUMIFS(Table6[Quantity], Table6[Class 1], Table10[[#This Row],[Adj 1]], Table6[Class 2], Table10[[#This Row],[Adj 2]])</f>
        <v>0</v>
      </c>
    </row>
    <row r="69" spans="10:13">
      <c r="J69" s="20" t="s">
        <v>86</v>
      </c>
      <c r="K69" s="21" t="s">
        <v>258</v>
      </c>
      <c r="L69" s="22" t="s">
        <v>90</v>
      </c>
      <c r="M69" s="24">
        <f>SUMIFS(Table6[Quantity], Table6[Class 1], Table10[[#This Row],[Adj 1]], Table6[Class 2], Table10[[#This Row],[Adj 2]])</f>
        <v>0</v>
      </c>
    </row>
    <row r="70" spans="10:13">
      <c r="J70" s="20" t="s">
        <v>86</v>
      </c>
      <c r="K70" s="21" t="s">
        <v>258</v>
      </c>
      <c r="L70" s="20" t="s">
        <v>92</v>
      </c>
      <c r="M70" s="24">
        <f>SUMIFS(Table6[Quantity], Table6[Class 1], Table10[[#This Row],[Adj 1]], Table6[Class 2], Table10[[#This Row],[Adj 2]])</f>
        <v>0</v>
      </c>
    </row>
    <row r="71" spans="10:13">
      <c r="J71" s="20" t="s">
        <v>86</v>
      </c>
      <c r="K71" s="21" t="s">
        <v>258</v>
      </c>
      <c r="L71" s="20" t="s">
        <v>96</v>
      </c>
      <c r="M71" s="24">
        <f>SUMIFS(Table6[Quantity], Table6[Class 1], Table10[[#This Row],[Adj 1]], Table6[Class 2], Table10[[#This Row],[Adj 2]])</f>
        <v>0</v>
      </c>
    </row>
    <row r="72" spans="10:13">
      <c r="J72" s="20" t="s">
        <v>86</v>
      </c>
      <c r="K72" s="21" t="s">
        <v>258</v>
      </c>
      <c r="L72" s="22" t="s">
        <v>100</v>
      </c>
      <c r="M72" s="24">
        <f>SUMIFS(Table6[Quantity], Table6[Class 1], Table10[[#This Row],[Adj 1]], Table6[Class 2], Table10[[#This Row],[Adj 2]])</f>
        <v>0</v>
      </c>
    </row>
    <row r="73" spans="10:13">
      <c r="J73" s="20" t="s">
        <v>86</v>
      </c>
      <c r="K73" s="21" t="s">
        <v>258</v>
      </c>
      <c r="L73" s="20" t="s">
        <v>102</v>
      </c>
      <c r="M73" s="24">
        <f>SUMIFS(Table6[Quantity], Table6[Class 1], Table10[[#This Row],[Adj 1]], Table6[Class 2], Table10[[#This Row],[Adj 2]])</f>
        <v>0</v>
      </c>
    </row>
    <row r="74" spans="10:13">
      <c r="J74" s="22" t="s">
        <v>86</v>
      </c>
      <c r="K74" s="21" t="s">
        <v>258</v>
      </c>
      <c r="L74" s="22" t="s">
        <v>104</v>
      </c>
      <c r="M74" s="24">
        <f>SUMIFS(Table6[Quantity], Table6[Class 1], Table10[[#This Row],[Adj 1]], Table6[Class 2], Table10[[#This Row],[Adj 2]])</f>
        <v>0</v>
      </c>
    </row>
    <row r="75" spans="10:13">
      <c r="J75" s="22" t="s">
        <v>86</v>
      </c>
      <c r="K75" s="21" t="s">
        <v>258</v>
      </c>
      <c r="L75" s="20" t="s">
        <v>78</v>
      </c>
      <c r="M75" s="24">
        <f>SUMIFS(Table6[Quantity], Table6[Class 1], Table10[[#This Row],[Adj 1]], Table6[Class 2], Table10[[#This Row],[Adj 2]])</f>
        <v>0</v>
      </c>
    </row>
    <row r="76" spans="10:13">
      <c r="J76" s="20" t="s">
        <v>90</v>
      </c>
      <c r="K76" s="21" t="s">
        <v>258</v>
      </c>
      <c r="L76" s="20" t="s">
        <v>94</v>
      </c>
      <c r="M76" s="24">
        <f>SUMIFS(Table6[Quantity], Table6[Class 1], Table10[[#This Row],[Adj 1]], Table6[Class 2], Table10[[#This Row],[Adj 2]])</f>
        <v>0</v>
      </c>
    </row>
    <row r="77" spans="10:13">
      <c r="J77" s="22" t="s">
        <v>90</v>
      </c>
      <c r="K77" s="21" t="s">
        <v>258</v>
      </c>
      <c r="L77" s="20" t="s">
        <v>96</v>
      </c>
      <c r="M77" s="24">
        <f>SUMIFS(Table6[Quantity], Table6[Class 1], Table10[[#This Row],[Adj 1]], Table6[Class 2], Table10[[#This Row],[Adj 2]])</f>
        <v>0</v>
      </c>
    </row>
    <row r="78" spans="10:13">
      <c r="J78" s="22" t="s">
        <v>90</v>
      </c>
      <c r="K78" s="21" t="s">
        <v>258</v>
      </c>
      <c r="L78" s="20" t="s">
        <v>100</v>
      </c>
      <c r="M78" s="24">
        <f>SUMIFS(Table6[Quantity], Table6[Class 1], Table10[[#This Row],[Adj 1]], Table6[Class 2], Table10[[#This Row],[Adj 2]])</f>
        <v>0</v>
      </c>
    </row>
    <row r="79" spans="10:13">
      <c r="J79" s="22" t="s">
        <v>90</v>
      </c>
      <c r="K79" s="21" t="s">
        <v>258</v>
      </c>
      <c r="L79" s="20" t="s">
        <v>104</v>
      </c>
      <c r="M79" s="24">
        <f>SUMIFS(Table6[Quantity], Table6[Class 1], Table10[[#This Row],[Adj 1]], Table6[Class 2], Table10[[#This Row],[Adj 2]])</f>
        <v>0</v>
      </c>
    </row>
    <row r="80" spans="10:13">
      <c r="J80" s="22" t="s">
        <v>90</v>
      </c>
      <c r="K80" s="21" t="s">
        <v>258</v>
      </c>
      <c r="L80" s="20" t="s">
        <v>78</v>
      </c>
      <c r="M80" s="24">
        <f>SUMIFS(Table6[Quantity], Table6[Class 1], Table10[[#This Row],[Adj 1]], Table6[Class 2], Table10[[#This Row],[Adj 2]])</f>
        <v>0</v>
      </c>
    </row>
    <row r="81" spans="10:13">
      <c r="J81" s="22" t="s">
        <v>92</v>
      </c>
      <c r="K81" s="21" t="s">
        <v>258</v>
      </c>
      <c r="L81" s="20" t="s">
        <v>94</v>
      </c>
      <c r="M81" s="24">
        <f>SUMIFS(Table6[Quantity], Table6[Class 1], Table10[[#This Row],[Adj 1]], Table6[Class 2], Table10[[#This Row],[Adj 2]])</f>
        <v>0</v>
      </c>
    </row>
    <row r="82" spans="10:13">
      <c r="J82" s="22" t="s">
        <v>92</v>
      </c>
      <c r="K82" s="21" t="s">
        <v>258</v>
      </c>
      <c r="L82" s="20" t="s">
        <v>100</v>
      </c>
      <c r="M82" s="24">
        <f>SUMIFS(Table6[Quantity], Table6[Class 1], Table10[[#This Row],[Adj 1]], Table6[Class 2], Table10[[#This Row],[Adj 2]])</f>
        <v>0</v>
      </c>
    </row>
    <row r="83" spans="10:13">
      <c r="J83" s="22" t="s">
        <v>92</v>
      </c>
      <c r="K83" s="21" t="s">
        <v>258</v>
      </c>
      <c r="L83" s="20" t="s">
        <v>102</v>
      </c>
      <c r="M83" s="24">
        <f>SUMIFS(Table6[Quantity], Table6[Class 1], Table10[[#This Row],[Adj 1]], Table6[Class 2], Table10[[#This Row],[Adj 2]])</f>
        <v>0</v>
      </c>
    </row>
    <row r="84" spans="10:13">
      <c r="J84" s="22" t="s">
        <v>94</v>
      </c>
      <c r="K84" s="21" t="s">
        <v>258</v>
      </c>
      <c r="L84" s="20" t="s">
        <v>100</v>
      </c>
      <c r="M84" s="24">
        <f>SUMIFS(Table6[Quantity], Table6[Class 1], Table10[[#This Row],[Adj 1]], Table6[Class 2], Table10[[#This Row],[Adj 2]])</f>
        <v>0</v>
      </c>
    </row>
    <row r="85" spans="10:13">
      <c r="J85" s="22" t="s">
        <v>94</v>
      </c>
      <c r="K85" s="21" t="s">
        <v>258</v>
      </c>
      <c r="L85" s="20" t="s">
        <v>102</v>
      </c>
      <c r="M85" s="24">
        <f>SUMIFS(Table6[Quantity], Table6[Class 1], Table10[[#This Row],[Adj 1]], Table6[Class 2], Table10[[#This Row],[Adj 2]])</f>
        <v>0</v>
      </c>
    </row>
    <row r="86" spans="10:13">
      <c r="J86" s="22" t="s">
        <v>96</v>
      </c>
      <c r="K86" s="21" t="s">
        <v>258</v>
      </c>
      <c r="L86" s="20" t="s">
        <v>100</v>
      </c>
      <c r="M86" s="24">
        <f>SUMIFS(Table6[Quantity], Table6[Class 1], Table10[[#This Row],[Adj 1]], Table6[Class 2], Table10[[#This Row],[Adj 2]])</f>
        <v>0</v>
      </c>
    </row>
    <row r="87" spans="10:13">
      <c r="J87" s="22" t="s">
        <v>96</v>
      </c>
      <c r="K87" s="21" t="s">
        <v>258</v>
      </c>
      <c r="L87" s="20" t="s">
        <v>102</v>
      </c>
      <c r="M87" s="24">
        <f>SUMIFS(Table6[Quantity], Table6[Class 1], Table10[[#This Row],[Adj 1]], Table6[Class 2], Table10[[#This Row],[Adj 2]])</f>
        <v>0</v>
      </c>
    </row>
    <row r="88" spans="10:13">
      <c r="J88" s="22" t="s">
        <v>96</v>
      </c>
      <c r="K88" s="21" t="s">
        <v>258</v>
      </c>
      <c r="L88" s="20" t="s">
        <v>104</v>
      </c>
      <c r="M88" s="24">
        <f>SUMIFS(Table6[Quantity], Table6[Class 1], Table10[[#This Row],[Adj 1]], Table6[Class 2], Table10[[#This Row],[Adj 2]])</f>
        <v>0</v>
      </c>
    </row>
    <row r="89" spans="10:13">
      <c r="J89" s="22" t="s">
        <v>100</v>
      </c>
      <c r="K89" s="21" t="s">
        <v>258</v>
      </c>
      <c r="L89" s="20" t="s">
        <v>102</v>
      </c>
      <c r="M89" s="24">
        <f>SUMIFS(Table6[Quantity], Table6[Class 1], Table10[[#This Row],[Adj 1]], Table6[Class 2], Table10[[#This Row],[Adj 2]])</f>
        <v>0</v>
      </c>
    </row>
    <row r="90" spans="10:13">
      <c r="J90" s="22" t="s">
        <v>100</v>
      </c>
      <c r="K90" s="21" t="s">
        <v>258</v>
      </c>
      <c r="L90" s="20" t="s">
        <v>104</v>
      </c>
      <c r="M90" s="24">
        <f>SUMIFS(Table6[Quantity], Table6[Class 1], Table10[[#This Row],[Adj 1]], Table6[Class 2], Table10[[#This Row],[Adj 2]])</f>
        <v>0</v>
      </c>
    </row>
    <row r="91" spans="10:13">
      <c r="J91" s="22" t="s">
        <v>100</v>
      </c>
      <c r="K91" s="21" t="s">
        <v>258</v>
      </c>
      <c r="L91" s="20" t="s">
        <v>78</v>
      </c>
      <c r="M91" s="24">
        <f>SUMIFS(Table6[Quantity], Table6[Class 1], Table10[[#This Row],[Adj 1]], Table6[Class 2], Table10[[#This Row],[Adj 2]])</f>
        <v>0</v>
      </c>
    </row>
    <row r="92" spans="10:13">
      <c r="J92" s="22" t="s">
        <v>104</v>
      </c>
      <c r="K92" s="21" t="s">
        <v>258</v>
      </c>
      <c r="L92" s="20" t="s">
        <v>78</v>
      </c>
      <c r="M92" s="24">
        <f>SUMIFS(Table6[Quantity], Table6[Class 1], Table10[[#This Row],[Adj 1]], Table6[Class 2], Table10[[#This Row],[Adj 2]])</f>
        <v>0</v>
      </c>
    </row>
    <row r="93" spans="10:13">
      <c r="L93" t="s">
        <v>88</v>
      </c>
      <c r="M93" s="24">
        <f>SUM(Table10[Qty])</f>
        <v>1996</v>
      </c>
    </row>
  </sheetData>
  <conditionalFormatting sqref="J1:J1048576 L1:L1048576">
    <cfRule type="containsText" dxfId="14" priority="1" operator="containsText" text="Thioether">
      <formula>NOT(ISERROR(SEARCH("Thioether",J1)))</formula>
    </cfRule>
    <cfRule type="containsText" dxfId="13" priority="2" operator="containsText" text="Cationic">
      <formula>NOT(ISERROR(SEARCH("Cationic",J1)))</formula>
    </cfRule>
    <cfRule type="containsText" dxfId="12" priority="3" operator="containsText" text="Thiol">
      <formula>NOT(ISERROR(SEARCH("Thiol",J1)))</formula>
    </cfRule>
    <cfRule type="endsWith" dxfId="11" priority="4" operator="endsWith" text="Cation">
      <formula>RIGHT(J1,LEN("Cation"))="Cation"</formula>
    </cfRule>
    <cfRule type="containsText" dxfId="10" priority="5" operator="containsText" text="Anion">
      <formula>NOT(ISERROR(SEARCH("Anion",J1)))</formula>
    </cfRule>
    <cfRule type="containsText" dxfId="9" priority="6" operator="containsText" text="Amide">
      <formula>NOT(ISERROR(SEARCH("Amide",J1)))</formula>
    </cfRule>
    <cfRule type="containsText" dxfId="8" priority="7" operator="containsText" text="Cyclic">
      <formula>NOT(ISERROR(SEARCH("Cyclic",J1)))</formula>
    </cfRule>
    <cfRule type="containsText" dxfId="7" priority="8" operator="containsText" text="Fixed Cation">
      <formula>NOT(ISERROR(SEARCH("Fixed Cation",J1)))</formula>
    </cfRule>
    <cfRule type="containsText" dxfId="6" priority="9" operator="containsText" text="Aromatic">
      <formula>NOT(ISERROR(SEARCH("Aromatic",J1)))</formula>
    </cfRule>
    <cfRule type="containsText" dxfId="5" priority="10" operator="containsText" text="Hydroxylic">
      <formula>NOT(ISERROR(SEARCH("Hydroxylic",J1)))</formula>
    </cfRule>
    <cfRule type="containsText" dxfId="4" priority="11" operator="containsText" text="Aliphatic">
      <formula>NOT(ISERROR(SEARCH("Aliphatic",J1)))</formula>
    </cfRule>
  </conditionalFormatting>
  <conditionalFormatting sqref="J96:J143 L96:L170">
    <cfRule type="uniqueValues" dxfId="3" priority="12"/>
  </conditionalFormatting>
  <conditionalFormatting sqref="L96:L170">
    <cfRule type="duplicateValues" dxfId="2" priority="13"/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B79B-ACD6-400C-8AD7-B3F5641F7672}">
  <dimension ref="A1:F65"/>
  <sheetViews>
    <sheetView workbookViewId="0">
      <selection activeCell="A65" sqref="A65"/>
    </sheetView>
  </sheetViews>
  <sheetFormatPr defaultRowHeight="15"/>
  <cols>
    <col min="1" max="1" width="9.28515625" bestFit="1" customWidth="1"/>
    <col min="2" max="2" width="13.42578125" bestFit="1" customWidth="1"/>
    <col min="3" max="3" width="10.140625" bestFit="1" customWidth="1"/>
    <col min="4" max="4" width="14.28515625" bestFit="1" customWidth="1"/>
    <col min="5" max="5" width="12.5703125" bestFit="1" customWidth="1"/>
    <col min="6" max="6" width="11" bestFit="1" customWidth="1"/>
  </cols>
  <sheetData>
    <row r="1" spans="1:6">
      <c r="A1" s="2" t="s">
        <v>248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</row>
    <row r="2" spans="1:6">
      <c r="A2" t="s">
        <v>119</v>
      </c>
      <c r="B2" t="s">
        <v>85</v>
      </c>
      <c r="C2" t="s">
        <v>120</v>
      </c>
      <c r="D2" t="s">
        <v>121</v>
      </c>
      <c r="F2" t="str">
        <f>_xlfn.XLOOKUP(Table1[[#This Row],[Amino Acid]], Table2[Name], Table2[Polarity])</f>
        <v>Nonpolar</v>
      </c>
    </row>
    <row r="3" spans="1:6">
      <c r="A3" t="s">
        <v>122</v>
      </c>
      <c r="B3" t="s">
        <v>85</v>
      </c>
      <c r="C3" t="s">
        <v>120</v>
      </c>
      <c r="D3" t="s">
        <v>121</v>
      </c>
      <c r="F3" t="str">
        <f>_xlfn.XLOOKUP(Table1[[#This Row],[Amino Acid]], Table2[Name], Table2[Polarity])</f>
        <v>Nonpolar</v>
      </c>
    </row>
    <row r="4" spans="1:6">
      <c r="A4" t="s">
        <v>123</v>
      </c>
      <c r="B4" t="s">
        <v>85</v>
      </c>
      <c r="C4" t="s">
        <v>120</v>
      </c>
      <c r="D4" t="s">
        <v>121</v>
      </c>
      <c r="F4" t="str">
        <f>_xlfn.XLOOKUP(Table1[[#This Row],[Amino Acid]], Table2[Name], Table2[Polarity])</f>
        <v>Nonpolar</v>
      </c>
    </row>
    <row r="5" spans="1:6">
      <c r="A5" t="s">
        <v>124</v>
      </c>
      <c r="B5" t="s">
        <v>85</v>
      </c>
      <c r="C5" t="s">
        <v>120</v>
      </c>
      <c r="D5" t="s">
        <v>121</v>
      </c>
      <c r="F5" t="str">
        <f>_xlfn.XLOOKUP(Table1[[#This Row],[Amino Acid]], Table2[Name], Table2[Polarity])</f>
        <v>Nonpolar</v>
      </c>
    </row>
    <row r="6" spans="1:6">
      <c r="A6" t="s">
        <v>125</v>
      </c>
      <c r="B6" t="s">
        <v>111</v>
      </c>
      <c r="C6" t="s">
        <v>126</v>
      </c>
      <c r="D6" t="s">
        <v>127</v>
      </c>
      <c r="F6" t="str">
        <f>_xlfn.XLOOKUP(Table1[[#This Row],[Amino Acid]], Table2[Name], Table2[Polarity])</f>
        <v>Polar</v>
      </c>
    </row>
    <row r="7" spans="1:6">
      <c r="A7" t="s">
        <v>128</v>
      </c>
      <c r="B7" t="s">
        <v>111</v>
      </c>
      <c r="C7" t="s">
        <v>126</v>
      </c>
      <c r="D7" t="s">
        <v>127</v>
      </c>
      <c r="F7" t="str">
        <f>_xlfn.XLOOKUP(Table1[[#This Row],[Amino Acid]], Table2[Name], Table2[Polarity])</f>
        <v>Polar</v>
      </c>
    </row>
    <row r="8" spans="1:6">
      <c r="A8" t="s">
        <v>129</v>
      </c>
      <c r="B8" t="s">
        <v>111</v>
      </c>
      <c r="C8" t="s">
        <v>126</v>
      </c>
      <c r="D8" t="s">
        <v>127</v>
      </c>
      <c r="F8" t="str">
        <f>_xlfn.XLOOKUP(Table1[[#This Row],[Amino Acid]], Table2[Name], Table2[Polarity])</f>
        <v>Polar</v>
      </c>
    </row>
    <row r="9" spans="1:6">
      <c r="A9" t="s">
        <v>130</v>
      </c>
      <c r="B9" t="s">
        <v>111</v>
      </c>
      <c r="C9" t="s">
        <v>126</v>
      </c>
      <c r="D9" t="s">
        <v>127</v>
      </c>
      <c r="F9" t="str">
        <f>_xlfn.XLOOKUP(Table1[[#This Row],[Amino Acid]], Table2[Name], Table2[Polarity])</f>
        <v>Polar</v>
      </c>
    </row>
    <row r="10" spans="1:6">
      <c r="A10" t="s">
        <v>131</v>
      </c>
      <c r="B10" t="s">
        <v>111</v>
      </c>
      <c r="C10" t="s">
        <v>126</v>
      </c>
      <c r="D10" t="s">
        <v>127</v>
      </c>
      <c r="F10" t="str">
        <f>_xlfn.XLOOKUP(Table1[[#This Row],[Amino Acid]], Table2[Name], Table2[Polarity])</f>
        <v>Polar</v>
      </c>
    </row>
    <row r="11" spans="1:6">
      <c r="A11" t="s">
        <v>132</v>
      </c>
      <c r="B11" t="s">
        <v>111</v>
      </c>
      <c r="C11" t="s">
        <v>126</v>
      </c>
      <c r="D11" t="s">
        <v>127</v>
      </c>
      <c r="F11" t="str">
        <f>_xlfn.XLOOKUP(Table1[[#This Row],[Amino Acid]], Table2[Name], Table2[Polarity])</f>
        <v>Polar</v>
      </c>
    </row>
    <row r="12" spans="1:6">
      <c r="A12" t="s">
        <v>133</v>
      </c>
      <c r="B12" t="s">
        <v>108</v>
      </c>
      <c r="C12" t="s">
        <v>134</v>
      </c>
      <c r="D12" t="s">
        <v>135</v>
      </c>
      <c r="F12" t="str">
        <f>_xlfn.XLOOKUP(Table1[[#This Row],[Amino Acid]], Table2[Name], Table2[Polarity])</f>
        <v>Polar</v>
      </c>
    </row>
    <row r="13" spans="1:6">
      <c r="A13" t="s">
        <v>136</v>
      </c>
      <c r="B13" t="s">
        <v>108</v>
      </c>
      <c r="C13" t="s">
        <v>134</v>
      </c>
      <c r="D13" t="s">
        <v>135</v>
      </c>
      <c r="F13" t="str">
        <f>_xlfn.XLOOKUP(Table1[[#This Row],[Amino Acid]], Table2[Name], Table2[Polarity])</f>
        <v>Polar</v>
      </c>
    </row>
    <row r="14" spans="1:6">
      <c r="A14" t="s">
        <v>137</v>
      </c>
      <c r="B14" t="s">
        <v>110</v>
      </c>
      <c r="C14" t="s">
        <v>138</v>
      </c>
      <c r="D14" t="s">
        <v>139</v>
      </c>
      <c r="F14" t="str">
        <f>_xlfn.XLOOKUP(Table1[[#This Row],[Amino Acid]], Table2[Name], Table2[Polarity])</f>
        <v>Base</v>
      </c>
    </row>
    <row r="15" spans="1:6">
      <c r="A15" t="s">
        <v>140</v>
      </c>
      <c r="B15" t="s">
        <v>110</v>
      </c>
      <c r="C15" t="s">
        <v>138</v>
      </c>
      <c r="D15" t="s">
        <v>139</v>
      </c>
      <c r="F15" t="str">
        <f>_xlfn.XLOOKUP(Table1[[#This Row],[Amino Acid]], Table2[Name], Table2[Polarity])</f>
        <v>Base</v>
      </c>
    </row>
    <row r="16" spans="1:6">
      <c r="A16" t="s">
        <v>141</v>
      </c>
      <c r="B16" t="s">
        <v>106</v>
      </c>
      <c r="C16" t="s">
        <v>142</v>
      </c>
      <c r="D16" t="s">
        <v>143</v>
      </c>
      <c r="F16" t="str">
        <f>_xlfn.XLOOKUP(Table1[[#This Row],[Amino Acid]], Table2[Name], Table2[Polarity])</f>
        <v>Acid</v>
      </c>
    </row>
    <row r="17" spans="1:6">
      <c r="A17" t="s">
        <v>144</v>
      </c>
      <c r="B17" t="s">
        <v>106</v>
      </c>
      <c r="C17" t="s">
        <v>142</v>
      </c>
      <c r="D17" t="s">
        <v>143</v>
      </c>
      <c r="F17" t="str">
        <f>_xlfn.XLOOKUP(Table1[[#This Row],[Amino Acid]], Table2[Name], Table2[Polarity])</f>
        <v>Acid</v>
      </c>
    </row>
    <row r="18" spans="1:6">
      <c r="A18" t="s">
        <v>145</v>
      </c>
      <c r="B18" t="s">
        <v>109</v>
      </c>
      <c r="C18" t="s">
        <v>146</v>
      </c>
      <c r="D18" t="s">
        <v>147</v>
      </c>
      <c r="F18" t="str">
        <f>_xlfn.XLOOKUP(Table1[[#This Row],[Amino Acid]], Table2[Name], Table2[Polarity])</f>
        <v>Base</v>
      </c>
    </row>
    <row r="19" spans="1:6">
      <c r="A19" t="s">
        <v>148</v>
      </c>
      <c r="B19" t="s">
        <v>109</v>
      </c>
      <c r="C19" t="s">
        <v>146</v>
      </c>
      <c r="D19" t="s">
        <v>147</v>
      </c>
      <c r="F19" t="str">
        <f>_xlfn.XLOOKUP(Table1[[#This Row],[Amino Acid]], Table2[Name], Table2[Polarity])</f>
        <v>Base</v>
      </c>
    </row>
    <row r="20" spans="1:6">
      <c r="A20" t="s">
        <v>149</v>
      </c>
      <c r="B20" t="s">
        <v>103</v>
      </c>
      <c r="C20" t="s">
        <v>150</v>
      </c>
      <c r="D20" t="s">
        <v>151</v>
      </c>
      <c r="E20" t="s">
        <v>152</v>
      </c>
      <c r="F20" t="str">
        <f>_xlfn.XLOOKUP(Table1[[#This Row],[Amino Acid]], Table2[Name], Table2[Polarity])</f>
        <v>Polar</v>
      </c>
    </row>
    <row r="21" spans="1:6">
      <c r="A21" t="s">
        <v>153</v>
      </c>
      <c r="B21" t="s">
        <v>103</v>
      </c>
      <c r="C21" t="s">
        <v>150</v>
      </c>
      <c r="D21" t="s">
        <v>151</v>
      </c>
      <c r="E21" t="s">
        <v>152</v>
      </c>
      <c r="F21" t="str">
        <f>_xlfn.XLOOKUP(Table1[[#This Row],[Amino Acid]], Table2[Name], Table2[Polarity])</f>
        <v>Polar</v>
      </c>
    </row>
    <row r="22" spans="1:6">
      <c r="A22" t="s">
        <v>154</v>
      </c>
      <c r="B22" t="s">
        <v>103</v>
      </c>
      <c r="C22" t="s">
        <v>150</v>
      </c>
      <c r="D22" t="s">
        <v>151</v>
      </c>
      <c r="F22" t="str">
        <f>_xlfn.XLOOKUP(Table1[[#This Row],[Amino Acid]], Table2[Name], Table2[Polarity])</f>
        <v>Polar</v>
      </c>
    </row>
    <row r="23" spans="1:6">
      <c r="A23" t="s">
        <v>155</v>
      </c>
      <c r="B23" t="s">
        <v>103</v>
      </c>
      <c r="C23" t="s">
        <v>150</v>
      </c>
      <c r="D23" t="s">
        <v>151</v>
      </c>
      <c r="F23" t="str">
        <f>_xlfn.XLOOKUP(Table1[[#This Row],[Amino Acid]], Table2[Name], Table2[Polarity])</f>
        <v>Polar</v>
      </c>
    </row>
    <row r="24" spans="1:6">
      <c r="A24" t="s">
        <v>156</v>
      </c>
      <c r="B24" t="s">
        <v>81</v>
      </c>
      <c r="C24" t="s">
        <v>157</v>
      </c>
      <c r="D24" t="s">
        <v>158</v>
      </c>
      <c r="F24" t="str">
        <f>_xlfn.XLOOKUP(Table1[[#This Row],[Amino Acid]], Table2[Name], Table2[Polarity])</f>
        <v>Nonpolar</v>
      </c>
    </row>
    <row r="25" spans="1:6">
      <c r="A25" t="s">
        <v>159</v>
      </c>
      <c r="B25" t="s">
        <v>81</v>
      </c>
      <c r="C25" t="s">
        <v>157</v>
      </c>
      <c r="D25" t="s">
        <v>158</v>
      </c>
      <c r="F25" t="str">
        <f>_xlfn.XLOOKUP(Table1[[#This Row],[Amino Acid]], Table2[Name], Table2[Polarity])</f>
        <v>Nonpolar</v>
      </c>
    </row>
    <row r="26" spans="1:6">
      <c r="A26" t="s">
        <v>160</v>
      </c>
      <c r="B26" t="s">
        <v>81</v>
      </c>
      <c r="C26" t="s">
        <v>157</v>
      </c>
      <c r="D26" t="s">
        <v>158</v>
      </c>
      <c r="F26" t="str">
        <f>_xlfn.XLOOKUP(Table1[[#This Row],[Amino Acid]], Table2[Name], Table2[Polarity])</f>
        <v>Nonpolar</v>
      </c>
    </row>
    <row r="27" spans="1:6">
      <c r="A27" t="s">
        <v>161</v>
      </c>
      <c r="B27" t="s">
        <v>81</v>
      </c>
      <c r="C27" t="s">
        <v>157</v>
      </c>
      <c r="D27" t="s">
        <v>158</v>
      </c>
      <c r="F27" t="str">
        <f>_xlfn.XLOOKUP(Table1[[#This Row],[Amino Acid]], Table2[Name], Table2[Polarity])</f>
        <v>Nonpolar</v>
      </c>
    </row>
    <row r="28" spans="1:6">
      <c r="A28" t="s">
        <v>162</v>
      </c>
      <c r="B28" t="s">
        <v>113</v>
      </c>
      <c r="C28" t="s">
        <v>163</v>
      </c>
      <c r="D28" t="s">
        <v>164</v>
      </c>
      <c r="F28" t="str">
        <f>_xlfn.XLOOKUP(Table1[[#This Row],[Amino Acid]], Table2[Name], Table2[Polarity])</f>
        <v>Polar</v>
      </c>
    </row>
    <row r="29" spans="1:6">
      <c r="A29" t="s">
        <v>165</v>
      </c>
      <c r="B29" t="s">
        <v>113</v>
      </c>
      <c r="C29" t="s">
        <v>163</v>
      </c>
      <c r="D29" t="s">
        <v>164</v>
      </c>
      <c r="F29" t="str">
        <f>_xlfn.XLOOKUP(Table1[[#This Row],[Amino Acid]], Table2[Name], Table2[Polarity])</f>
        <v>Polar</v>
      </c>
    </row>
    <row r="30" spans="1:6">
      <c r="A30" t="s">
        <v>166</v>
      </c>
      <c r="B30" t="s">
        <v>91</v>
      </c>
      <c r="C30" t="s">
        <v>167</v>
      </c>
      <c r="D30" t="s">
        <v>168</v>
      </c>
      <c r="F30" t="str">
        <f>_xlfn.XLOOKUP(Table1[[#This Row],[Amino Acid]], Table2[Name], Table2[Polarity])</f>
        <v>Nonpolar</v>
      </c>
    </row>
    <row r="31" spans="1:6">
      <c r="A31" t="s">
        <v>169</v>
      </c>
      <c r="B31" t="s">
        <v>91</v>
      </c>
      <c r="C31" t="s">
        <v>167</v>
      </c>
      <c r="D31" t="s">
        <v>168</v>
      </c>
      <c r="F31" t="str">
        <f>_xlfn.XLOOKUP(Table1[[#This Row],[Amino Acid]], Table2[Name], Table2[Polarity])</f>
        <v>Nonpolar</v>
      </c>
    </row>
    <row r="32" spans="1:6">
      <c r="A32" t="s">
        <v>170</v>
      </c>
      <c r="B32" t="s">
        <v>91</v>
      </c>
      <c r="C32" t="s">
        <v>167</v>
      </c>
      <c r="D32" t="s">
        <v>168</v>
      </c>
      <c r="F32" t="str">
        <f>_xlfn.XLOOKUP(Table1[[#This Row],[Amino Acid]], Table2[Name], Table2[Polarity])</f>
        <v>Nonpolar</v>
      </c>
    </row>
    <row r="33" spans="1:6">
      <c r="A33" t="s">
        <v>171</v>
      </c>
      <c r="B33" t="s">
        <v>73</v>
      </c>
      <c r="C33" t="s">
        <v>172</v>
      </c>
      <c r="D33" t="s">
        <v>173</v>
      </c>
      <c r="F33" t="str">
        <f>_xlfn.XLOOKUP(Table1[[#This Row],[Amino Acid]], Table2[Name], Table2[Polarity])</f>
        <v>Nonpolar</v>
      </c>
    </row>
    <row r="34" spans="1:6">
      <c r="A34" t="s">
        <v>174</v>
      </c>
      <c r="B34" t="s">
        <v>73</v>
      </c>
      <c r="C34" t="s">
        <v>172</v>
      </c>
      <c r="D34" t="s">
        <v>173</v>
      </c>
      <c r="E34" t="s">
        <v>175</v>
      </c>
      <c r="F34" t="str">
        <f>_xlfn.XLOOKUP(Table1[[#This Row],[Amino Acid]], Table2[Name], Table2[Polarity])</f>
        <v>Nonpolar</v>
      </c>
    </row>
    <row r="35" spans="1:6">
      <c r="A35" t="s">
        <v>176</v>
      </c>
      <c r="B35" t="s">
        <v>73</v>
      </c>
      <c r="C35" t="s">
        <v>172</v>
      </c>
      <c r="D35" t="s">
        <v>173</v>
      </c>
      <c r="F35" t="str">
        <f>_xlfn.XLOOKUP(Table1[[#This Row],[Amino Acid]], Table2[Name], Table2[Polarity])</f>
        <v>Nonpolar</v>
      </c>
    </row>
    <row r="36" spans="1:6">
      <c r="A36" t="s">
        <v>177</v>
      </c>
      <c r="B36" t="s">
        <v>73</v>
      </c>
      <c r="C36" t="s">
        <v>172</v>
      </c>
      <c r="D36" t="s">
        <v>173</v>
      </c>
      <c r="F36" t="str">
        <f>_xlfn.XLOOKUP(Table1[[#This Row],[Amino Acid]], Table2[Name], Table2[Polarity])</f>
        <v>Nonpolar</v>
      </c>
    </row>
    <row r="37" spans="1:6">
      <c r="A37" t="s">
        <v>178</v>
      </c>
      <c r="B37" t="s">
        <v>73</v>
      </c>
      <c r="C37" t="s">
        <v>172</v>
      </c>
      <c r="D37" t="s">
        <v>173</v>
      </c>
      <c r="F37" t="str">
        <f>_xlfn.XLOOKUP(Table1[[#This Row],[Amino Acid]], Table2[Name], Table2[Polarity])</f>
        <v>Nonpolar</v>
      </c>
    </row>
    <row r="38" spans="1:6">
      <c r="A38" t="s">
        <v>179</v>
      </c>
      <c r="B38" t="s">
        <v>73</v>
      </c>
      <c r="C38" t="s">
        <v>172</v>
      </c>
      <c r="D38" t="s">
        <v>173</v>
      </c>
      <c r="F38" t="str">
        <f>_xlfn.XLOOKUP(Table1[[#This Row],[Amino Acid]], Table2[Name], Table2[Polarity])</f>
        <v>Nonpolar</v>
      </c>
    </row>
    <row r="39" spans="1:6">
      <c r="A39" t="s">
        <v>180</v>
      </c>
      <c r="B39" t="s">
        <v>112</v>
      </c>
      <c r="C39" t="s">
        <v>181</v>
      </c>
      <c r="D39" t="s">
        <v>182</v>
      </c>
      <c r="F39" t="str">
        <f>_xlfn.XLOOKUP(Table1[[#This Row],[Amino Acid]], Table2[Name], Table2[Polarity])</f>
        <v>Acid</v>
      </c>
    </row>
    <row r="40" spans="1:6">
      <c r="A40" t="s">
        <v>183</v>
      </c>
      <c r="B40" t="s">
        <v>112</v>
      </c>
      <c r="C40" t="s">
        <v>181</v>
      </c>
      <c r="D40" t="s">
        <v>182</v>
      </c>
      <c r="F40" t="str">
        <f>_xlfn.XLOOKUP(Table1[[#This Row],[Amino Acid]], Table2[Name], Table2[Polarity])</f>
        <v>Acid</v>
      </c>
    </row>
    <row r="41" spans="1:6">
      <c r="A41" t="s">
        <v>184</v>
      </c>
      <c r="B41" t="s">
        <v>99</v>
      </c>
      <c r="C41" t="s">
        <v>185</v>
      </c>
      <c r="D41" t="s">
        <v>186</v>
      </c>
      <c r="E41" t="s">
        <v>175</v>
      </c>
      <c r="F41" t="str">
        <f>_xlfn.XLOOKUP(Table1[[#This Row],[Amino Acid]], Table2[Name], Table2[Polarity])</f>
        <v>Nonpolar</v>
      </c>
    </row>
    <row r="42" spans="1:6">
      <c r="A42" t="s">
        <v>187</v>
      </c>
      <c r="B42" t="s">
        <v>95</v>
      </c>
      <c r="C42" t="s">
        <v>188</v>
      </c>
      <c r="D42" t="s">
        <v>189</v>
      </c>
      <c r="F42" t="str">
        <f>_xlfn.XLOOKUP(Table1[[#This Row],[Amino Acid]], Table2[Name], Table2[Polarity])</f>
        <v>Nonpolar</v>
      </c>
    </row>
    <row r="43" spans="1:6">
      <c r="A43" t="s">
        <v>190</v>
      </c>
      <c r="B43" t="s">
        <v>95</v>
      </c>
      <c r="C43" t="s">
        <v>188</v>
      </c>
      <c r="D43" t="s">
        <v>189</v>
      </c>
      <c r="F43" t="str">
        <f>_xlfn.XLOOKUP(Table1[[#This Row],[Amino Acid]], Table2[Name], Table2[Polarity])</f>
        <v>Nonpolar</v>
      </c>
    </row>
    <row r="44" spans="1:6">
      <c r="A44" t="s">
        <v>191</v>
      </c>
      <c r="B44" t="s">
        <v>77</v>
      </c>
      <c r="C44" t="s">
        <v>192</v>
      </c>
      <c r="D44" t="s">
        <v>193</v>
      </c>
      <c r="F44" t="str">
        <f>_xlfn.XLOOKUP(Table1[[#This Row],[Amino Acid]], Table2[Name], Table2[Polarity])</f>
        <v>Nonpolar</v>
      </c>
    </row>
    <row r="45" spans="1:6">
      <c r="A45" t="s">
        <v>194</v>
      </c>
      <c r="B45" t="s">
        <v>77</v>
      </c>
      <c r="C45" t="s">
        <v>192</v>
      </c>
      <c r="D45" t="s">
        <v>193</v>
      </c>
      <c r="F45" t="str">
        <f>_xlfn.XLOOKUP(Table1[[#This Row],[Amino Acid]], Table2[Name], Table2[Polarity])</f>
        <v>Nonpolar</v>
      </c>
    </row>
    <row r="46" spans="1:6">
      <c r="A46" t="s">
        <v>195</v>
      </c>
      <c r="B46" t="s">
        <v>77</v>
      </c>
      <c r="C46" t="s">
        <v>192</v>
      </c>
      <c r="D46" t="s">
        <v>193</v>
      </c>
      <c r="F46" t="str">
        <f>_xlfn.XLOOKUP(Table1[[#This Row],[Amino Acid]], Table2[Name], Table2[Polarity])</f>
        <v>Nonpolar</v>
      </c>
    </row>
    <row r="47" spans="1:6">
      <c r="A47" t="s">
        <v>196</v>
      </c>
      <c r="B47" t="s">
        <v>77</v>
      </c>
      <c r="C47" t="s">
        <v>192</v>
      </c>
      <c r="D47" t="s">
        <v>193</v>
      </c>
      <c r="F47" t="str">
        <f>_xlfn.XLOOKUP(Table1[[#This Row],[Amino Acid]], Table2[Name], Table2[Polarity])</f>
        <v>Nonpolar</v>
      </c>
    </row>
    <row r="48" spans="1:6">
      <c r="A48" t="s">
        <v>197</v>
      </c>
      <c r="B48" t="s">
        <v>101</v>
      </c>
      <c r="C48" t="s">
        <v>198</v>
      </c>
      <c r="D48" t="s">
        <v>199</v>
      </c>
      <c r="F48" t="str">
        <f>_xlfn.XLOOKUP(Table1[[#This Row],[Amino Acid]], Table2[Name], Table2[Polarity])</f>
        <v>Polar</v>
      </c>
    </row>
    <row r="49" spans="1:6">
      <c r="A49" t="s">
        <v>200</v>
      </c>
      <c r="B49" t="s">
        <v>101</v>
      </c>
      <c r="C49" t="s">
        <v>198</v>
      </c>
      <c r="D49" t="s">
        <v>199</v>
      </c>
      <c r="F49" t="str">
        <f>_xlfn.XLOOKUP(Table1[[#This Row],[Amino Acid]], Table2[Name], Table2[Polarity])</f>
        <v>Polar</v>
      </c>
    </row>
    <row r="50" spans="1:6">
      <c r="A50" t="s">
        <v>201</v>
      </c>
      <c r="B50" t="s">
        <v>101</v>
      </c>
      <c r="C50" t="s">
        <v>198</v>
      </c>
      <c r="D50" t="s">
        <v>199</v>
      </c>
      <c r="F50" t="str">
        <f>_xlfn.XLOOKUP(Table1[[#This Row],[Amino Acid]], Table2[Name], Table2[Polarity])</f>
        <v>Polar</v>
      </c>
    </row>
    <row r="51" spans="1:6">
      <c r="A51" t="s">
        <v>202</v>
      </c>
      <c r="B51" t="s">
        <v>101</v>
      </c>
      <c r="C51" t="s">
        <v>198</v>
      </c>
      <c r="D51" t="s">
        <v>199</v>
      </c>
      <c r="F51" t="str">
        <f>_xlfn.XLOOKUP(Table1[[#This Row],[Amino Acid]], Table2[Name], Table2[Polarity])</f>
        <v>Polar</v>
      </c>
    </row>
    <row r="52" spans="1:6">
      <c r="A52" t="s">
        <v>203</v>
      </c>
      <c r="B52" t="s">
        <v>101</v>
      </c>
      <c r="C52" t="s">
        <v>198</v>
      </c>
      <c r="D52" t="s">
        <v>199</v>
      </c>
      <c r="F52" t="str">
        <f>_xlfn.XLOOKUP(Table1[[#This Row],[Amino Acid]], Table2[Name], Table2[Polarity])</f>
        <v>Polar</v>
      </c>
    </row>
    <row r="53" spans="1:6">
      <c r="A53" t="s">
        <v>204</v>
      </c>
      <c r="B53" t="s">
        <v>101</v>
      </c>
      <c r="C53" t="s">
        <v>198</v>
      </c>
      <c r="D53" t="s">
        <v>199</v>
      </c>
      <c r="F53" t="str">
        <f>_xlfn.XLOOKUP(Table1[[#This Row],[Amino Acid]], Table2[Name], Table2[Polarity])</f>
        <v>Polar</v>
      </c>
    </row>
    <row r="54" spans="1:6">
      <c r="A54" t="s">
        <v>205</v>
      </c>
      <c r="B54" t="s">
        <v>105</v>
      </c>
      <c r="C54" t="s">
        <v>206</v>
      </c>
      <c r="D54" t="s">
        <v>207</v>
      </c>
      <c r="F54" t="str">
        <f>_xlfn.XLOOKUP(Table1[[#This Row],[Amino Acid]], Table2[Name], Table2[Polarity])</f>
        <v>Polar</v>
      </c>
    </row>
    <row r="55" spans="1:6">
      <c r="A55" t="s">
        <v>208</v>
      </c>
      <c r="B55" t="s">
        <v>105</v>
      </c>
      <c r="C55" t="s">
        <v>206</v>
      </c>
      <c r="D55" t="s">
        <v>207</v>
      </c>
      <c r="F55" t="str">
        <f>_xlfn.XLOOKUP(Table1[[#This Row],[Amino Acid]], Table2[Name], Table2[Polarity])</f>
        <v>Polar</v>
      </c>
    </row>
    <row r="56" spans="1:6">
      <c r="A56" t="s">
        <v>209</v>
      </c>
      <c r="B56" t="s">
        <v>105</v>
      </c>
      <c r="C56" t="s">
        <v>206</v>
      </c>
      <c r="D56" t="s">
        <v>207</v>
      </c>
      <c r="F56" t="str">
        <f>_xlfn.XLOOKUP(Table1[[#This Row],[Amino Acid]], Table2[Name], Table2[Polarity])</f>
        <v>Polar</v>
      </c>
    </row>
    <row r="57" spans="1:6">
      <c r="A57" t="s">
        <v>210</v>
      </c>
      <c r="B57" t="s">
        <v>105</v>
      </c>
      <c r="C57" t="s">
        <v>206</v>
      </c>
      <c r="D57" t="s">
        <v>207</v>
      </c>
      <c r="F57" t="str">
        <f>_xlfn.XLOOKUP(Table1[[#This Row],[Amino Acid]], Table2[Name], Table2[Polarity])</f>
        <v>Polar</v>
      </c>
    </row>
    <row r="58" spans="1:6">
      <c r="A58" t="s">
        <v>211</v>
      </c>
      <c r="B58" t="s">
        <v>93</v>
      </c>
      <c r="C58" t="s">
        <v>212</v>
      </c>
      <c r="D58" t="s">
        <v>213</v>
      </c>
      <c r="E58" t="s">
        <v>152</v>
      </c>
      <c r="F58" t="str">
        <f>_xlfn.XLOOKUP(Table1[[#This Row],[Amino Acid]], Table2[Name], Table2[Polarity])</f>
        <v>Nonpolar</v>
      </c>
    </row>
    <row r="59" spans="1:6">
      <c r="A59" t="s">
        <v>214</v>
      </c>
      <c r="B59" t="s">
        <v>93</v>
      </c>
      <c r="C59" t="s">
        <v>212</v>
      </c>
      <c r="D59" t="s">
        <v>213</v>
      </c>
      <c r="F59" t="str">
        <f>_xlfn.XLOOKUP(Table1[[#This Row],[Amino Acid]], Table2[Name], Table2[Polarity])</f>
        <v>Nonpolar</v>
      </c>
    </row>
    <row r="60" spans="1:6">
      <c r="A60" t="s">
        <v>215</v>
      </c>
      <c r="B60" t="s">
        <v>107</v>
      </c>
      <c r="C60" t="s">
        <v>216</v>
      </c>
      <c r="D60" t="s">
        <v>217</v>
      </c>
      <c r="F60" t="str">
        <f>_xlfn.XLOOKUP(Table1[[#This Row],[Amino Acid]], Table2[Name], Table2[Polarity])</f>
        <v>Acid</v>
      </c>
    </row>
    <row r="61" spans="1:6">
      <c r="A61" t="s">
        <v>218</v>
      </c>
      <c r="B61" t="s">
        <v>107</v>
      </c>
      <c r="C61" t="s">
        <v>216</v>
      </c>
      <c r="D61" t="s">
        <v>217</v>
      </c>
      <c r="F61" t="str">
        <f>_xlfn.XLOOKUP(Table1[[#This Row],[Amino Acid]], Table2[Name], Table2[Polarity])</f>
        <v>Acid</v>
      </c>
    </row>
    <row r="62" spans="1:6">
      <c r="A62" t="s">
        <v>219</v>
      </c>
      <c r="B62" t="s">
        <v>89</v>
      </c>
      <c r="C62" t="s">
        <v>220</v>
      </c>
      <c r="D62" t="s">
        <v>221</v>
      </c>
      <c r="F62" t="str">
        <f>_xlfn.XLOOKUP(Table1[[#This Row],[Amino Acid]], Table2[Name], Table2[Polarity])</f>
        <v>Nonpolar</v>
      </c>
    </row>
    <row r="63" spans="1:6">
      <c r="A63" t="s">
        <v>222</v>
      </c>
      <c r="B63" t="s">
        <v>89</v>
      </c>
      <c r="C63" t="s">
        <v>220</v>
      </c>
      <c r="D63" t="s">
        <v>221</v>
      </c>
      <c r="F63" t="str">
        <f>_xlfn.XLOOKUP(Table1[[#This Row],[Amino Acid]], Table2[Name], Table2[Polarity])</f>
        <v>Nonpolar</v>
      </c>
    </row>
    <row r="64" spans="1:6">
      <c r="A64" t="s">
        <v>223</v>
      </c>
      <c r="B64" t="s">
        <v>89</v>
      </c>
      <c r="C64" t="s">
        <v>220</v>
      </c>
      <c r="D64" t="s">
        <v>221</v>
      </c>
      <c r="F64" t="str">
        <f>_xlfn.XLOOKUP(Table1[[#This Row],[Amino Acid]], Table2[Name], Table2[Polarity])</f>
        <v>Nonpolar</v>
      </c>
    </row>
    <row r="65" spans="1:6">
      <c r="A65" t="s">
        <v>224</v>
      </c>
      <c r="B65" t="s">
        <v>89</v>
      </c>
      <c r="C65" t="s">
        <v>220</v>
      </c>
      <c r="D65" t="s">
        <v>221</v>
      </c>
      <c r="E65" t="s">
        <v>175</v>
      </c>
      <c r="F65" t="str">
        <f>_xlfn.XLOOKUP(Table1[[#This Row],[Amino Acid]], Table2[Name], Table2[Polarity])</f>
        <v>Nonpolar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519CC-5CB8-4B9C-9311-EE2BCDC8693D}">
  <dimension ref="A1:J21"/>
  <sheetViews>
    <sheetView workbookViewId="0">
      <selection activeCell="B1" sqref="B1"/>
    </sheetView>
  </sheetViews>
  <sheetFormatPr defaultRowHeight="15"/>
  <cols>
    <col min="1" max="1" width="13.5703125" bestFit="1" customWidth="1"/>
    <col min="2" max="2" width="10.140625" bestFit="1" customWidth="1"/>
    <col min="3" max="3" width="14.140625" bestFit="1" customWidth="1"/>
    <col min="4" max="4" width="11" bestFit="1" customWidth="1"/>
    <col min="5" max="5" width="20.5703125" bestFit="1" customWidth="1"/>
    <col min="6" max="6" width="9.5703125" bestFit="1" customWidth="1"/>
    <col min="7" max="7" width="13.85546875" bestFit="1" customWidth="1"/>
    <col min="9" max="9" width="13.28515625" bestFit="1" customWidth="1"/>
    <col min="10" max="10" width="12.7109375" bestFit="1" customWidth="1"/>
  </cols>
  <sheetData>
    <row r="1" spans="1:10">
      <c r="A1" s="1" t="s">
        <v>2</v>
      </c>
      <c r="B1" s="3" t="s">
        <v>249</v>
      </c>
      <c r="C1" s="1" t="s">
        <v>225</v>
      </c>
      <c r="D1" s="1" t="s">
        <v>4</v>
      </c>
      <c r="E1" s="1" t="s">
        <v>5</v>
      </c>
      <c r="F1" s="1" t="s">
        <v>6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>
      <c r="A2" s="4" t="s">
        <v>106</v>
      </c>
      <c r="B2" s="4" t="s">
        <v>142</v>
      </c>
      <c r="C2" s="4" t="s">
        <v>143</v>
      </c>
      <c r="D2" s="4" t="s">
        <v>100</v>
      </c>
      <c r="E2" s="4" t="s">
        <v>83</v>
      </c>
      <c r="F2" s="4" t="s">
        <v>76</v>
      </c>
      <c r="G2" s="4">
        <v>2.5</v>
      </c>
      <c r="H2" s="4">
        <v>121.154</v>
      </c>
      <c r="I2" s="4">
        <v>1.38</v>
      </c>
      <c r="J2" s="4" t="s">
        <v>230</v>
      </c>
    </row>
    <row r="3" spans="1:10">
      <c r="A3" s="4" t="s">
        <v>112</v>
      </c>
      <c r="B3" s="4" t="s">
        <v>181</v>
      </c>
      <c r="C3" s="4" t="s">
        <v>182</v>
      </c>
      <c r="D3" s="4" t="s">
        <v>96</v>
      </c>
      <c r="E3" s="4" t="s">
        <v>83</v>
      </c>
      <c r="F3" s="4" t="s">
        <v>80</v>
      </c>
      <c r="G3" s="4">
        <v>-3.9</v>
      </c>
      <c r="H3" s="4">
        <v>146.18899999999999</v>
      </c>
      <c r="I3" s="4">
        <v>5.19</v>
      </c>
      <c r="J3" s="4" t="s">
        <v>231</v>
      </c>
    </row>
    <row r="4" spans="1:10">
      <c r="A4" s="4" t="s">
        <v>107</v>
      </c>
      <c r="B4" s="4" t="s">
        <v>216</v>
      </c>
      <c r="C4" s="4" t="s">
        <v>217</v>
      </c>
      <c r="D4" s="4" t="s">
        <v>82</v>
      </c>
      <c r="E4" s="4" t="s">
        <v>83</v>
      </c>
      <c r="F4" s="4" t="s">
        <v>76</v>
      </c>
      <c r="G4" s="4">
        <v>-1.3</v>
      </c>
      <c r="H4" s="4">
        <v>181.191</v>
      </c>
      <c r="I4" s="4">
        <v>2.91</v>
      </c>
      <c r="J4" s="4" t="s">
        <v>232</v>
      </c>
    </row>
    <row r="5" spans="1:10">
      <c r="A5" s="4" t="s">
        <v>110</v>
      </c>
      <c r="B5" s="4" t="s">
        <v>138</v>
      </c>
      <c r="C5" s="4" t="s">
        <v>139</v>
      </c>
      <c r="D5" s="4" t="s">
        <v>94</v>
      </c>
      <c r="E5" s="4" t="s">
        <v>87</v>
      </c>
      <c r="F5" s="4" t="s">
        <v>84</v>
      </c>
      <c r="G5" s="4">
        <v>-3.5</v>
      </c>
      <c r="H5" s="4">
        <v>133.10400000000001</v>
      </c>
      <c r="I5" s="4">
        <v>5.49</v>
      </c>
      <c r="J5" s="4" t="s">
        <v>233</v>
      </c>
    </row>
    <row r="6" spans="1:10">
      <c r="A6" s="4" t="s">
        <v>109</v>
      </c>
      <c r="B6" s="4" t="s">
        <v>146</v>
      </c>
      <c r="C6" s="4" t="s">
        <v>147</v>
      </c>
      <c r="D6" s="4" t="s">
        <v>94</v>
      </c>
      <c r="E6" s="4" t="s">
        <v>87</v>
      </c>
      <c r="F6" s="4" t="s">
        <v>84</v>
      </c>
      <c r="G6" s="4">
        <v>-3.5</v>
      </c>
      <c r="H6" s="4">
        <v>147.131</v>
      </c>
      <c r="I6" s="4">
        <v>6.32</v>
      </c>
      <c r="J6" s="4" t="s">
        <v>234</v>
      </c>
    </row>
    <row r="7" spans="1:10">
      <c r="A7" s="4" t="s">
        <v>85</v>
      </c>
      <c r="B7" s="4" t="s">
        <v>120</v>
      </c>
      <c r="C7" s="4" t="s">
        <v>121</v>
      </c>
      <c r="D7" s="4" t="s">
        <v>74</v>
      </c>
      <c r="E7" s="4" t="s">
        <v>75</v>
      </c>
      <c r="F7" s="4" t="s">
        <v>76</v>
      </c>
      <c r="G7" s="4">
        <v>1.8</v>
      </c>
      <c r="H7" s="4">
        <v>89.093999999999994</v>
      </c>
      <c r="I7" s="4">
        <v>8.76</v>
      </c>
      <c r="J7" s="4" t="s">
        <v>235</v>
      </c>
    </row>
    <row r="8" spans="1:10">
      <c r="A8" s="4" t="s">
        <v>81</v>
      </c>
      <c r="B8" s="4" t="s">
        <v>157</v>
      </c>
      <c r="C8" s="4" t="s">
        <v>158</v>
      </c>
      <c r="D8" s="4" t="s">
        <v>74</v>
      </c>
      <c r="E8" s="4" t="s">
        <v>75</v>
      </c>
      <c r="F8" s="4" t="s">
        <v>76</v>
      </c>
      <c r="G8" s="4">
        <v>-0.4</v>
      </c>
      <c r="H8" s="4">
        <v>75.066999999999993</v>
      </c>
      <c r="I8" s="4">
        <v>7.03</v>
      </c>
      <c r="J8" s="4" t="s">
        <v>236</v>
      </c>
    </row>
    <row r="9" spans="1:10">
      <c r="A9" s="4" t="s">
        <v>91</v>
      </c>
      <c r="B9" s="4" t="s">
        <v>167</v>
      </c>
      <c r="C9" s="4" t="s">
        <v>168</v>
      </c>
      <c r="D9" s="4" t="s">
        <v>74</v>
      </c>
      <c r="E9" s="4" t="s">
        <v>75</v>
      </c>
      <c r="F9" s="4" t="s">
        <v>76</v>
      </c>
      <c r="G9" s="4">
        <v>4.5</v>
      </c>
      <c r="H9" s="4">
        <v>131.17500000000001</v>
      </c>
      <c r="I9" s="4">
        <v>5.49</v>
      </c>
      <c r="J9" s="4" t="s">
        <v>237</v>
      </c>
    </row>
    <row r="10" spans="1:10">
      <c r="A10" s="4" t="s">
        <v>73</v>
      </c>
      <c r="B10" s="4" t="s">
        <v>172</v>
      </c>
      <c r="C10" s="4" t="s">
        <v>173</v>
      </c>
      <c r="D10" s="4" t="s">
        <v>74</v>
      </c>
      <c r="E10" s="4" t="s">
        <v>75</v>
      </c>
      <c r="F10" s="4" t="s">
        <v>76</v>
      </c>
      <c r="G10" s="4">
        <v>3.8</v>
      </c>
      <c r="H10" s="4">
        <v>131.17500000000001</v>
      </c>
      <c r="I10" s="4">
        <v>9.68</v>
      </c>
      <c r="J10" s="4" t="s">
        <v>238</v>
      </c>
    </row>
    <row r="11" spans="1:10">
      <c r="A11" s="4" t="s">
        <v>99</v>
      </c>
      <c r="B11" s="4" t="s">
        <v>185</v>
      </c>
      <c r="C11" s="4" t="s">
        <v>186</v>
      </c>
      <c r="D11" s="4" t="s">
        <v>104</v>
      </c>
      <c r="E11" s="4" t="s">
        <v>75</v>
      </c>
      <c r="F11" s="4" t="s">
        <v>76</v>
      </c>
      <c r="G11" s="4">
        <v>1.9</v>
      </c>
      <c r="H11" s="4">
        <v>149.208</v>
      </c>
      <c r="I11" s="4">
        <v>2.3199999999999998</v>
      </c>
      <c r="J11" s="4" t="s">
        <v>184</v>
      </c>
    </row>
    <row r="12" spans="1:10">
      <c r="A12" s="4" t="s">
        <v>95</v>
      </c>
      <c r="B12" s="4" t="s">
        <v>188</v>
      </c>
      <c r="C12" s="4" t="s">
        <v>189</v>
      </c>
      <c r="D12" s="4" t="s">
        <v>82</v>
      </c>
      <c r="E12" s="4" t="s">
        <v>75</v>
      </c>
      <c r="F12" s="4" t="s">
        <v>76</v>
      </c>
      <c r="G12" s="4">
        <v>2.8</v>
      </c>
      <c r="H12" s="4">
        <v>165.19200000000001</v>
      </c>
      <c r="I12" s="4">
        <v>3.87</v>
      </c>
      <c r="J12" s="4" t="s">
        <v>239</v>
      </c>
    </row>
    <row r="13" spans="1:10">
      <c r="A13" s="4" t="s">
        <v>77</v>
      </c>
      <c r="B13" s="4" t="s">
        <v>192</v>
      </c>
      <c r="C13" s="4" t="s">
        <v>193</v>
      </c>
      <c r="D13" s="4" t="s">
        <v>90</v>
      </c>
      <c r="E13" s="4" t="s">
        <v>75</v>
      </c>
      <c r="F13" s="4" t="s">
        <v>76</v>
      </c>
      <c r="G13" s="4">
        <v>-1.6</v>
      </c>
      <c r="H13" s="4">
        <v>115.13200000000001</v>
      </c>
      <c r="I13" s="4">
        <v>5.0199999999999996</v>
      </c>
      <c r="J13" s="4" t="s">
        <v>240</v>
      </c>
    </row>
    <row r="14" spans="1:10">
      <c r="A14" s="4" t="s">
        <v>93</v>
      </c>
      <c r="B14" s="4" t="s">
        <v>212</v>
      </c>
      <c r="C14" s="4" t="s">
        <v>213</v>
      </c>
      <c r="D14" s="4" t="s">
        <v>82</v>
      </c>
      <c r="E14" s="4" t="s">
        <v>75</v>
      </c>
      <c r="F14" s="4" t="s">
        <v>76</v>
      </c>
      <c r="G14" s="4">
        <v>-0.9</v>
      </c>
      <c r="H14" s="4">
        <v>204.22800000000001</v>
      </c>
      <c r="I14" s="4">
        <v>1.25</v>
      </c>
      <c r="J14" s="4" t="s">
        <v>214</v>
      </c>
    </row>
    <row r="15" spans="1:10">
      <c r="A15" s="4" t="s">
        <v>89</v>
      </c>
      <c r="B15" s="4" t="s">
        <v>220</v>
      </c>
      <c r="C15" s="4" t="s">
        <v>221</v>
      </c>
      <c r="D15" s="4" t="s">
        <v>74</v>
      </c>
      <c r="E15" s="4" t="s">
        <v>75</v>
      </c>
      <c r="F15" s="4" t="s">
        <v>76</v>
      </c>
      <c r="G15" s="4">
        <v>4.2</v>
      </c>
      <c r="H15" s="4">
        <v>117.148</v>
      </c>
      <c r="I15" s="4">
        <v>6.73</v>
      </c>
      <c r="J15" s="4" t="s">
        <v>241</v>
      </c>
    </row>
    <row r="16" spans="1:10">
      <c r="A16" s="4" t="s">
        <v>111</v>
      </c>
      <c r="B16" s="4" t="s">
        <v>126</v>
      </c>
      <c r="C16" s="4" t="s">
        <v>127</v>
      </c>
      <c r="D16" s="4" t="s">
        <v>86</v>
      </c>
      <c r="E16" s="4" t="s">
        <v>79</v>
      </c>
      <c r="F16" s="4" t="s">
        <v>80</v>
      </c>
      <c r="G16" s="4">
        <v>-4.5</v>
      </c>
      <c r="H16" s="4">
        <v>174.203</v>
      </c>
      <c r="I16" s="4">
        <v>5.78</v>
      </c>
      <c r="J16" s="4" t="s">
        <v>242</v>
      </c>
    </row>
    <row r="17" spans="1:10">
      <c r="A17" s="4" t="s">
        <v>108</v>
      </c>
      <c r="B17" s="4" t="s">
        <v>134</v>
      </c>
      <c r="C17" s="4" t="s">
        <v>135</v>
      </c>
      <c r="D17" s="4" t="s">
        <v>92</v>
      </c>
      <c r="E17" s="4" t="s">
        <v>79</v>
      </c>
      <c r="F17" s="4" t="s">
        <v>76</v>
      </c>
      <c r="G17" s="4">
        <v>-3.5</v>
      </c>
      <c r="H17" s="4">
        <v>132.119</v>
      </c>
      <c r="I17" s="4">
        <v>3.93</v>
      </c>
      <c r="J17" s="4" t="s">
        <v>243</v>
      </c>
    </row>
    <row r="18" spans="1:10">
      <c r="A18" s="4" t="s">
        <v>103</v>
      </c>
      <c r="B18" s="4" t="s">
        <v>150</v>
      </c>
      <c r="C18" s="4" t="s">
        <v>151</v>
      </c>
      <c r="D18" s="4" t="s">
        <v>92</v>
      </c>
      <c r="E18" s="4" t="s">
        <v>79</v>
      </c>
      <c r="F18" s="4" t="s">
        <v>76</v>
      </c>
      <c r="G18" s="4">
        <v>-3.5</v>
      </c>
      <c r="H18" s="4">
        <v>146.14599999999999</v>
      </c>
      <c r="I18" s="4">
        <v>3.9</v>
      </c>
      <c r="J18" s="4" t="s">
        <v>244</v>
      </c>
    </row>
    <row r="19" spans="1:10">
      <c r="A19" s="4" t="s">
        <v>113</v>
      </c>
      <c r="B19" s="4" t="s">
        <v>163</v>
      </c>
      <c r="C19" s="4" t="s">
        <v>164</v>
      </c>
      <c r="D19" s="4" t="s">
        <v>102</v>
      </c>
      <c r="E19" s="4" t="s">
        <v>79</v>
      </c>
      <c r="F19" s="4" t="s">
        <v>80</v>
      </c>
      <c r="G19" s="4">
        <v>-3.2</v>
      </c>
      <c r="H19" s="4">
        <v>155.15600000000001</v>
      </c>
      <c r="I19" s="4">
        <v>2.2599999999999998</v>
      </c>
      <c r="J19" s="4" t="s">
        <v>245</v>
      </c>
    </row>
    <row r="20" spans="1:10">
      <c r="A20" s="4" t="s">
        <v>101</v>
      </c>
      <c r="B20" s="4" t="s">
        <v>198</v>
      </c>
      <c r="C20" s="4" t="s">
        <v>199</v>
      </c>
      <c r="D20" s="4" t="s">
        <v>78</v>
      </c>
      <c r="E20" s="4" t="s">
        <v>79</v>
      </c>
      <c r="F20" s="4" t="s">
        <v>76</v>
      </c>
      <c r="G20" s="4">
        <v>-0.8</v>
      </c>
      <c r="H20" s="4">
        <v>105.093</v>
      </c>
      <c r="I20" s="4">
        <v>7.14</v>
      </c>
      <c r="J20" s="4" t="s">
        <v>246</v>
      </c>
    </row>
    <row r="21" spans="1:10">
      <c r="A21" s="4" t="s">
        <v>105</v>
      </c>
      <c r="B21" s="4" t="s">
        <v>206</v>
      </c>
      <c r="C21" s="4" t="s">
        <v>207</v>
      </c>
      <c r="D21" s="4" t="s">
        <v>78</v>
      </c>
      <c r="E21" s="4" t="s">
        <v>79</v>
      </c>
      <c r="F21" s="4" t="s">
        <v>76</v>
      </c>
      <c r="G21" s="4">
        <v>-0.7</v>
      </c>
      <c r="H21" s="4">
        <v>119.119</v>
      </c>
      <c r="I21" s="4">
        <v>5.53</v>
      </c>
      <c r="J21" s="4" t="s">
        <v>247</v>
      </c>
    </row>
  </sheetData>
  <hyperlinks>
    <hyperlink ref="B1" r:id="rId1" display="Column1" xr:uid="{DD19D573-157F-48D7-9C5B-1CB53FB7D97F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Unique</vt:lpstr>
      <vt:lpstr>Adjacent</vt:lpstr>
      <vt:lpstr>START STOP</vt:lpstr>
      <vt:lpstr>Aggregate</vt:lpstr>
      <vt:lpstr>Codons</vt:lpstr>
      <vt:lpstr>Amino Acids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Zac Schimpf</cp:lastModifiedBy>
  <cp:revision/>
  <dcterms:created xsi:type="dcterms:W3CDTF">2024-11-06T19:24:11Z</dcterms:created>
  <dcterms:modified xsi:type="dcterms:W3CDTF">2024-12-05T05:53:39Z</dcterms:modified>
  <cp:category/>
  <cp:contentStatus/>
</cp:coreProperties>
</file>