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K:\Malme\合成桁設計\"/>
    </mc:Choice>
  </mc:AlternateContent>
  <bookViews>
    <workbookView xWindow="0" yWindow="0" windowWidth="10815" windowHeight="7695" activeTab="3"/>
  </bookViews>
  <sheets>
    <sheet name="Sheet1" sheetId="3" r:id="rId1"/>
    <sheet name="Sheet2" sheetId="4" r:id="rId2"/>
    <sheet name="格子データ" sheetId="7" r:id="rId3"/>
    <sheet name="影響面積計算(線荷重)" sheetId="5" r:id="rId4"/>
    <sheet name="影響面積計算(分布荷重) " sheetId="6" r:id="rId5"/>
  </sheets>
  <definedNames>
    <definedName name="_xlnm.Print_Area" localSheetId="0">Sheet1!$A$1:$V$49</definedName>
    <definedName name="_xlnm.Print_Area" localSheetId="1">Sheet2!$A$1:$AR$49</definedName>
    <definedName name="_xlnm.Print_Area" localSheetId="4">'影響面積計算(分布荷重) '!$A$1:$H$30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5" l="1"/>
  <c r="H8" i="5"/>
  <c r="H7" i="5"/>
  <c r="H6" i="5"/>
  <c r="H5" i="5"/>
  <c r="M12" i="6"/>
  <c r="K13" i="6"/>
  <c r="K12" i="6"/>
  <c r="F9" i="6"/>
  <c r="N13" i="6"/>
  <c r="K17" i="6"/>
  <c r="K16" i="6"/>
  <c r="K15" i="6"/>
  <c r="K14" i="6"/>
  <c r="E8" i="6"/>
  <c r="F16" i="6"/>
  <c r="E9" i="6"/>
  <c r="J11" i="5"/>
  <c r="J10" i="5"/>
  <c r="J5" i="5"/>
  <c r="I5" i="5"/>
  <c r="H4" i="5"/>
  <c r="B25" i="7" l="1"/>
  <c r="B26" i="7" s="1"/>
  <c r="B27" i="7" s="1"/>
  <c r="B28" i="7" s="1"/>
  <c r="B29" i="7" s="1"/>
  <c r="B18" i="7"/>
  <c r="B19" i="7" s="1"/>
  <c r="B20" i="7" s="1"/>
  <c r="B21" i="7" s="1"/>
  <c r="B22" i="7" s="1"/>
  <c r="B11" i="7"/>
  <c r="B12" i="7" s="1"/>
  <c r="B13" i="7" s="1"/>
  <c r="B14" i="7" s="1"/>
  <c r="B15" i="7" s="1"/>
  <c r="T8" i="7"/>
  <c r="P8" i="7"/>
  <c r="T7" i="7"/>
  <c r="P7" i="7"/>
  <c r="T6" i="7"/>
  <c r="P6" i="7"/>
  <c r="T5" i="7"/>
  <c r="P5" i="7"/>
  <c r="T4" i="7"/>
  <c r="S4" i="7"/>
  <c r="S5" i="7" s="1"/>
  <c r="S6" i="7" s="1"/>
  <c r="S7" i="7" s="1"/>
  <c r="S8" i="7" s="1"/>
  <c r="Q4" i="7"/>
  <c r="Q5" i="7" s="1"/>
  <c r="Q6" i="7" s="1"/>
  <c r="Q7" i="7" s="1"/>
  <c r="Q8" i="7" s="1"/>
  <c r="P4" i="7"/>
  <c r="O4" i="7"/>
  <c r="O5" i="7" s="1"/>
  <c r="O6" i="7" s="1"/>
  <c r="O7" i="7" s="1"/>
  <c r="O8" i="7" s="1"/>
  <c r="M4" i="7"/>
  <c r="M5" i="7" s="1"/>
  <c r="M6" i="7" s="1"/>
  <c r="M7" i="7" s="1"/>
  <c r="M8" i="7" s="1"/>
  <c r="B4" i="7"/>
  <c r="B5" i="7" s="1"/>
  <c r="B6" i="7" s="1"/>
  <c r="B7" i="7" s="1"/>
  <c r="B8" i="7" s="1"/>
  <c r="T3" i="7"/>
  <c r="P3" i="7"/>
  <c r="T2" i="7"/>
  <c r="P2" i="7"/>
  <c r="T26" i="6"/>
  <c r="T22" i="6"/>
  <c r="T17" i="6"/>
  <c r="T13" i="6"/>
  <c r="T8" i="6"/>
  <c r="T4" i="6"/>
  <c r="N26" i="6"/>
  <c r="N22" i="6"/>
  <c r="N17" i="6"/>
  <c r="S30" i="6"/>
  <c r="S21" i="6"/>
  <c r="S12" i="6"/>
  <c r="S3" i="6"/>
  <c r="Q26" i="6"/>
  <c r="Q17" i="6"/>
  <c r="Q8" i="6"/>
  <c r="K26" i="6"/>
  <c r="Q21" i="6"/>
  <c r="Q12" i="6"/>
  <c r="Q3" i="6"/>
  <c r="K21" i="6"/>
  <c r="R35" i="6"/>
  <c r="S35" i="6" s="1"/>
  <c r="R30" i="6"/>
  <c r="R31" i="6" s="1"/>
  <c r="R32" i="6" s="1"/>
  <c r="R33" i="6" s="1"/>
  <c r="R34" i="6" s="1"/>
  <c r="S34" i="6" s="1"/>
  <c r="R26" i="6"/>
  <c r="S26" i="6" s="1"/>
  <c r="R21" i="6"/>
  <c r="R22" i="6" s="1"/>
  <c r="R23" i="6" s="1"/>
  <c r="R24" i="6" s="1"/>
  <c r="R25" i="6" s="1"/>
  <c r="S25" i="6" s="1"/>
  <c r="R17" i="6"/>
  <c r="S17" i="6" s="1"/>
  <c r="R12" i="6"/>
  <c r="R13" i="6" s="1"/>
  <c r="R14" i="6" s="1"/>
  <c r="R15" i="6" s="1"/>
  <c r="R16" i="6" s="1"/>
  <c r="S16" i="6" s="1"/>
  <c r="R8" i="6"/>
  <c r="S8" i="6" s="1"/>
  <c r="R3" i="6"/>
  <c r="R4" i="6" s="1"/>
  <c r="R5" i="6" s="1"/>
  <c r="R6" i="6" s="1"/>
  <c r="R7" i="6" s="1"/>
  <c r="S7" i="6" s="1"/>
  <c r="L26" i="6"/>
  <c r="M26" i="6" s="1"/>
  <c r="L21" i="6"/>
  <c r="L22" i="6" s="1"/>
  <c r="L23" i="6" s="1"/>
  <c r="L24" i="6" s="1"/>
  <c r="L25" i="6" s="1"/>
  <c r="M25" i="6" s="1"/>
  <c r="L17" i="6"/>
  <c r="M17" i="6" s="1"/>
  <c r="L8" i="6"/>
  <c r="M8" i="6" s="1"/>
  <c r="L12" i="6"/>
  <c r="L13" i="6" s="1"/>
  <c r="L14" i="6" s="1"/>
  <c r="L15" i="6" s="1"/>
  <c r="L16" i="6" s="1"/>
  <c r="M16" i="6" s="1"/>
  <c r="L3" i="6"/>
  <c r="L4" i="6" s="1"/>
  <c r="L5" i="6" s="1"/>
  <c r="L6" i="6" s="1"/>
  <c r="L7" i="6" s="1"/>
  <c r="M7" i="6" s="1"/>
  <c r="N8" i="6" s="1"/>
  <c r="Q25" i="6"/>
  <c r="Q24" i="6"/>
  <c r="Q23" i="6"/>
  <c r="Q22" i="6"/>
  <c r="Q16" i="6"/>
  <c r="Q15" i="6"/>
  <c r="Q14" i="6"/>
  <c r="Q13" i="6"/>
  <c r="Q7" i="6"/>
  <c r="Q6" i="6"/>
  <c r="Q5" i="6"/>
  <c r="Q4" i="6"/>
  <c r="K25" i="6"/>
  <c r="K24" i="6"/>
  <c r="K23" i="6"/>
  <c r="K22" i="6"/>
  <c r="I6" i="5"/>
  <c r="I7" i="5"/>
  <c r="I8" i="5"/>
  <c r="I9" i="5"/>
  <c r="H10" i="5"/>
  <c r="I10" i="5" s="1"/>
  <c r="I4" i="5"/>
  <c r="M24" i="6" l="1"/>
  <c r="N25" i="6" s="1"/>
  <c r="M23" i="6"/>
  <c r="M22" i="6"/>
  <c r="N23" i="6" s="1"/>
  <c r="S23" i="6"/>
  <c r="S22" i="6"/>
  <c r="M3" i="6"/>
  <c r="M6" i="6"/>
  <c r="M21" i="6"/>
  <c r="T35" i="6"/>
  <c r="N7" i="6"/>
  <c r="M5" i="6"/>
  <c r="N6" i="6" s="1"/>
  <c r="M4" i="6"/>
  <c r="S6" i="6"/>
  <c r="T7" i="6" s="1"/>
  <c r="S32" i="6"/>
  <c r="M15" i="6"/>
  <c r="N16" i="6" s="1"/>
  <c r="S5" i="6"/>
  <c r="T6" i="6" s="1"/>
  <c r="S31" i="6"/>
  <c r="M14" i="6"/>
  <c r="N15" i="6" s="1"/>
  <c r="S4" i="6"/>
  <c r="M13" i="6"/>
  <c r="S33" i="6"/>
  <c r="T34" i="6" s="1"/>
  <c r="S15" i="6"/>
  <c r="T16" i="6" s="1"/>
  <c r="S14" i="6"/>
  <c r="T15" i="6" s="1"/>
  <c r="S13" i="6"/>
  <c r="S24" i="6"/>
  <c r="T25" i="6" s="1"/>
  <c r="J7" i="5"/>
  <c r="J8" i="5"/>
  <c r="J9" i="5"/>
  <c r="J6" i="5"/>
  <c r="T23" i="6" l="1"/>
  <c r="T27" i="6" s="1"/>
  <c r="E13" i="6" s="1"/>
  <c r="T24" i="6"/>
  <c r="N24" i="6"/>
  <c r="N27" i="6" s="1"/>
  <c r="E10" i="6" s="1"/>
  <c r="T33" i="6"/>
  <c r="N5" i="6"/>
  <c r="N4" i="6"/>
  <c r="N9" i="6" s="1"/>
  <c r="T32" i="6"/>
  <c r="T31" i="6"/>
  <c r="T36" i="6" s="1"/>
  <c r="E14" i="6" s="1"/>
  <c r="T14" i="6"/>
  <c r="T18" i="6"/>
  <c r="E12" i="6" s="1"/>
  <c r="N14" i="6"/>
  <c r="T5" i="6"/>
  <c r="J12" i="5"/>
  <c r="F13" i="6" l="1"/>
  <c r="N18" i="6"/>
  <c r="F10" i="6" s="1"/>
  <c r="F14" i="6"/>
  <c r="T9" i="6"/>
  <c r="E11" i="6" s="1"/>
  <c r="F12" i="6" s="1"/>
  <c r="F11" i="6" l="1"/>
  <c r="F15" i="6" l="1"/>
</calcChain>
</file>

<file path=xl/sharedStrings.xml><?xml version="1.0" encoding="utf-8"?>
<sst xmlns="http://schemas.openxmlformats.org/spreadsheetml/2006/main" count="119" uniqueCount="78">
  <si>
    <t>格点</t>
    <rPh sb="0" eb="1">
      <t>カク</t>
    </rPh>
    <rPh sb="1" eb="2">
      <t>テン</t>
    </rPh>
    <phoneticPr fontId="1"/>
  </si>
  <si>
    <t>G1,4端</t>
    <rPh sb="4" eb="5">
      <t>ハシ</t>
    </rPh>
    <phoneticPr fontId="1"/>
  </si>
  <si>
    <t>G1,4標準</t>
    <rPh sb="4" eb="6">
      <t>ヒョウジュン</t>
    </rPh>
    <phoneticPr fontId="1"/>
  </si>
  <si>
    <t>G2,3端</t>
    <rPh sb="4" eb="5">
      <t>ハシ</t>
    </rPh>
    <phoneticPr fontId="1"/>
  </si>
  <si>
    <t>G2,3標準</t>
    <rPh sb="4" eb="6">
      <t>ヒョウジュン</t>
    </rPh>
    <phoneticPr fontId="1"/>
  </si>
  <si>
    <t>合成前剛度</t>
    <rPh sb="0" eb="2">
      <t>ゴウセイ</t>
    </rPh>
    <rPh sb="2" eb="3">
      <t>マエ</t>
    </rPh>
    <rPh sb="3" eb="5">
      <t>ゴウド</t>
    </rPh>
    <phoneticPr fontId="1"/>
  </si>
  <si>
    <t>合成後剛度</t>
    <rPh sb="0" eb="2">
      <t>ゴウセイ</t>
    </rPh>
    <rPh sb="2" eb="3">
      <t>アト</t>
    </rPh>
    <rPh sb="3" eb="5">
      <t>ゴウド</t>
    </rPh>
    <phoneticPr fontId="1"/>
  </si>
  <si>
    <t>左地覆外側</t>
    <rPh sb="0" eb="1">
      <t>ヒダリ</t>
    </rPh>
    <rPh sb="1" eb="3">
      <t>ジフク</t>
    </rPh>
    <rPh sb="3" eb="5">
      <t>ソトガワ</t>
    </rPh>
    <phoneticPr fontId="1"/>
  </si>
  <si>
    <t>左地覆内側</t>
    <rPh sb="0" eb="1">
      <t>ヒダリ</t>
    </rPh>
    <rPh sb="1" eb="3">
      <t>ジフク</t>
    </rPh>
    <rPh sb="3" eb="5">
      <t>ウチガワ</t>
    </rPh>
    <phoneticPr fontId="1"/>
  </si>
  <si>
    <t>右地覆外側</t>
    <rPh sb="0" eb="1">
      <t>ミギ</t>
    </rPh>
    <rPh sb="1" eb="3">
      <t>ジフク</t>
    </rPh>
    <rPh sb="3" eb="5">
      <t>ソトガワ</t>
    </rPh>
    <phoneticPr fontId="1"/>
  </si>
  <si>
    <t>右地覆内側</t>
    <rPh sb="0" eb="1">
      <t>ミギ</t>
    </rPh>
    <rPh sb="1" eb="3">
      <t>ジフク</t>
    </rPh>
    <rPh sb="3" eb="5">
      <t>ウチガワ</t>
    </rPh>
    <phoneticPr fontId="1"/>
  </si>
  <si>
    <t>荷重値</t>
    <rPh sb="0" eb="2">
      <t>カジュウ</t>
    </rPh>
    <rPh sb="2" eb="3">
      <t>アタイ</t>
    </rPh>
    <phoneticPr fontId="1"/>
  </si>
  <si>
    <t>合計</t>
    <rPh sb="0" eb="2">
      <t>ゴウケイ</t>
    </rPh>
    <phoneticPr fontId="1"/>
  </si>
  <si>
    <t>影響線解析</t>
    <rPh sb="0" eb="3">
      <t>エイキョウセン</t>
    </rPh>
    <rPh sb="3" eb="5">
      <t>カイセキ</t>
    </rPh>
    <phoneticPr fontId="1"/>
  </si>
  <si>
    <t>この影響線を用いて死荷重を載荷させて断面力を算出する。</t>
    <rPh sb="2" eb="5">
      <t>エイキョウセン</t>
    </rPh>
    <rPh sb="6" eb="7">
      <t>モチ</t>
    </rPh>
    <rPh sb="9" eb="12">
      <t>シカジュウ</t>
    </rPh>
    <rPh sb="13" eb="15">
      <t>サイカ</t>
    </rPh>
    <rPh sb="18" eb="21">
      <t>ダンメンリョク</t>
    </rPh>
    <rPh sb="22" eb="24">
      <t>サンシュツ</t>
    </rPh>
    <phoneticPr fontId="1"/>
  </si>
  <si>
    <t>1-1 計算手法</t>
    <rPh sb="4" eb="6">
      <t>ケイサン</t>
    </rPh>
    <rPh sb="6" eb="8">
      <t>シュホウ</t>
    </rPh>
    <phoneticPr fontId="1"/>
  </si>
  <si>
    <t>1-2 影響線の算出</t>
    <rPh sb="4" eb="7">
      <t>エイキョウセン</t>
    </rPh>
    <rPh sb="8" eb="10">
      <t>サンシュツ</t>
    </rPh>
    <phoneticPr fontId="1"/>
  </si>
  <si>
    <t>単位荷重は１つの格子点のみに載荷し、この荷重に対する全ての格子点の断面力を求める。</t>
    <rPh sb="0" eb="2">
      <t>タンイ</t>
    </rPh>
    <rPh sb="2" eb="4">
      <t>カジュウ</t>
    </rPh>
    <rPh sb="8" eb="11">
      <t>コウシテン</t>
    </rPh>
    <rPh sb="14" eb="16">
      <t>サイカ</t>
    </rPh>
    <rPh sb="20" eb="22">
      <t>カジュウ</t>
    </rPh>
    <rPh sb="23" eb="24">
      <t>タイ</t>
    </rPh>
    <rPh sb="26" eb="27">
      <t>スベ</t>
    </rPh>
    <rPh sb="29" eb="32">
      <t>コウシテン</t>
    </rPh>
    <rPh sb="33" eb="36">
      <t>ダンメンリョク</t>
    </rPh>
    <rPh sb="37" eb="38">
      <t>モト</t>
    </rPh>
    <phoneticPr fontId="1"/>
  </si>
  <si>
    <t>微小変形理論による変位法を用いて、格子モデルの鉛直方向の単位荷重を載荷した場合の各部材の断面力を求める。</t>
    <rPh sb="0" eb="4">
      <t>ビショウヘンケイ</t>
    </rPh>
    <rPh sb="4" eb="6">
      <t>リロン</t>
    </rPh>
    <rPh sb="9" eb="11">
      <t>ヘンイ</t>
    </rPh>
    <rPh sb="11" eb="12">
      <t>ホウ</t>
    </rPh>
    <rPh sb="13" eb="14">
      <t>モチ</t>
    </rPh>
    <rPh sb="17" eb="19">
      <t>コウシ</t>
    </rPh>
    <rPh sb="23" eb="27">
      <t>エンチョクホウコウ</t>
    </rPh>
    <rPh sb="28" eb="30">
      <t>タンイ</t>
    </rPh>
    <rPh sb="30" eb="32">
      <t>カジュウ</t>
    </rPh>
    <rPh sb="33" eb="35">
      <t>サイカ</t>
    </rPh>
    <rPh sb="37" eb="39">
      <t>バアイ</t>
    </rPh>
    <phoneticPr fontId="1"/>
  </si>
  <si>
    <t>ηはある格子点に単位荷重を載荷したときの着目点の断面力（影響値）である。</t>
    <rPh sb="4" eb="7">
      <t>コウシテン</t>
    </rPh>
    <rPh sb="8" eb="12">
      <t>タンイカジュウ</t>
    </rPh>
    <rPh sb="13" eb="15">
      <t>サイカ</t>
    </rPh>
    <rPh sb="20" eb="23">
      <t>チャクモクテン</t>
    </rPh>
    <rPh sb="24" eb="27">
      <t>ダンメンリョク</t>
    </rPh>
    <rPh sb="28" eb="30">
      <t>エイキョウ</t>
    </rPh>
    <rPh sb="30" eb="31">
      <t>アタイ</t>
    </rPh>
    <phoneticPr fontId="1"/>
  </si>
  <si>
    <t>このときの断面力が影響値であり、全ての格子点に単位荷重を繰り返し載荷し着目点の影響線を求める。</t>
    <rPh sb="5" eb="8">
      <t>ダンメンリョク</t>
    </rPh>
    <rPh sb="9" eb="11">
      <t>エイキョウ</t>
    </rPh>
    <rPh sb="11" eb="12">
      <t>アタイ</t>
    </rPh>
    <rPh sb="16" eb="17">
      <t>スベ</t>
    </rPh>
    <rPh sb="19" eb="21">
      <t>コウシ</t>
    </rPh>
    <rPh sb="21" eb="22">
      <t>テン</t>
    </rPh>
    <rPh sb="23" eb="25">
      <t>タンイ</t>
    </rPh>
    <rPh sb="25" eb="27">
      <t>カジュウ</t>
    </rPh>
    <rPh sb="28" eb="29">
      <t>ク</t>
    </rPh>
    <rPh sb="30" eb="31">
      <t>カエ</t>
    </rPh>
    <rPh sb="32" eb="34">
      <t>サイカ</t>
    </rPh>
    <rPh sb="35" eb="38">
      <t>チャクモクテン</t>
    </rPh>
    <rPh sb="39" eb="41">
      <t>エイキョウ</t>
    </rPh>
    <rPh sb="41" eb="42">
      <t>セン</t>
    </rPh>
    <rPh sb="43" eb="44">
      <t>モト</t>
    </rPh>
    <phoneticPr fontId="1"/>
  </si>
  <si>
    <t>作成した格子モデルの鉛直荷重に対する影響線を求める。</t>
    <rPh sb="0" eb="2">
      <t>サクセイ</t>
    </rPh>
    <rPh sb="4" eb="6">
      <t>コウシ</t>
    </rPh>
    <rPh sb="10" eb="12">
      <t>エンチョク</t>
    </rPh>
    <rPh sb="12" eb="14">
      <t>カジュウ</t>
    </rPh>
    <rPh sb="15" eb="16">
      <t>タイ</t>
    </rPh>
    <rPh sb="18" eb="21">
      <t>エイキョウセン</t>
    </rPh>
    <rPh sb="22" eb="23">
      <t>モト</t>
    </rPh>
    <phoneticPr fontId="1"/>
  </si>
  <si>
    <t>1-3 影響線による断面力の算出</t>
    <rPh sb="4" eb="6">
      <t>エイキョウ</t>
    </rPh>
    <rPh sb="6" eb="7">
      <t>セン</t>
    </rPh>
    <rPh sb="10" eb="12">
      <t>ダンメン</t>
    </rPh>
    <rPh sb="12" eb="13">
      <t>リョク</t>
    </rPh>
    <rPh sb="14" eb="16">
      <t>サンシュツ</t>
    </rPh>
    <phoneticPr fontId="1"/>
  </si>
  <si>
    <t>次に、荷重載荷位置の影響値を求める。</t>
    <rPh sb="0" eb="1">
      <t>ツギ</t>
    </rPh>
    <rPh sb="3" eb="5">
      <t>カジュウ</t>
    </rPh>
    <rPh sb="5" eb="7">
      <t>サイカ</t>
    </rPh>
    <rPh sb="7" eb="9">
      <t>イチ</t>
    </rPh>
    <rPh sb="10" eb="12">
      <t>エイキョウ</t>
    </rPh>
    <rPh sb="12" eb="13">
      <t>アタイ</t>
    </rPh>
    <rPh sb="14" eb="15">
      <t>モト</t>
    </rPh>
    <phoneticPr fontId="1"/>
  </si>
  <si>
    <t>各横断面毎に載荷荷重位置の影響値を線形補間により算出する。</t>
    <rPh sb="0" eb="1">
      <t>カク</t>
    </rPh>
    <rPh sb="1" eb="3">
      <t>オウダン</t>
    </rPh>
    <rPh sb="3" eb="4">
      <t>メン</t>
    </rPh>
    <rPh sb="4" eb="5">
      <t>ゴト</t>
    </rPh>
    <rPh sb="6" eb="8">
      <t>サイカ</t>
    </rPh>
    <rPh sb="8" eb="10">
      <t>カジュウ</t>
    </rPh>
    <rPh sb="10" eb="12">
      <t>イチ</t>
    </rPh>
    <rPh sb="13" eb="15">
      <t>エイキョウ</t>
    </rPh>
    <rPh sb="15" eb="16">
      <t>アタイ</t>
    </rPh>
    <rPh sb="17" eb="19">
      <t>センケイ</t>
    </rPh>
    <rPh sb="19" eb="21">
      <t>ホカン</t>
    </rPh>
    <rPh sb="24" eb="26">
      <t>サンシュツ</t>
    </rPh>
    <phoneticPr fontId="1"/>
  </si>
  <si>
    <t>η1～η4は既知。</t>
    <rPh sb="6" eb="8">
      <t>キチ</t>
    </rPh>
    <phoneticPr fontId="1"/>
  </si>
  <si>
    <t>η5及びη6を線形補間により算出。</t>
    <rPh sb="2" eb="3">
      <t>オヨ</t>
    </rPh>
    <rPh sb="7" eb="9">
      <t>センケイ</t>
    </rPh>
    <rPh sb="9" eb="11">
      <t>ホカン</t>
    </rPh>
    <rPh sb="14" eb="16">
      <t>サンシュツ</t>
    </rPh>
    <phoneticPr fontId="1"/>
  </si>
  <si>
    <t>(1)集中荷重</t>
    <rPh sb="3" eb="7">
      <t>シュウチュウカジュウ</t>
    </rPh>
    <phoneticPr fontId="1"/>
  </si>
  <si>
    <t>求めた影響値に荷重値を乗じることで着目点に対する断面力を求めることができる。</t>
    <rPh sb="0" eb="1">
      <t>モト</t>
    </rPh>
    <rPh sb="3" eb="5">
      <t>エイキョウ</t>
    </rPh>
    <rPh sb="5" eb="6">
      <t>アタイ</t>
    </rPh>
    <rPh sb="7" eb="9">
      <t>カジュウ</t>
    </rPh>
    <rPh sb="9" eb="10">
      <t>アタイ</t>
    </rPh>
    <rPh sb="11" eb="12">
      <t>ジョウ</t>
    </rPh>
    <rPh sb="17" eb="20">
      <t>チャクモクテン</t>
    </rPh>
    <rPh sb="21" eb="22">
      <t>タイ</t>
    </rPh>
    <rPh sb="24" eb="27">
      <t>ダンメンリョク</t>
    </rPh>
    <rPh sb="28" eb="29">
      <t>モト</t>
    </rPh>
    <phoneticPr fontId="1"/>
  </si>
  <si>
    <t>M=</t>
    <phoneticPr fontId="1"/>
  </si>
  <si>
    <t>η6</t>
    <phoneticPr fontId="1"/>
  </si>
  <si>
    <t>×</t>
    <phoneticPr fontId="1"/>
  </si>
  <si>
    <t>P</t>
    <phoneticPr fontId="1"/>
  </si>
  <si>
    <t>(2)線荷重</t>
    <rPh sb="3" eb="6">
      <t>センカジュウ</t>
    </rPh>
    <phoneticPr fontId="1"/>
  </si>
  <si>
    <t>各横断面で荷重載荷位置の影響値に荷重値を乗じ、設定ライン方向に面積を算出し</t>
    <rPh sb="0" eb="1">
      <t>カク</t>
    </rPh>
    <rPh sb="1" eb="4">
      <t>オウダンメン</t>
    </rPh>
    <rPh sb="5" eb="7">
      <t>カジュウ</t>
    </rPh>
    <rPh sb="7" eb="9">
      <t>サイカ</t>
    </rPh>
    <rPh sb="9" eb="11">
      <t>イチ</t>
    </rPh>
    <rPh sb="12" eb="14">
      <t>エイキョウ</t>
    </rPh>
    <rPh sb="14" eb="15">
      <t>アタイ</t>
    </rPh>
    <rPh sb="16" eb="18">
      <t>カジュウ</t>
    </rPh>
    <rPh sb="18" eb="19">
      <t>アタイ</t>
    </rPh>
    <rPh sb="20" eb="21">
      <t>ジョウ</t>
    </rPh>
    <rPh sb="23" eb="25">
      <t>セッテイ</t>
    </rPh>
    <rPh sb="28" eb="30">
      <t>ホウコウ</t>
    </rPh>
    <rPh sb="31" eb="33">
      <t>メンセキ</t>
    </rPh>
    <rPh sb="34" eb="36">
      <t>サンシュツ</t>
    </rPh>
    <phoneticPr fontId="1"/>
  </si>
  <si>
    <t>足し合わせたものが着目点の断面力となる。</t>
    <rPh sb="0" eb="1">
      <t>タ</t>
    </rPh>
    <rPh sb="2" eb="3">
      <t>ア</t>
    </rPh>
    <rPh sb="9" eb="12">
      <t>チャクモクテン</t>
    </rPh>
    <rPh sb="13" eb="16">
      <t>ダンメンリョク</t>
    </rPh>
    <phoneticPr fontId="1"/>
  </si>
  <si>
    <t>図1-1. 影響線</t>
    <rPh sb="0" eb="1">
      <t>ズ</t>
    </rPh>
    <rPh sb="6" eb="9">
      <t>エイキョウセン</t>
    </rPh>
    <phoneticPr fontId="1"/>
  </si>
  <si>
    <t>格子点</t>
    <rPh sb="0" eb="3">
      <t>コウシテン</t>
    </rPh>
    <phoneticPr fontId="1"/>
  </si>
  <si>
    <t>影響値</t>
    <rPh sb="0" eb="2">
      <t>エイキョウ</t>
    </rPh>
    <rPh sb="2" eb="3">
      <t>アタイ</t>
    </rPh>
    <phoneticPr fontId="1"/>
  </si>
  <si>
    <t>着目位置 4-3</t>
    <rPh sb="0" eb="2">
      <t>チャクモク</t>
    </rPh>
    <rPh sb="2" eb="4">
      <t>イチ</t>
    </rPh>
    <phoneticPr fontId="1"/>
  </si>
  <si>
    <t>荷重載荷位置</t>
    <rPh sb="0" eb="2">
      <t>カジュウ</t>
    </rPh>
    <rPh sb="2" eb="4">
      <t>サイカ</t>
    </rPh>
    <rPh sb="4" eb="6">
      <t>イチ</t>
    </rPh>
    <phoneticPr fontId="1"/>
  </si>
  <si>
    <t>格点距離(縦断)</t>
    <rPh sb="0" eb="1">
      <t>カク</t>
    </rPh>
    <rPh sb="1" eb="2">
      <t>テン</t>
    </rPh>
    <rPh sb="2" eb="4">
      <t>キョリ</t>
    </rPh>
    <rPh sb="5" eb="7">
      <t>ジュウダン</t>
    </rPh>
    <phoneticPr fontId="1"/>
  </si>
  <si>
    <t>格点距離(横断)</t>
    <rPh sb="0" eb="1">
      <t>カク</t>
    </rPh>
    <rPh sb="1" eb="2">
      <t>テン</t>
    </rPh>
    <rPh sb="2" eb="4">
      <t>キョリ</t>
    </rPh>
    <rPh sb="5" eb="7">
      <t>オウダン</t>
    </rPh>
    <phoneticPr fontId="1"/>
  </si>
  <si>
    <t>横断番号</t>
    <rPh sb="0" eb="2">
      <t>オウダン</t>
    </rPh>
    <rPh sb="2" eb="4">
      <t>バンゴウ</t>
    </rPh>
    <phoneticPr fontId="1"/>
  </si>
  <si>
    <t>荷重載荷位置の
影響値</t>
    <rPh sb="0" eb="4">
      <t>カジュウサイカ</t>
    </rPh>
    <rPh sb="4" eb="6">
      <t>イチ</t>
    </rPh>
    <rPh sb="8" eb="10">
      <t>エイキョウ</t>
    </rPh>
    <rPh sb="10" eb="11">
      <t>アタイ</t>
    </rPh>
    <phoneticPr fontId="1"/>
  </si>
  <si>
    <t>影響値×荷重値</t>
    <rPh sb="0" eb="2">
      <t>エイキョウ</t>
    </rPh>
    <rPh sb="2" eb="3">
      <t>アタイ</t>
    </rPh>
    <rPh sb="4" eb="6">
      <t>カジュウ</t>
    </rPh>
    <rPh sb="6" eb="7">
      <t>アタイ</t>
    </rPh>
    <phoneticPr fontId="1"/>
  </si>
  <si>
    <t>影響面積</t>
    <rPh sb="0" eb="4">
      <t>エイキョウメンセキ</t>
    </rPh>
    <phoneticPr fontId="1"/>
  </si>
  <si>
    <t>左側地覆による4-3断面に生じる曲げモーメント</t>
    <rPh sb="0" eb="2">
      <t>ヒダリガワ</t>
    </rPh>
    <rPh sb="2" eb="4">
      <t>ジフク</t>
    </rPh>
    <rPh sb="10" eb="12">
      <t>ダンメン</t>
    </rPh>
    <rPh sb="13" eb="14">
      <t>ショウ</t>
    </rPh>
    <rPh sb="16" eb="17">
      <t>マ</t>
    </rPh>
    <phoneticPr fontId="1"/>
  </si>
  <si>
    <t>始点</t>
    <rPh sb="0" eb="2">
      <t>シテン</t>
    </rPh>
    <phoneticPr fontId="1"/>
  </si>
  <si>
    <t>終点</t>
    <rPh sb="0" eb="2">
      <t>シュウテン</t>
    </rPh>
    <phoneticPr fontId="1"/>
  </si>
  <si>
    <t>横断面</t>
    <rPh sb="0" eb="3">
      <t>オウダンメン</t>
    </rPh>
    <phoneticPr fontId="1"/>
  </si>
  <si>
    <t>影響面積(横断)</t>
    <rPh sb="0" eb="4">
      <t>エイキョウメンセキ</t>
    </rPh>
    <rPh sb="5" eb="7">
      <t>オウダン</t>
    </rPh>
    <phoneticPr fontId="1"/>
  </si>
  <si>
    <t>影響体積</t>
    <rPh sb="0" eb="4">
      <t>エイキョウタイセキ</t>
    </rPh>
    <phoneticPr fontId="1"/>
  </si>
  <si>
    <t>影響値×荷重</t>
    <rPh sb="0" eb="2">
      <t>エイキョウ</t>
    </rPh>
    <rPh sb="2" eb="3">
      <t>アタイ</t>
    </rPh>
    <rPh sb="4" eb="6">
      <t>カジュウ</t>
    </rPh>
    <phoneticPr fontId="1"/>
  </si>
  <si>
    <t>A1</t>
    <phoneticPr fontId="1"/>
  </si>
  <si>
    <t>A2</t>
  </si>
  <si>
    <t>A2</t>
    <phoneticPr fontId="1"/>
  </si>
  <si>
    <t>A3</t>
  </si>
  <si>
    <t>A3</t>
    <phoneticPr fontId="1"/>
  </si>
  <si>
    <t>A4</t>
  </si>
  <si>
    <t>A4</t>
    <phoneticPr fontId="1"/>
  </si>
  <si>
    <t>A5</t>
  </si>
  <si>
    <t>A5</t>
    <phoneticPr fontId="1"/>
  </si>
  <si>
    <t>A6</t>
  </si>
  <si>
    <t>A6</t>
    <phoneticPr fontId="1"/>
  </si>
  <si>
    <t>A7</t>
  </si>
  <si>
    <t>A7</t>
    <phoneticPr fontId="1"/>
  </si>
  <si>
    <t>A1=</t>
    <phoneticPr fontId="1"/>
  </si>
  <si>
    <t>A2=</t>
    <phoneticPr fontId="1"/>
  </si>
  <si>
    <t>A3=</t>
    <phoneticPr fontId="1"/>
  </si>
  <si>
    <t>A4=</t>
    <phoneticPr fontId="1"/>
  </si>
  <si>
    <t>A5=</t>
    <phoneticPr fontId="1"/>
  </si>
  <si>
    <t>A6=</t>
    <phoneticPr fontId="1"/>
  </si>
  <si>
    <t>A7=</t>
    <phoneticPr fontId="1"/>
  </si>
  <si>
    <t>×1.05</t>
    <phoneticPr fontId="1"/>
  </si>
  <si>
    <t>(3)分布荷重</t>
    <rPh sb="3" eb="5">
      <t>ブンプ</t>
    </rPh>
    <rPh sb="5" eb="7">
      <t>カジュウ</t>
    </rPh>
    <phoneticPr fontId="1"/>
  </si>
  <si>
    <t>各横断面で線荷重のときと同様にして、影響値に荷重値を乗じ影響面積を算出する。</t>
    <rPh sb="0" eb="1">
      <t>カク</t>
    </rPh>
    <rPh sb="1" eb="4">
      <t>オウダンメン</t>
    </rPh>
    <rPh sb="5" eb="8">
      <t>センカジュウ</t>
    </rPh>
    <rPh sb="12" eb="14">
      <t>ドウヨウ</t>
    </rPh>
    <rPh sb="18" eb="21">
      <t>エイキョウアタイ</t>
    </rPh>
    <rPh sb="22" eb="24">
      <t>カジュウ</t>
    </rPh>
    <rPh sb="24" eb="25">
      <t>アタイ</t>
    </rPh>
    <rPh sb="26" eb="27">
      <t>ジョウ</t>
    </rPh>
    <rPh sb="28" eb="32">
      <t>エイキョウメンセキ</t>
    </rPh>
    <rPh sb="33" eb="35">
      <t>サンシュツ</t>
    </rPh>
    <phoneticPr fontId="1"/>
  </si>
  <si>
    <t>各横断面で算出した影響面積を用いて、縦断方向にも面積を求め各パネルの和が着目点の断面力となる。</t>
    <rPh sb="0" eb="1">
      <t>カク</t>
    </rPh>
    <rPh sb="1" eb="3">
      <t>オウダン</t>
    </rPh>
    <rPh sb="3" eb="4">
      <t>メン</t>
    </rPh>
    <rPh sb="5" eb="7">
      <t>サンシュツ</t>
    </rPh>
    <rPh sb="9" eb="13">
      <t>エイキョウメンセキ</t>
    </rPh>
    <rPh sb="14" eb="15">
      <t>モチ</t>
    </rPh>
    <rPh sb="18" eb="20">
      <t>ジュウダン</t>
    </rPh>
    <rPh sb="20" eb="22">
      <t>ホウコウ</t>
    </rPh>
    <rPh sb="24" eb="26">
      <t>メンセキ</t>
    </rPh>
    <rPh sb="27" eb="28">
      <t>モト</t>
    </rPh>
    <rPh sb="29" eb="30">
      <t>カク</t>
    </rPh>
    <rPh sb="34" eb="35">
      <t>ワ</t>
    </rPh>
    <rPh sb="36" eb="39">
      <t>チャクモクテン</t>
    </rPh>
    <rPh sb="40" eb="43">
      <t>ダンメンリョク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</si>
</sst>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
  </numFmts>
  <fonts count="4" x14ac:knownFonts="1">
    <font>
      <sz val="11"/>
      <color theme="1"/>
      <name val="游ゴシック"/>
      <family val="2"/>
      <charset val="128"/>
      <scheme val="minor"/>
    </font>
    <font>
      <sz val="6"/>
      <name val="游ゴシック"/>
      <family val="2"/>
      <charset val="128"/>
      <scheme val="minor"/>
    </font>
    <font>
      <sz val="11"/>
      <color theme="1"/>
      <name val="ＭＳ 明朝"/>
      <family val="1"/>
      <charset val="128"/>
    </font>
    <font>
      <sz val="9"/>
      <color theme="1"/>
      <name val="ＭＳ 明朝"/>
      <family val="1"/>
      <charset val="128"/>
    </font>
  </fonts>
  <fills count="2">
    <fill>
      <patternFill patternType="none"/>
    </fill>
    <fill>
      <patternFill patternType="gray125"/>
    </fill>
  </fills>
  <borders count="1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2" fontId="0" fillId="0" borderId="0" xfId="0" applyNumberFormat="1">
      <alignment vertical="center"/>
    </xf>
    <xf numFmtId="0" fontId="2" fillId="0" borderId="0" xfId="0" applyFont="1">
      <alignment vertical="center"/>
    </xf>
    <xf numFmtId="0" fontId="3" fillId="0" borderId="0" xfId="0" applyFont="1">
      <alignment vertical="center"/>
    </xf>
    <xf numFmtId="176" fontId="3" fillId="0" borderId="0" xfId="0" applyNumberFormat="1" applyFont="1">
      <alignment vertical="center"/>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0" xfId="0" applyFont="1" applyBorder="1">
      <alignment vertical="center"/>
    </xf>
    <xf numFmtId="0" fontId="3" fillId="0" borderId="0" xfId="0" applyFont="1" applyAlignment="1">
      <alignment horizontal="right" vertical="center"/>
    </xf>
    <xf numFmtId="0" fontId="0" fillId="0" borderId="0" xfId="0" applyAlignment="1">
      <alignment horizontal="center" vertical="center"/>
    </xf>
    <xf numFmtId="56" fontId="3" fillId="0" borderId="0" xfId="0" quotePrefix="1"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emf"/><Relationship Id="rId4" Type="http://schemas.openxmlformats.org/officeDocument/2006/relationships/image" Target="../media/image7.emf"/></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10</xdr:row>
      <xdr:rowOff>142875</xdr:rowOff>
    </xdr:from>
    <xdr:to>
      <xdr:col>16</xdr:col>
      <xdr:colOff>66675</xdr:colOff>
      <xdr:row>21</xdr:row>
      <xdr:rowOff>104775</xdr:rowOff>
    </xdr:to>
    <xdr:pic>
      <xdr:nvPicPr>
        <xdr:cNvPr id="6" name="図 5">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 y="2047875"/>
          <a:ext cx="4143375"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21</xdr:row>
      <xdr:rowOff>133350</xdr:rowOff>
    </xdr:from>
    <xdr:to>
      <xdr:col>16</xdr:col>
      <xdr:colOff>38100</xdr:colOff>
      <xdr:row>31</xdr:row>
      <xdr:rowOff>76200</xdr:rowOff>
    </xdr:to>
    <xdr:pic>
      <xdr:nvPicPr>
        <xdr:cNvPr id="7" name="図 6">
          <a:extLst>
            <a:ext uri="{FF2B5EF4-FFF2-40B4-BE49-F238E27FC236}">
              <a16:creationId xmlns:a16="http://schemas.microsoft.com/office/drawing/2014/main" xmlns="" id="{00000000-0008-0000-02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4133850"/>
          <a:ext cx="4038600"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180974</xdr:colOff>
      <xdr:row>35</xdr:row>
      <xdr:rowOff>8694</xdr:rowOff>
    </xdr:from>
    <xdr:to>
      <xdr:col>19</xdr:col>
      <xdr:colOff>57149</xdr:colOff>
      <xdr:row>47</xdr:row>
      <xdr:rowOff>143339</xdr:rowOff>
    </xdr:to>
    <xdr:pic>
      <xdr:nvPicPr>
        <xdr:cNvPr id="8" name="図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3"/>
        <a:stretch>
          <a:fillRect/>
        </a:stretch>
      </xdr:blipFill>
      <xdr:spPr>
        <a:xfrm>
          <a:off x="457199" y="6676194"/>
          <a:ext cx="4848225" cy="2420645"/>
        </a:xfrm>
        <a:prstGeom prst="rect">
          <a:avLst/>
        </a:prstGeom>
      </xdr:spPr>
    </xdr:pic>
    <xdr:clientData/>
  </xdr:twoCellAnchor>
  <xdr:twoCellAnchor>
    <xdr:from>
      <xdr:col>2</xdr:col>
      <xdr:colOff>266700</xdr:colOff>
      <xdr:row>37</xdr:row>
      <xdr:rowOff>0</xdr:rowOff>
    </xdr:from>
    <xdr:to>
      <xdr:col>10</xdr:col>
      <xdr:colOff>0</xdr:colOff>
      <xdr:row>38</xdr:row>
      <xdr:rowOff>123825</xdr:rowOff>
    </xdr:to>
    <xdr:sp macro="" textlink="">
      <xdr:nvSpPr>
        <xdr:cNvPr id="2" name="テキスト ボックス 1">
          <a:extLst>
            <a:ext uri="{FF2B5EF4-FFF2-40B4-BE49-F238E27FC236}">
              <a16:creationId xmlns:a16="http://schemas.microsoft.com/office/drawing/2014/main" xmlns="" id="{3C9D3722-0EB5-C4CC-6A90-8ED2F32B0ED3}"/>
            </a:ext>
          </a:extLst>
        </xdr:cNvPr>
        <xdr:cNvSpPr txBox="1"/>
      </xdr:nvSpPr>
      <xdr:spPr>
        <a:xfrm>
          <a:off x="819150" y="7048500"/>
          <a:ext cx="194310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矢印位置が着目点</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14</xdr:row>
      <xdr:rowOff>76200</xdr:rowOff>
    </xdr:from>
    <xdr:to>
      <xdr:col>14</xdr:col>
      <xdr:colOff>200025</xdr:colOff>
      <xdr:row>21</xdr:row>
      <xdr:rowOff>9525</xdr:rowOff>
    </xdr:to>
    <xdr:pic>
      <xdr:nvPicPr>
        <xdr:cNvPr id="3" name="図 2">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743200"/>
          <a:ext cx="39147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157162</xdr:colOff>
      <xdr:row>34</xdr:row>
      <xdr:rowOff>19050</xdr:rowOff>
    </xdr:from>
    <xdr:ext cx="65" cy="172227"/>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8443912" y="6496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kumimoji="1" lang="ja-JP" altLang="en-US" sz="1100"/>
        </a:p>
      </xdr:txBody>
    </xdr:sp>
    <xdr:clientData/>
  </xdr:oneCellAnchor>
  <xdr:oneCellAnchor>
    <xdr:from>
      <xdr:col>25</xdr:col>
      <xdr:colOff>152400</xdr:colOff>
      <xdr:row>31</xdr:row>
      <xdr:rowOff>76200</xdr:rowOff>
    </xdr:from>
    <xdr:ext cx="65" cy="172227"/>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7058025" y="598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kumimoji="1" lang="ja-JP" altLang="en-US" sz="1100"/>
        </a:p>
      </xdr:txBody>
    </xdr:sp>
    <xdr:clientData/>
  </xdr:oneCellAnchor>
  <xdr:oneCellAnchor>
    <xdr:from>
      <xdr:col>3</xdr:col>
      <xdr:colOff>228599</xdr:colOff>
      <xdr:row>41</xdr:row>
      <xdr:rowOff>133349</xdr:rowOff>
    </xdr:from>
    <xdr:ext cx="2733676" cy="1041567"/>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xmlns="" id="{00000000-0008-0000-0300-000007000000}"/>
                </a:ext>
              </a:extLst>
            </xdr:cNvPr>
            <xdr:cNvSpPr txBox="1"/>
          </xdr:nvSpPr>
          <xdr:spPr>
            <a:xfrm>
              <a:off x="1057274" y="7943849"/>
              <a:ext cx="2733676" cy="1041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kumimoji="1" lang="ja-JP" altLang="en-US" sz="2400" i="1">
                            <a:latin typeface="Cambria Math" panose="02040503050406030204" pitchFamily="18" charset="0"/>
                          </a:rPr>
                        </m:ctrlPr>
                      </m:naryPr>
                      <m:sub>
                        <m:r>
                          <m:rPr>
                            <m:brk m:alnAt="23"/>
                          </m:rPr>
                          <a:rPr kumimoji="1" lang="en-US" altLang="ja-JP" sz="2400" b="0" i="1">
                            <a:latin typeface="Cambria Math" panose="02040503050406030204" pitchFamily="18" charset="0"/>
                          </a:rPr>
                          <m:t>1</m:t>
                        </m:r>
                      </m:sub>
                      <m:sup>
                        <m:r>
                          <a:rPr kumimoji="1" lang="en-US" altLang="ja-JP" sz="2400" b="0" i="1">
                            <a:latin typeface="Cambria Math" panose="02040503050406030204" pitchFamily="18" charset="0"/>
                          </a:rPr>
                          <m:t>5</m:t>
                        </m:r>
                      </m:sup>
                      <m:e>
                        <m:f>
                          <m:fPr>
                            <m:ctrlPr>
                              <a:rPr kumimoji="1" lang="en-US" altLang="ja-JP" sz="2400" b="0" i="1">
                                <a:latin typeface="Cambria Math" panose="02040503050406030204" pitchFamily="18" charset="0"/>
                              </a:rPr>
                            </m:ctrlPr>
                          </m:fPr>
                          <m:num>
                            <m:r>
                              <a:rPr kumimoji="1" lang="en-US" altLang="ja-JP" sz="2400" b="0" i="1">
                                <a:latin typeface="Cambria Math" panose="02040503050406030204" pitchFamily="18" charset="0"/>
                              </a:rPr>
                              <m:t>𝑆</m:t>
                            </m:r>
                            <m:d>
                              <m:dPr>
                                <m:ctrlPr>
                                  <a:rPr kumimoji="1" lang="en-US" altLang="ja-JP" sz="2400" b="0" i="1">
                                    <a:latin typeface="Cambria Math" panose="02040503050406030204" pitchFamily="18" charset="0"/>
                                  </a:rPr>
                                </m:ctrlPr>
                              </m:dPr>
                              <m:e>
                                <m:r>
                                  <m:rPr>
                                    <m:sty m:val="p"/>
                                  </m:rPr>
                                  <a:rPr kumimoji="1" lang="en-US" altLang="ja-JP" sz="2400" b="0" i="1">
                                    <a:latin typeface="Cambria Math" panose="02040503050406030204" pitchFamily="18" charset="0"/>
                                  </a:rPr>
                                  <m:t>η</m:t>
                                </m:r>
                                <m:r>
                                  <a:rPr kumimoji="1" lang="en-US" altLang="ja-JP" sz="2400" b="0" i="1" baseline="-25000">
                                    <a:latin typeface="Cambria Math" panose="02040503050406030204" pitchFamily="18" charset="0"/>
                                  </a:rPr>
                                  <m:t>𝑖</m:t>
                                </m:r>
                                <m:r>
                                  <a:rPr kumimoji="1" lang="en-US" altLang="ja-JP" sz="2400" b="0" i="1">
                                    <a:latin typeface="Cambria Math" panose="02040503050406030204" pitchFamily="18" charset="0"/>
                                  </a:rPr>
                                  <m:t>+</m:t>
                                </m:r>
                                <m:r>
                                  <m:rPr>
                                    <m:sty m:val="p"/>
                                  </m:rPr>
                                  <a:rPr kumimoji="1" lang="en-US" altLang="ja-JP" sz="2400" b="0" i="1">
                                    <a:latin typeface="Cambria Math" panose="02040503050406030204" pitchFamily="18" charset="0"/>
                                  </a:rPr>
                                  <m:t>η</m:t>
                                </m:r>
                                <m:r>
                                  <a:rPr kumimoji="1" lang="en-US" altLang="ja-JP" sz="2400" b="0" i="1" baseline="-25000">
                                    <a:latin typeface="Cambria Math" panose="02040503050406030204" pitchFamily="18" charset="0"/>
                                  </a:rPr>
                                  <m:t>𝑖</m:t>
                                </m:r>
                                <m:r>
                                  <a:rPr kumimoji="1" lang="en-US" altLang="ja-JP" sz="2400" b="0" i="1" baseline="-25000">
                                    <a:latin typeface="Cambria Math" panose="02040503050406030204" pitchFamily="18" charset="0"/>
                                  </a:rPr>
                                  <m:t>+1</m:t>
                                </m:r>
                              </m:e>
                            </m:d>
                            <m:r>
                              <a:rPr kumimoji="1" lang="en-US" altLang="ja-JP" sz="2400" b="0" i="1" baseline="0">
                                <a:latin typeface="Cambria Math" panose="02040503050406030204" pitchFamily="18" charset="0"/>
                              </a:rPr>
                              <m:t>𝐿</m:t>
                            </m:r>
                          </m:num>
                          <m:den>
                            <m:r>
                              <a:rPr kumimoji="1" lang="en-US" altLang="ja-JP" sz="2400" b="0" i="1">
                                <a:latin typeface="Cambria Math" panose="02040503050406030204" pitchFamily="18" charset="0"/>
                              </a:rPr>
                              <m:t>2</m:t>
                            </m:r>
                          </m:den>
                        </m:f>
                      </m:e>
                    </m:nary>
                  </m:oMath>
                </m:oMathPara>
              </a14:m>
              <a:endParaRPr kumimoji="1" lang="ja-JP" altLang="en-US" sz="2400">
                <a:latin typeface="Times New Roman" panose="02020603050405020304" pitchFamily="18" charset="0"/>
                <a:cs typeface="Times New Roman" panose="02020603050405020304" pitchFamily="18" charset="0"/>
              </a:endParaRPr>
            </a:p>
          </xdr:txBody>
        </xdr:sp>
      </mc:Choice>
      <mc:Fallback xmlns="">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1057274" y="7943849"/>
              <a:ext cx="2733676" cy="1041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kumimoji="1" lang="ja-JP" altLang="en-US" sz="2400" i="0">
                  <a:latin typeface="Cambria Math" panose="02040503050406030204" pitchFamily="18" charset="0"/>
                </a:rPr>
                <a:t>∑</a:t>
              </a:r>
              <a:r>
                <a:rPr kumimoji="1" lang="en-US" altLang="ja-JP" sz="2400" b="0" i="0">
                  <a:latin typeface="Cambria Math" panose="02040503050406030204" pitchFamily="18" charset="0"/>
                </a:rPr>
                <a:t>_1^5▒𝑆(η</a:t>
              </a:r>
              <a:r>
                <a:rPr kumimoji="1" lang="en-US" altLang="ja-JP" sz="2400" b="0" i="0" baseline="-25000">
                  <a:latin typeface="Cambria Math" panose="02040503050406030204" pitchFamily="18" charset="0"/>
                </a:rPr>
                <a:t>𝑖</a:t>
              </a:r>
              <a:r>
                <a:rPr kumimoji="1" lang="en-US" altLang="ja-JP" sz="2400" b="0" i="0">
                  <a:latin typeface="Cambria Math" panose="02040503050406030204" pitchFamily="18" charset="0"/>
                </a:rPr>
                <a:t>+η</a:t>
              </a:r>
              <a:r>
                <a:rPr kumimoji="1" lang="en-US" altLang="ja-JP" sz="2400" b="0" i="0" baseline="-25000">
                  <a:latin typeface="Cambria Math" panose="02040503050406030204" pitchFamily="18" charset="0"/>
                </a:rPr>
                <a:t>𝑖+1)</a:t>
              </a:r>
              <a:r>
                <a:rPr kumimoji="1" lang="en-US" altLang="ja-JP" sz="2400" b="0" i="0" baseline="0">
                  <a:latin typeface="Cambria Math" panose="02040503050406030204" pitchFamily="18" charset="0"/>
                </a:rPr>
                <a:t>𝐿/</a:t>
              </a:r>
              <a:r>
                <a:rPr kumimoji="1" lang="en-US" altLang="ja-JP" sz="2400" b="0" i="0">
                  <a:latin typeface="Cambria Math" panose="02040503050406030204" pitchFamily="18" charset="0"/>
                </a:rPr>
                <a:t>2</a:t>
              </a:r>
              <a:endParaRPr kumimoji="1" lang="ja-JP" altLang="en-US" sz="24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xdr:col>
      <xdr:colOff>57150</xdr:colOff>
      <xdr:row>43</xdr:row>
      <xdr:rowOff>142875</xdr:rowOff>
    </xdr:from>
    <xdr:ext cx="654410" cy="375680"/>
    <mc:AlternateContent xmlns:mc="http://schemas.openxmlformats.org/markup-compatibility/2006" xmlns:a14="http://schemas.microsoft.com/office/drawing/2010/main">
      <mc:Choice Requires="a14">
        <xdr:sp macro="" textlink="">
          <xdr:nvSpPr>
            <xdr:cNvPr id="8" name="テキスト ボックス 7">
              <a:extLst>
                <a:ext uri="{FF2B5EF4-FFF2-40B4-BE49-F238E27FC236}">
                  <a16:creationId xmlns:a16="http://schemas.microsoft.com/office/drawing/2014/main" xmlns="" id="{00000000-0008-0000-0300-000008000000}"/>
                </a:ext>
              </a:extLst>
            </xdr:cNvPr>
            <xdr:cNvSpPr txBox="1"/>
          </xdr:nvSpPr>
          <xdr:spPr>
            <a:xfrm>
              <a:off x="609600" y="8334375"/>
              <a:ext cx="654410"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en-US" altLang="ja-JP" sz="2400" b="0" i="1">
                        <a:latin typeface="Cambria Math" panose="02040503050406030204" pitchFamily="18" charset="0"/>
                      </a:rPr>
                      <m:t>𝑀</m:t>
                    </m:r>
                    <m:r>
                      <a:rPr kumimoji="1" lang="en-US" altLang="ja-JP" sz="2400" b="0" i="1">
                        <a:latin typeface="Cambria Math" panose="02040503050406030204" pitchFamily="18" charset="0"/>
                      </a:rPr>
                      <m:t>=</m:t>
                    </m:r>
                  </m:oMath>
                </m:oMathPara>
              </a14:m>
              <a:endParaRPr kumimoji="1" lang="ja-JP" altLang="en-US" sz="2400"/>
            </a:p>
          </xdr:txBody>
        </xdr:sp>
      </mc:Choice>
      <mc:Fallback xmlns="">
        <xdr:sp macro="" textlink="">
          <xdr:nvSpPr>
            <xdr:cNvPr id="8" name="テキスト ボックス 7">
              <a:extLst>
                <a:ext uri="{FF2B5EF4-FFF2-40B4-BE49-F238E27FC236}">
                  <a16:creationId xmlns:a16="http://schemas.microsoft.com/office/drawing/2014/main" id="{00000000-0008-0000-0300-000008000000}"/>
                </a:ext>
              </a:extLst>
            </xdr:cNvPr>
            <xdr:cNvSpPr txBox="1"/>
          </xdr:nvSpPr>
          <xdr:spPr>
            <a:xfrm>
              <a:off x="609600" y="8334375"/>
              <a:ext cx="654410"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400" b="0" i="0">
                  <a:latin typeface="Cambria Math" panose="02040503050406030204" pitchFamily="18" charset="0"/>
                </a:rPr>
                <a:t>𝑀=</a:t>
              </a:r>
              <a:endParaRPr kumimoji="1" lang="ja-JP" altLang="en-US" sz="2400"/>
            </a:p>
          </xdr:txBody>
        </xdr:sp>
      </mc:Fallback>
    </mc:AlternateContent>
    <xdr:clientData/>
  </xdr:oneCellAnchor>
  <xdr:twoCellAnchor editAs="oneCell">
    <xdr:from>
      <xdr:col>0</xdr:col>
      <xdr:colOff>66675</xdr:colOff>
      <xdr:row>3</xdr:row>
      <xdr:rowOff>19050</xdr:rowOff>
    </xdr:from>
    <xdr:to>
      <xdr:col>16</xdr:col>
      <xdr:colOff>47625</xdr:colOff>
      <xdr:row>14</xdr:row>
      <xdr:rowOff>180975</xdr:rowOff>
    </xdr:to>
    <xdr:pic>
      <xdr:nvPicPr>
        <xdr:cNvPr id="9" name="図 8">
          <a:extLst>
            <a:ext uri="{FF2B5EF4-FFF2-40B4-BE49-F238E27FC236}">
              <a16:creationId xmlns:a16="http://schemas.microsoft.com/office/drawing/2014/main" xmlns="" id="{577877A0-F19B-DA01-770C-2A8341C718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90550"/>
          <a:ext cx="440055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19051</xdr:colOff>
      <xdr:row>30</xdr:row>
      <xdr:rowOff>76199</xdr:rowOff>
    </xdr:from>
    <xdr:to>
      <xdr:col>16</xdr:col>
      <xdr:colOff>11455</xdr:colOff>
      <xdr:row>42</xdr:row>
      <xdr:rowOff>28574</xdr:rowOff>
    </xdr:to>
    <xdr:pic>
      <xdr:nvPicPr>
        <xdr:cNvPr id="2" name="図 1">
          <a:extLst>
            <a:ext uri="{FF2B5EF4-FFF2-40B4-BE49-F238E27FC236}">
              <a16:creationId xmlns:a16="http://schemas.microsoft.com/office/drawing/2014/main" xmlns="" id="{1C8234FC-E784-99FA-4835-615D8B30A5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1" y="5791199"/>
          <a:ext cx="4412004"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257175</xdr:colOff>
      <xdr:row>17</xdr:row>
      <xdr:rowOff>57150</xdr:rowOff>
    </xdr:from>
    <xdr:to>
      <xdr:col>38</xdr:col>
      <xdr:colOff>228600</xdr:colOff>
      <xdr:row>31</xdr:row>
      <xdr:rowOff>104775</xdr:rowOff>
    </xdr:to>
    <xdr:pic>
      <xdr:nvPicPr>
        <xdr:cNvPr id="10" name="図 9">
          <a:extLst>
            <a:ext uri="{FF2B5EF4-FFF2-40B4-BE49-F238E27FC236}">
              <a16:creationId xmlns:a16="http://schemas.microsoft.com/office/drawing/2014/main" xmlns="" id="{B0C3D60E-9F8F-4986-D036-C4B08FB4D95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34125" y="3295650"/>
          <a:ext cx="439102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123825</xdr:colOff>
      <xdr:row>31</xdr:row>
      <xdr:rowOff>180975</xdr:rowOff>
    </xdr:from>
    <xdr:to>
      <xdr:col>35</xdr:col>
      <xdr:colOff>123825</xdr:colOff>
      <xdr:row>42</xdr:row>
      <xdr:rowOff>152400</xdr:rowOff>
    </xdr:to>
    <xdr:pic>
      <xdr:nvPicPr>
        <xdr:cNvPr id="12" name="図 11">
          <a:extLst>
            <a:ext uri="{FF2B5EF4-FFF2-40B4-BE49-F238E27FC236}">
              <a16:creationId xmlns:a16="http://schemas.microsoft.com/office/drawing/2014/main" xmlns="" id="{6688A5B5-B0B8-722C-298F-242293583B8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77000" y="6086475"/>
          <a:ext cx="3314700"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142875</xdr:colOff>
      <xdr:row>3</xdr:row>
      <xdr:rowOff>28575</xdr:rowOff>
    </xdr:from>
    <xdr:to>
      <xdr:col>38</xdr:col>
      <xdr:colOff>257175</xdr:colOff>
      <xdr:row>15</xdr:row>
      <xdr:rowOff>142875</xdr:rowOff>
    </xdr:to>
    <xdr:pic>
      <xdr:nvPicPr>
        <xdr:cNvPr id="11" name="図 10">
          <a:extLst>
            <a:ext uri="{FF2B5EF4-FFF2-40B4-BE49-F238E27FC236}">
              <a16:creationId xmlns:a16="http://schemas.microsoft.com/office/drawing/2014/main" xmlns="" id="{A186163D-044A-0F2E-68F4-A733F81814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6050" y="600075"/>
          <a:ext cx="42576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47625</xdr:colOff>
      <xdr:row>12</xdr:row>
      <xdr:rowOff>57150</xdr:rowOff>
    </xdr:from>
    <xdr:to>
      <xdr:col>19</xdr:col>
      <xdr:colOff>576986</xdr:colOff>
      <xdr:row>24</xdr:row>
      <xdr:rowOff>210079</xdr:rowOff>
    </xdr:to>
    <xdr:pic>
      <xdr:nvPicPr>
        <xdr:cNvPr id="2" name="図 1">
          <a:extLst>
            <a:ext uri="{FF2B5EF4-FFF2-40B4-BE49-F238E27FC236}">
              <a16:creationId xmlns:a16="http://schemas.microsoft.com/office/drawing/2014/main" xmlns="" id="{3A7B4446-D56B-52EF-B07F-F19C4AFD0C02}"/>
            </a:ext>
          </a:extLst>
        </xdr:cNvPr>
        <xdr:cNvPicPr>
          <a:picLocks noChangeAspect="1"/>
        </xdr:cNvPicPr>
      </xdr:nvPicPr>
      <xdr:blipFill>
        <a:blip xmlns:r="http://schemas.openxmlformats.org/officeDocument/2006/relationships" r:embed="rId1"/>
        <a:stretch>
          <a:fillRect/>
        </a:stretch>
      </xdr:blipFill>
      <xdr:spPr>
        <a:xfrm>
          <a:off x="2790825" y="2914650"/>
          <a:ext cx="11330711" cy="3010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35"/>
  <sheetViews>
    <sheetView view="pageBreakPreview" zoomScaleNormal="100" zoomScaleSheetLayoutView="100" workbookViewId="0"/>
  </sheetViews>
  <sheetFormatPr defaultColWidth="3.625" defaultRowHeight="15" customHeight="1" x14ac:dyDescent="0.4"/>
  <cols>
    <col min="1" max="16384" width="3.625" style="3"/>
  </cols>
  <sheetData>
    <row r="1" spans="1:1" ht="15" customHeight="1" x14ac:dyDescent="0.4">
      <c r="A1" s="2" t="s">
        <v>13</v>
      </c>
    </row>
    <row r="3" spans="1:1" ht="15" customHeight="1" x14ac:dyDescent="0.4">
      <c r="A3" s="3" t="s">
        <v>15</v>
      </c>
    </row>
    <row r="4" spans="1:1" ht="15" customHeight="1" x14ac:dyDescent="0.4">
      <c r="A4" s="3" t="s">
        <v>21</v>
      </c>
    </row>
    <row r="5" spans="1:1" ht="15" customHeight="1" x14ac:dyDescent="0.4">
      <c r="A5" s="3" t="s">
        <v>14</v>
      </c>
    </row>
    <row r="7" spans="1:1" ht="15" customHeight="1" x14ac:dyDescent="0.4">
      <c r="A7" s="3" t="s">
        <v>16</v>
      </c>
    </row>
    <row r="8" spans="1:1" ht="15" customHeight="1" x14ac:dyDescent="0.4">
      <c r="A8" s="3" t="s">
        <v>18</v>
      </c>
    </row>
    <row r="9" spans="1:1" ht="15" customHeight="1" x14ac:dyDescent="0.4">
      <c r="A9" s="3" t="s">
        <v>17</v>
      </c>
    </row>
    <row r="10" spans="1:1" ht="15" customHeight="1" x14ac:dyDescent="0.4">
      <c r="A10" s="3" t="s">
        <v>20</v>
      </c>
    </row>
    <row r="33" spans="4:9" ht="15" customHeight="1" x14ac:dyDescent="0.4">
      <c r="D33" s="3" t="s">
        <v>19</v>
      </c>
    </row>
    <row r="35" spans="4:9" ht="15" customHeight="1" x14ac:dyDescent="0.4">
      <c r="I35" s="3" t="s">
        <v>36</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0"/>
  <sheetViews>
    <sheetView view="pageBreakPreview" zoomScaleNormal="100" zoomScaleSheetLayoutView="100" workbookViewId="0">
      <selection activeCell="R42" sqref="R42"/>
    </sheetView>
  </sheetViews>
  <sheetFormatPr defaultColWidth="3.625" defaultRowHeight="15" customHeight="1" x14ac:dyDescent="0.4"/>
  <cols>
    <col min="1" max="16384" width="3.625" style="3"/>
  </cols>
  <sheetData>
    <row r="1" spans="1:23" ht="15" customHeight="1" x14ac:dyDescent="0.4">
      <c r="A1" s="3" t="s">
        <v>22</v>
      </c>
      <c r="W1" s="3" t="s">
        <v>75</v>
      </c>
    </row>
    <row r="2" spans="1:23" ht="15" customHeight="1" x14ac:dyDescent="0.4">
      <c r="A2" s="3" t="s">
        <v>23</v>
      </c>
      <c r="W2" s="3" t="s">
        <v>76</v>
      </c>
    </row>
    <row r="3" spans="1:23" ht="15" customHeight="1" x14ac:dyDescent="0.4">
      <c r="A3" s="3" t="s">
        <v>24</v>
      </c>
      <c r="W3" s="3" t="s">
        <v>77</v>
      </c>
    </row>
    <row r="22" spans="1:6" ht="15" customHeight="1" x14ac:dyDescent="0.4">
      <c r="A22" s="3" t="s">
        <v>25</v>
      </c>
      <c r="F22" s="3" t="s">
        <v>26</v>
      </c>
    </row>
    <row r="24" spans="1:6" ht="15" customHeight="1" x14ac:dyDescent="0.4">
      <c r="A24" s="3" t="s">
        <v>27</v>
      </c>
    </row>
    <row r="25" spans="1:6" ht="15" customHeight="1" x14ac:dyDescent="0.4">
      <c r="A25" s="3" t="s">
        <v>28</v>
      </c>
    </row>
    <row r="26" spans="1:6" ht="15" customHeight="1" x14ac:dyDescent="0.4">
      <c r="A26" s="3" t="s">
        <v>29</v>
      </c>
      <c r="B26" s="3" t="s">
        <v>30</v>
      </c>
      <c r="C26" s="3" t="s">
        <v>31</v>
      </c>
      <c r="D26" s="3" t="s">
        <v>32</v>
      </c>
    </row>
    <row r="28" spans="1:6" ht="15" customHeight="1" x14ac:dyDescent="0.4">
      <c r="A28" s="3" t="s">
        <v>33</v>
      </c>
    </row>
    <row r="29" spans="1:6" ht="15" customHeight="1" x14ac:dyDescent="0.4">
      <c r="A29" s="3" t="s">
        <v>34</v>
      </c>
    </row>
    <row r="30" spans="1:6" ht="15" customHeight="1" x14ac:dyDescent="0.4">
      <c r="A30" s="3" t="s">
        <v>35</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29"/>
  <sheetViews>
    <sheetView workbookViewId="0">
      <selection activeCell="N2" sqref="N2"/>
    </sheetView>
  </sheetViews>
  <sheetFormatPr defaultRowHeight="18.75" x14ac:dyDescent="0.4"/>
  <cols>
    <col min="5" max="5" width="14.25" bestFit="1" customWidth="1"/>
    <col min="9" max="9" width="10.5" bestFit="1" customWidth="1"/>
  </cols>
  <sheetData>
    <row r="1" spans="1:20" x14ac:dyDescent="0.4">
      <c r="A1" s="16" t="s">
        <v>0</v>
      </c>
      <c r="B1" s="16"/>
      <c r="C1" s="16"/>
      <c r="E1" s="16" t="s">
        <v>5</v>
      </c>
      <c r="F1" s="16"/>
      <c r="G1" s="16"/>
      <c r="I1" s="16" t="s">
        <v>6</v>
      </c>
      <c r="J1" s="16"/>
      <c r="K1" s="16"/>
      <c r="M1" s="16" t="s">
        <v>7</v>
      </c>
      <c r="N1" s="16"/>
      <c r="O1" s="16" t="s">
        <v>8</v>
      </c>
      <c r="P1" s="16"/>
      <c r="Q1" s="16" t="s">
        <v>9</v>
      </c>
      <c r="R1" s="16"/>
      <c r="S1" s="16" t="s">
        <v>10</v>
      </c>
      <c r="T1" s="16"/>
    </row>
    <row r="2" spans="1:20" x14ac:dyDescent="0.4">
      <c r="A2">
        <v>1</v>
      </c>
      <c r="B2">
        <v>0</v>
      </c>
      <c r="C2">
        <v>0</v>
      </c>
      <c r="E2" t="s">
        <v>1</v>
      </c>
      <c r="F2">
        <v>1</v>
      </c>
      <c r="G2">
        <v>1.8339999999999999E-2</v>
      </c>
      <c r="I2" t="s">
        <v>1</v>
      </c>
      <c r="J2">
        <v>1</v>
      </c>
      <c r="K2">
        <v>5.3129999999999997E-2</v>
      </c>
      <c r="M2">
        <v>0</v>
      </c>
      <c r="N2">
        <v>1.0249999999999999</v>
      </c>
      <c r="O2">
        <v>0</v>
      </c>
      <c r="P2">
        <f>N2-0.6</f>
        <v>0.42499999999999993</v>
      </c>
      <c r="Q2">
        <v>0</v>
      </c>
      <c r="R2">
        <v>-8.6750000000000007</v>
      </c>
      <c r="S2">
        <v>0</v>
      </c>
      <c r="T2">
        <f>R2+0.6</f>
        <v>-8.0750000000000011</v>
      </c>
    </row>
    <row r="3" spans="1:20" x14ac:dyDescent="0.4">
      <c r="A3">
        <v>2</v>
      </c>
      <c r="B3">
        <v>5.5</v>
      </c>
      <c r="C3">
        <v>0</v>
      </c>
      <c r="E3" t="s">
        <v>2</v>
      </c>
      <c r="F3">
        <v>2</v>
      </c>
      <c r="G3">
        <v>1.9789999999999999E-2</v>
      </c>
      <c r="I3" t="s">
        <v>2</v>
      </c>
      <c r="J3">
        <v>2</v>
      </c>
      <c r="K3">
        <v>5.3179999999999998E-2</v>
      </c>
      <c r="M3">
        <v>5.5</v>
      </c>
      <c r="N3">
        <v>1.0249999999999999</v>
      </c>
      <c r="O3">
        <v>5.5</v>
      </c>
      <c r="P3">
        <f t="shared" ref="P3:P8" si="0">N3-0.6</f>
        <v>0.42499999999999993</v>
      </c>
      <c r="Q3">
        <v>5.5</v>
      </c>
      <c r="R3">
        <v>-8.6750000000000007</v>
      </c>
      <c r="S3">
        <v>5.5</v>
      </c>
      <c r="T3">
        <f t="shared" ref="T3:T8" si="1">R3+0.6</f>
        <v>-8.0750000000000011</v>
      </c>
    </row>
    <row r="4" spans="1:20" x14ac:dyDescent="0.4">
      <c r="A4">
        <v>3</v>
      </c>
      <c r="B4">
        <f>B3+5.5</f>
        <v>11</v>
      </c>
      <c r="C4">
        <v>0</v>
      </c>
      <c r="E4" t="s">
        <v>3</v>
      </c>
      <c r="F4">
        <v>3</v>
      </c>
      <c r="G4">
        <v>1.719E-2</v>
      </c>
      <c r="I4" t="s">
        <v>3</v>
      </c>
      <c r="J4">
        <v>3</v>
      </c>
      <c r="K4">
        <v>5.4949999999999999E-2</v>
      </c>
      <c r="M4">
        <f>M3+5.5</f>
        <v>11</v>
      </c>
      <c r="N4">
        <v>1.0249999999999999</v>
      </c>
      <c r="O4">
        <f>O3+5.5</f>
        <v>11</v>
      </c>
      <c r="P4">
        <f t="shared" si="0"/>
        <v>0.42499999999999993</v>
      </c>
      <c r="Q4">
        <f>Q3+5.5</f>
        <v>11</v>
      </c>
      <c r="R4">
        <v>-8.6750000000000007</v>
      </c>
      <c r="S4">
        <f>S3+5.5</f>
        <v>11</v>
      </c>
      <c r="T4">
        <f t="shared" si="1"/>
        <v>-8.0750000000000011</v>
      </c>
    </row>
    <row r="5" spans="1:20" x14ac:dyDescent="0.4">
      <c r="A5">
        <v>4</v>
      </c>
      <c r="B5">
        <f>B4+5.5</f>
        <v>16.5</v>
      </c>
      <c r="C5">
        <v>0</v>
      </c>
      <c r="E5" t="s">
        <v>4</v>
      </c>
      <c r="F5">
        <v>4</v>
      </c>
      <c r="G5">
        <v>1.8880000000000001E-2</v>
      </c>
      <c r="I5" t="s">
        <v>4</v>
      </c>
      <c r="J5">
        <v>4</v>
      </c>
      <c r="K5">
        <v>5.4980000000000001E-2</v>
      </c>
      <c r="M5">
        <f>M4+5.5</f>
        <v>16.5</v>
      </c>
      <c r="N5">
        <v>1.0249999999999999</v>
      </c>
      <c r="O5">
        <f>O4+5.5</f>
        <v>16.5</v>
      </c>
      <c r="P5">
        <f t="shared" si="0"/>
        <v>0.42499999999999993</v>
      </c>
      <c r="Q5">
        <f>Q4+5.5</f>
        <v>16.5</v>
      </c>
      <c r="R5">
        <v>-8.6750000000000007</v>
      </c>
      <c r="S5">
        <f>S4+5.5</f>
        <v>16.5</v>
      </c>
      <c r="T5">
        <f t="shared" si="1"/>
        <v>-8.0750000000000011</v>
      </c>
    </row>
    <row r="6" spans="1:20" x14ac:dyDescent="0.4">
      <c r="A6">
        <v>5</v>
      </c>
      <c r="B6">
        <f>B5+5.5</f>
        <v>22</v>
      </c>
      <c r="C6">
        <v>0</v>
      </c>
      <c r="M6">
        <f>M5+5.5</f>
        <v>22</v>
      </c>
      <c r="N6">
        <v>1.0249999999999999</v>
      </c>
      <c r="O6">
        <f>O5+5.5</f>
        <v>22</v>
      </c>
      <c r="P6">
        <f t="shared" si="0"/>
        <v>0.42499999999999993</v>
      </c>
      <c r="Q6">
        <f>Q5+5.5</f>
        <v>22</v>
      </c>
      <c r="R6">
        <v>-8.6750000000000007</v>
      </c>
      <c r="S6">
        <f>S5+5.5</f>
        <v>22</v>
      </c>
      <c r="T6">
        <f t="shared" si="1"/>
        <v>-8.0750000000000011</v>
      </c>
    </row>
    <row r="7" spans="1:20" x14ac:dyDescent="0.4">
      <c r="A7">
        <v>6</v>
      </c>
      <c r="B7">
        <f>B6+5.5</f>
        <v>27.5</v>
      </c>
      <c r="C7">
        <v>0</v>
      </c>
      <c r="M7">
        <f>M6+5.5</f>
        <v>27.5</v>
      </c>
      <c r="N7">
        <v>1.0249999999999999</v>
      </c>
      <c r="O7">
        <f>O6+5.5</f>
        <v>27.5</v>
      </c>
      <c r="P7">
        <f t="shared" si="0"/>
        <v>0.42499999999999993</v>
      </c>
      <c r="Q7">
        <f>Q6+5.5</f>
        <v>27.5</v>
      </c>
      <c r="R7">
        <v>-8.6750000000000007</v>
      </c>
      <c r="S7">
        <f>S6+5.5</f>
        <v>27.5</v>
      </c>
      <c r="T7">
        <f t="shared" si="1"/>
        <v>-8.0750000000000011</v>
      </c>
    </row>
    <row r="8" spans="1:20" x14ac:dyDescent="0.4">
      <c r="A8">
        <v>7</v>
      </c>
      <c r="B8">
        <f>B7+5.5</f>
        <v>33</v>
      </c>
      <c r="C8">
        <v>0</v>
      </c>
      <c r="M8">
        <f>M7+5.5</f>
        <v>33</v>
      </c>
      <c r="N8">
        <v>1.0249999999999999</v>
      </c>
      <c r="O8">
        <f>O7+5.5</f>
        <v>33</v>
      </c>
      <c r="P8">
        <f t="shared" si="0"/>
        <v>0.42499999999999993</v>
      </c>
      <c r="Q8">
        <f>Q7+5.5</f>
        <v>33</v>
      </c>
      <c r="R8">
        <v>-8.6750000000000007</v>
      </c>
      <c r="S8">
        <f>S7+5.5</f>
        <v>33</v>
      </c>
      <c r="T8">
        <f t="shared" si="1"/>
        <v>-8.0750000000000011</v>
      </c>
    </row>
    <row r="9" spans="1:20" x14ac:dyDescent="0.4">
      <c r="A9">
        <v>8</v>
      </c>
      <c r="B9">
        <v>0</v>
      </c>
      <c r="C9">
        <v>-2.5499999999999998</v>
      </c>
    </row>
    <row r="10" spans="1:20" x14ac:dyDescent="0.4">
      <c r="A10">
        <v>9</v>
      </c>
      <c r="B10">
        <v>5.5</v>
      </c>
      <c r="C10">
        <v>-2.5499999999999998</v>
      </c>
    </row>
    <row r="11" spans="1:20" x14ac:dyDescent="0.4">
      <c r="A11">
        <v>10</v>
      </c>
      <c r="B11">
        <f>B10+5.5</f>
        <v>11</v>
      </c>
      <c r="C11">
        <v>-2.5499999999999998</v>
      </c>
    </row>
    <row r="12" spans="1:20" x14ac:dyDescent="0.4">
      <c r="A12">
        <v>11</v>
      </c>
      <c r="B12">
        <f>B11+5.5</f>
        <v>16.5</v>
      </c>
      <c r="C12">
        <v>-2.5499999999999998</v>
      </c>
    </row>
    <row r="13" spans="1:20" x14ac:dyDescent="0.4">
      <c r="A13">
        <v>12</v>
      </c>
      <c r="B13">
        <f>B12+5.5</f>
        <v>22</v>
      </c>
      <c r="C13">
        <v>-2.5499999999999998</v>
      </c>
    </row>
    <row r="14" spans="1:20" x14ac:dyDescent="0.4">
      <c r="A14">
        <v>13</v>
      </c>
      <c r="B14">
        <f>B13+5.5</f>
        <v>27.5</v>
      </c>
      <c r="C14">
        <v>-2.5499999999999998</v>
      </c>
    </row>
    <row r="15" spans="1:20" x14ac:dyDescent="0.4">
      <c r="A15">
        <v>14</v>
      </c>
      <c r="B15">
        <f>B14+5.5</f>
        <v>33</v>
      </c>
      <c r="C15">
        <v>-2.5499999999999998</v>
      </c>
      <c r="N15" s="1"/>
      <c r="R15" s="1"/>
      <c r="S15" s="1"/>
    </row>
    <row r="16" spans="1:20" x14ac:dyDescent="0.4">
      <c r="A16">
        <v>15</v>
      </c>
      <c r="B16">
        <v>0</v>
      </c>
      <c r="C16">
        <v>-5.0999999999999996</v>
      </c>
      <c r="N16" s="1"/>
      <c r="R16" s="1"/>
      <c r="S16" s="1"/>
    </row>
    <row r="17" spans="1:19" x14ac:dyDescent="0.4">
      <c r="A17">
        <v>16</v>
      </c>
      <c r="B17">
        <v>5.5</v>
      </c>
      <c r="C17">
        <v>-5.0999999999999996</v>
      </c>
      <c r="N17" s="1"/>
      <c r="R17" s="1"/>
      <c r="S17" s="1"/>
    </row>
    <row r="18" spans="1:19" x14ac:dyDescent="0.4">
      <c r="A18">
        <v>17</v>
      </c>
      <c r="B18">
        <f>B17+5.5</f>
        <v>11</v>
      </c>
      <c r="C18">
        <v>-5.0999999999999996</v>
      </c>
      <c r="N18" s="1"/>
      <c r="R18" s="1"/>
      <c r="S18" s="1"/>
    </row>
    <row r="19" spans="1:19" x14ac:dyDescent="0.4">
      <c r="A19">
        <v>18</v>
      </c>
      <c r="B19">
        <f>B18+5.5</f>
        <v>16.5</v>
      </c>
      <c r="C19">
        <v>-5.0999999999999996</v>
      </c>
      <c r="N19" s="1"/>
    </row>
    <row r="20" spans="1:19" x14ac:dyDescent="0.4">
      <c r="A20">
        <v>19</v>
      </c>
      <c r="B20">
        <f>B19+5.5</f>
        <v>22</v>
      </c>
      <c r="C20">
        <v>-5.0999999999999996</v>
      </c>
    </row>
    <row r="21" spans="1:19" x14ac:dyDescent="0.4">
      <c r="A21">
        <v>20</v>
      </c>
      <c r="B21">
        <f>B20+5.5</f>
        <v>27.5</v>
      </c>
      <c r="C21">
        <v>-5.0999999999999996</v>
      </c>
    </row>
    <row r="22" spans="1:19" x14ac:dyDescent="0.4">
      <c r="A22">
        <v>21</v>
      </c>
      <c r="B22">
        <f>B21+5.5</f>
        <v>33</v>
      </c>
      <c r="C22">
        <v>-5.0999999999999996</v>
      </c>
    </row>
    <row r="23" spans="1:19" x14ac:dyDescent="0.4">
      <c r="A23">
        <v>22</v>
      </c>
      <c r="B23">
        <v>0</v>
      </c>
      <c r="C23">
        <v>-7.65</v>
      </c>
    </row>
    <row r="24" spans="1:19" x14ac:dyDescent="0.4">
      <c r="A24">
        <v>23</v>
      </c>
      <c r="B24">
        <v>5.5</v>
      </c>
      <c r="C24">
        <v>-7.65</v>
      </c>
    </row>
    <row r="25" spans="1:19" x14ac:dyDescent="0.4">
      <c r="A25">
        <v>24</v>
      </c>
      <c r="B25">
        <f>B24+5.5</f>
        <v>11</v>
      </c>
      <c r="C25">
        <v>-7.65</v>
      </c>
    </row>
    <row r="26" spans="1:19" x14ac:dyDescent="0.4">
      <c r="A26">
        <v>25</v>
      </c>
      <c r="B26">
        <f>B25+5.5</f>
        <v>16.5</v>
      </c>
      <c r="C26">
        <v>-7.65</v>
      </c>
    </row>
    <row r="27" spans="1:19" x14ac:dyDescent="0.4">
      <c r="A27">
        <v>26</v>
      </c>
      <c r="B27">
        <f>B26+5.5</f>
        <v>22</v>
      </c>
      <c r="C27">
        <v>-7.65</v>
      </c>
    </row>
    <row r="28" spans="1:19" x14ac:dyDescent="0.4">
      <c r="A28">
        <v>27</v>
      </c>
      <c r="B28">
        <f>B27+5.5</f>
        <v>27.5</v>
      </c>
      <c r="C28">
        <v>-7.65</v>
      </c>
    </row>
    <row r="29" spans="1:19" x14ac:dyDescent="0.4">
      <c r="A29">
        <v>28</v>
      </c>
      <c r="B29">
        <f>B28+5.5</f>
        <v>33</v>
      </c>
      <c r="C29">
        <v>-7.65</v>
      </c>
    </row>
  </sheetData>
  <mergeCells count="7">
    <mergeCell ref="S1:T1"/>
    <mergeCell ref="A1:C1"/>
    <mergeCell ref="E1:G1"/>
    <mergeCell ref="I1:K1"/>
    <mergeCell ref="M1:N1"/>
    <mergeCell ref="O1:P1"/>
    <mergeCell ref="Q1:R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30"/>
  <sheetViews>
    <sheetView tabSelected="1" view="pageBreakPreview" zoomScaleNormal="100" zoomScaleSheetLayoutView="100" workbookViewId="0">
      <selection activeCell="K19" sqref="K19"/>
    </sheetView>
  </sheetViews>
  <sheetFormatPr defaultRowHeight="15" customHeight="1" x14ac:dyDescent="0.4"/>
  <cols>
    <col min="1" max="2" width="9" style="3"/>
    <col min="3" max="3" width="3.625" style="3" customWidth="1"/>
    <col min="4" max="4" width="14.75" style="3" bestFit="1" customWidth="1"/>
    <col min="5" max="7" width="9" style="3"/>
    <col min="8" max="8" width="14.25" style="3" customWidth="1"/>
    <col min="9" max="9" width="14.625" style="3" customWidth="1"/>
    <col min="10" max="10" width="13.375" style="3" customWidth="1"/>
    <col min="11" max="16384" width="9" style="3"/>
  </cols>
  <sheetData>
    <row r="1" spans="1:10" ht="15" customHeight="1" x14ac:dyDescent="0.4">
      <c r="A1" s="17" t="s">
        <v>39</v>
      </c>
      <c r="B1" s="18"/>
      <c r="G1" s="18" t="s">
        <v>47</v>
      </c>
      <c r="H1" s="18"/>
      <c r="I1" s="18"/>
      <c r="J1" s="18"/>
    </row>
    <row r="2" spans="1:10" ht="15" customHeight="1" x14ac:dyDescent="0.4">
      <c r="A2" s="3" t="s">
        <v>37</v>
      </c>
      <c r="B2" s="3" t="s">
        <v>38</v>
      </c>
      <c r="D2" s="3" t="s">
        <v>40</v>
      </c>
      <c r="E2" s="4">
        <v>0.72499999999999998</v>
      </c>
      <c r="G2" s="18" t="s">
        <v>43</v>
      </c>
      <c r="H2" s="19" t="s">
        <v>44</v>
      </c>
      <c r="I2" s="18" t="s">
        <v>45</v>
      </c>
      <c r="J2" s="18" t="s">
        <v>46</v>
      </c>
    </row>
    <row r="3" spans="1:10" ht="15" customHeight="1" x14ac:dyDescent="0.4">
      <c r="A3" s="3">
        <v>1</v>
      </c>
      <c r="B3" s="3">
        <v>0</v>
      </c>
      <c r="D3" s="3" t="s">
        <v>11</v>
      </c>
      <c r="E3" s="3">
        <v>4.78</v>
      </c>
      <c r="G3" s="18"/>
      <c r="H3" s="18"/>
      <c r="I3" s="18"/>
      <c r="J3" s="18"/>
    </row>
    <row r="4" spans="1:10" ht="15" customHeight="1" x14ac:dyDescent="0.4">
      <c r="A4" s="3">
        <v>2</v>
      </c>
      <c r="B4" s="3">
        <v>-0.98472000000000004</v>
      </c>
      <c r="D4" s="3" t="s">
        <v>41</v>
      </c>
      <c r="E4" s="3">
        <v>2.5499999999999998</v>
      </c>
      <c r="G4" s="3">
        <v>1</v>
      </c>
      <c r="H4" s="3">
        <f>B3+(B3-B10)*$E$2/$E$4</f>
        <v>0</v>
      </c>
      <c r="I4" s="3">
        <f>H4*E3</f>
        <v>0</v>
      </c>
      <c r="J4" s="3">
        <v>0</v>
      </c>
    </row>
    <row r="5" spans="1:10" ht="15" customHeight="1" x14ac:dyDescent="0.4">
      <c r="A5" s="3">
        <v>3</v>
      </c>
      <c r="B5" s="3">
        <v>-0.68837999999999999</v>
      </c>
      <c r="D5" s="3" t="s">
        <v>42</v>
      </c>
      <c r="E5" s="3">
        <v>5.5</v>
      </c>
      <c r="G5" s="3">
        <v>2</v>
      </c>
      <c r="H5" s="3">
        <f>(B4-B11)/$E$4*$E$2+B4</f>
        <v>-1.635804117647059</v>
      </c>
      <c r="I5" s="3">
        <f>H5*$E$3</f>
        <v>-7.8191436823529425</v>
      </c>
      <c r="J5" s="3">
        <f>(I4+I5)*$E$5/2</f>
        <v>-21.502645126470593</v>
      </c>
    </row>
    <row r="6" spans="1:10" ht="15" customHeight="1" x14ac:dyDescent="0.4">
      <c r="A6" s="3">
        <v>4</v>
      </c>
      <c r="B6" s="3">
        <v>2.1687099999999999</v>
      </c>
      <c r="G6" s="3">
        <v>3</v>
      </c>
      <c r="H6" s="3">
        <f>(B5-B12)/$E$4*$E$2+B5</f>
        <v>-1.4944406862745097</v>
      </c>
      <c r="I6" s="3">
        <f t="shared" ref="I6:I10" si="0">H6*$E$3</f>
        <v>-7.1434264803921561</v>
      </c>
      <c r="J6" s="3">
        <f t="shared" ref="J6:J10" si="1">(I5+I6)*$E$5/2</f>
        <v>-41.147067947549019</v>
      </c>
    </row>
    <row r="7" spans="1:10" ht="15" customHeight="1" x14ac:dyDescent="0.4">
      <c r="A7" s="3">
        <v>5</v>
      </c>
      <c r="B7" s="3">
        <v>1.3271599999999999</v>
      </c>
      <c r="G7" s="3">
        <v>4</v>
      </c>
      <c r="H7" s="3">
        <f>(B6-B13)/$E$4*$E$2+B6</f>
        <v>2.199421568627451</v>
      </c>
      <c r="I7" s="3">
        <f t="shared" si="0"/>
        <v>10.513235098039216</v>
      </c>
      <c r="J7" s="3">
        <f t="shared" si="1"/>
        <v>9.266973698529414</v>
      </c>
    </row>
    <row r="8" spans="1:10" ht="15" customHeight="1" x14ac:dyDescent="0.4">
      <c r="A8" s="3">
        <v>6</v>
      </c>
      <c r="B8" s="3">
        <v>0.62797000000000003</v>
      </c>
      <c r="G8" s="3">
        <v>5</v>
      </c>
      <c r="H8" s="3">
        <f>(B7-B14)/$E$4*$E$2+B7</f>
        <v>1.3166347058823529</v>
      </c>
      <c r="I8" s="3">
        <f t="shared" si="0"/>
        <v>6.2935138941176474</v>
      </c>
      <c r="J8" s="3">
        <f t="shared" si="1"/>
        <v>46.218559728431373</v>
      </c>
    </row>
    <row r="9" spans="1:10" ht="15" customHeight="1" x14ac:dyDescent="0.4">
      <c r="A9" s="3">
        <v>7</v>
      </c>
      <c r="B9" s="3">
        <v>0</v>
      </c>
      <c r="G9" s="3">
        <v>6</v>
      </c>
      <c r="H9" s="3">
        <f>(B8-B15)/$E$4*$E$2+B8</f>
        <v>0.61340176470588237</v>
      </c>
      <c r="I9" s="3">
        <f t="shared" si="0"/>
        <v>2.932060435294118</v>
      </c>
      <c r="J9" s="3">
        <f t="shared" si="1"/>
        <v>25.370329405882355</v>
      </c>
    </row>
    <row r="10" spans="1:10" ht="15" customHeight="1" thickBot="1" x14ac:dyDescent="0.45">
      <c r="A10" s="3">
        <v>8</v>
      </c>
      <c r="B10" s="3">
        <v>0</v>
      </c>
      <c r="G10" s="3">
        <v>7</v>
      </c>
      <c r="H10" s="3">
        <f t="shared" ref="H6:H10" si="2">(B9-B16)/$E$4*$E$2+B9</f>
        <v>0</v>
      </c>
      <c r="I10" s="3">
        <f t="shared" si="0"/>
        <v>0</v>
      </c>
      <c r="J10" s="3">
        <f>(I9+I10)*$E$5/2</f>
        <v>8.0631661970588251</v>
      </c>
    </row>
    <row r="11" spans="1:10" ht="15" customHeight="1" thickBot="1" x14ac:dyDescent="0.45">
      <c r="A11" s="3">
        <v>9</v>
      </c>
      <c r="B11" s="3">
        <v>1.3052999999999999</v>
      </c>
      <c r="I11" s="5" t="s">
        <v>12</v>
      </c>
      <c r="J11" s="6">
        <f>SUM(J4:J10)</f>
        <v>26.269315955882348</v>
      </c>
    </row>
    <row r="12" spans="1:10" ht="15" customHeight="1" x14ac:dyDescent="0.4">
      <c r="A12" s="3">
        <v>10</v>
      </c>
      <c r="B12" s="3">
        <v>2.1467299999999998</v>
      </c>
      <c r="I12" s="3" t="s">
        <v>74</v>
      </c>
      <c r="J12" s="3">
        <f>J11*1.05</f>
        <v>27.582781753676468</v>
      </c>
    </row>
    <row r="13" spans="1:10" ht="15" customHeight="1" x14ac:dyDescent="0.4">
      <c r="A13" s="3">
        <v>11</v>
      </c>
      <c r="B13" s="3">
        <v>2.0606900000000001</v>
      </c>
    </row>
    <row r="14" spans="1:10" ht="15" customHeight="1" x14ac:dyDescent="0.4">
      <c r="A14" s="3">
        <v>12</v>
      </c>
      <c r="B14" s="3">
        <v>1.3641799999999999</v>
      </c>
    </row>
    <row r="15" spans="1:10" ht="15" customHeight="1" x14ac:dyDescent="0.4">
      <c r="A15" s="3">
        <v>13</v>
      </c>
      <c r="B15" s="3">
        <v>0.67920999999999998</v>
      </c>
    </row>
    <row r="16" spans="1:10" ht="15" customHeight="1" x14ac:dyDescent="0.4">
      <c r="A16" s="3">
        <v>14</v>
      </c>
      <c r="B16" s="3">
        <v>0</v>
      </c>
    </row>
    <row r="17" spans="1:2" ht="15" customHeight="1" x14ac:dyDescent="0.4">
      <c r="A17" s="3">
        <v>15</v>
      </c>
      <c r="B17" s="3">
        <v>0</v>
      </c>
    </row>
    <row r="18" spans="1:2" ht="15" customHeight="1" x14ac:dyDescent="0.4">
      <c r="A18" s="3">
        <v>16</v>
      </c>
      <c r="B18" s="3">
        <v>1.1990499999999999</v>
      </c>
    </row>
    <row r="19" spans="1:2" ht="15" customHeight="1" x14ac:dyDescent="0.4">
      <c r="A19" s="3">
        <v>17</v>
      </c>
      <c r="B19" s="3">
        <v>1.9908399999999999</v>
      </c>
    </row>
    <row r="20" spans="1:2" ht="15" customHeight="1" x14ac:dyDescent="0.4">
      <c r="A20" s="3">
        <v>18</v>
      </c>
      <c r="B20" s="3">
        <v>1.9683600000000001</v>
      </c>
    </row>
    <row r="21" spans="1:2" ht="15" customHeight="1" x14ac:dyDescent="0.4">
      <c r="A21" s="3">
        <v>19</v>
      </c>
      <c r="B21" s="3">
        <v>1.3627499999999999</v>
      </c>
    </row>
    <row r="22" spans="1:2" ht="15" customHeight="1" x14ac:dyDescent="0.4">
      <c r="A22" s="3">
        <v>20</v>
      </c>
      <c r="B22" s="3">
        <v>0.69652999999999998</v>
      </c>
    </row>
    <row r="23" spans="1:2" ht="15" customHeight="1" x14ac:dyDescent="0.4">
      <c r="A23" s="3">
        <v>21</v>
      </c>
      <c r="B23" s="3">
        <v>0</v>
      </c>
    </row>
    <row r="24" spans="1:2" ht="15" customHeight="1" x14ac:dyDescent="0.4">
      <c r="A24" s="3">
        <v>22</v>
      </c>
      <c r="B24" s="3">
        <v>0</v>
      </c>
    </row>
    <row r="25" spans="1:2" ht="15" customHeight="1" x14ac:dyDescent="0.4">
      <c r="A25" s="3">
        <v>23</v>
      </c>
      <c r="B25" s="3">
        <v>1.1451</v>
      </c>
    </row>
    <row r="26" spans="1:2" ht="15" customHeight="1" x14ac:dyDescent="0.4">
      <c r="A26" s="3">
        <v>24</v>
      </c>
      <c r="B26" s="3">
        <v>1.91012</v>
      </c>
    </row>
    <row r="27" spans="1:2" ht="15" customHeight="1" x14ac:dyDescent="0.4">
      <c r="A27" s="3">
        <v>25</v>
      </c>
      <c r="B27" s="3">
        <v>1.9153800000000001</v>
      </c>
    </row>
    <row r="28" spans="1:2" ht="15" customHeight="1" x14ac:dyDescent="0.4">
      <c r="A28" s="3">
        <v>26</v>
      </c>
      <c r="B28" s="3">
        <v>1.35327</v>
      </c>
    </row>
    <row r="29" spans="1:2" ht="15" customHeight="1" x14ac:dyDescent="0.4">
      <c r="A29" s="3">
        <v>27</v>
      </c>
      <c r="B29" s="3">
        <v>0.69955000000000001</v>
      </c>
    </row>
    <row r="30" spans="1:2" ht="15" customHeight="1" x14ac:dyDescent="0.4">
      <c r="A30" s="3">
        <v>28</v>
      </c>
      <c r="B30" s="3">
        <v>0</v>
      </c>
    </row>
  </sheetData>
  <mergeCells count="6">
    <mergeCell ref="A1:B1"/>
    <mergeCell ref="G2:G3"/>
    <mergeCell ref="H2:H3"/>
    <mergeCell ref="I2:I3"/>
    <mergeCell ref="J2:J3"/>
    <mergeCell ref="G1:J1"/>
  </mergeCells>
  <phoneticPr fontId="1"/>
  <pageMargins left="0.7" right="0.7" top="0.75" bottom="0.75" header="0.3" footer="0.3"/>
  <pageSetup paperSize="9" scale="72" orientation="portrait"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36"/>
  <sheetViews>
    <sheetView view="pageBreakPreview" zoomScaleNormal="100" zoomScaleSheetLayoutView="100" workbookViewId="0">
      <selection activeCell="K12" sqref="K12"/>
    </sheetView>
  </sheetViews>
  <sheetFormatPr defaultRowHeight="15" customHeight="1" x14ac:dyDescent="0.4"/>
  <cols>
    <col min="1" max="3" width="9" style="3"/>
    <col min="4" max="8" width="12.625" style="3" customWidth="1"/>
    <col min="9" max="10" width="5.625" style="3" customWidth="1"/>
    <col min="11" max="11" width="6" style="3" bestFit="1" customWidth="1"/>
    <col min="12" max="12" width="6" style="3" customWidth="1"/>
    <col min="13" max="13" width="10.5" style="3" bestFit="1" customWidth="1"/>
    <col min="14" max="14" width="12.25" style="3" bestFit="1" customWidth="1"/>
    <col min="15" max="18" width="5.625" style="3" customWidth="1"/>
    <col min="19" max="19" width="10.5" style="3" bestFit="1" customWidth="1"/>
    <col min="20" max="20" width="12.25" style="3" bestFit="1" customWidth="1"/>
    <col min="21" max="22" width="5.625" style="3" customWidth="1"/>
    <col min="23" max="16384" width="9" style="3"/>
  </cols>
  <sheetData>
    <row r="1" spans="1:20" ht="15" customHeight="1" x14ac:dyDescent="0.4">
      <c r="A1" s="17" t="s">
        <v>39</v>
      </c>
      <c r="B1" s="18"/>
    </row>
    <row r="2" spans="1:20" ht="15" customHeight="1" x14ac:dyDescent="0.4">
      <c r="A2" s="3" t="s">
        <v>37</v>
      </c>
      <c r="B2" s="3" t="s">
        <v>38</v>
      </c>
      <c r="E2" s="3" t="s">
        <v>48</v>
      </c>
      <c r="F2" s="3" t="s">
        <v>49</v>
      </c>
      <c r="J2" s="7" t="s">
        <v>54</v>
      </c>
      <c r="K2" s="8" t="s">
        <v>38</v>
      </c>
      <c r="L2" s="8" t="s">
        <v>11</v>
      </c>
      <c r="M2" s="8" t="s">
        <v>53</v>
      </c>
      <c r="N2" s="9" t="s">
        <v>51</v>
      </c>
      <c r="P2" s="7" t="s">
        <v>60</v>
      </c>
      <c r="Q2" s="8" t="s">
        <v>38</v>
      </c>
      <c r="R2" s="8" t="s">
        <v>11</v>
      </c>
      <c r="S2" s="8" t="s">
        <v>53</v>
      </c>
      <c r="T2" s="9" t="s">
        <v>51</v>
      </c>
    </row>
    <row r="3" spans="1:20" ht="15" customHeight="1" x14ac:dyDescent="0.4">
      <c r="A3" s="3">
        <v>1</v>
      </c>
      <c r="B3" s="3">
        <v>0</v>
      </c>
      <c r="D3" s="3" t="s">
        <v>40</v>
      </c>
      <c r="E3" s="4">
        <v>1.0249999999999999</v>
      </c>
      <c r="F3" s="3">
        <v>-1.0249999999999999</v>
      </c>
      <c r="G3" s="3" t="s">
        <v>41</v>
      </c>
      <c r="H3" s="3">
        <v>5.5</v>
      </c>
      <c r="J3" s="10">
        <v>1</v>
      </c>
      <c r="K3" s="3">
        <v>0</v>
      </c>
      <c r="L3" s="3">
        <f>$E$4</f>
        <v>2</v>
      </c>
      <c r="M3" s="3">
        <f>K3*L3</f>
        <v>0</v>
      </c>
      <c r="N3" s="11">
        <v>0</v>
      </c>
      <c r="P3" s="10">
        <v>1</v>
      </c>
      <c r="Q3" s="3">
        <f>(B6-B13)/$H$4*E3+B6</f>
        <v>2.2121298039215684</v>
      </c>
      <c r="R3" s="3">
        <f>$E$4</f>
        <v>2</v>
      </c>
      <c r="S3" s="3">
        <f>Q3*R3</f>
        <v>4.4242596078431369</v>
      </c>
      <c r="T3" s="11">
        <v>0</v>
      </c>
    </row>
    <row r="4" spans="1:20" ht="15" customHeight="1" x14ac:dyDescent="0.4">
      <c r="A4" s="3">
        <v>2</v>
      </c>
      <c r="B4" s="3">
        <v>-0.98472000000000004</v>
      </c>
      <c r="D4" s="3" t="s">
        <v>11</v>
      </c>
      <c r="E4" s="3">
        <v>2</v>
      </c>
      <c r="F4" s="3">
        <v>2</v>
      </c>
      <c r="G4" s="3" t="s">
        <v>42</v>
      </c>
      <c r="H4" s="3">
        <v>2.5499999999999998</v>
      </c>
      <c r="J4" s="10">
        <v>2</v>
      </c>
      <c r="K4" s="3">
        <v>0</v>
      </c>
      <c r="L4" s="3">
        <f>L3-($E$4-$F$4)/9.7*$E$3</f>
        <v>2</v>
      </c>
      <c r="M4" s="3">
        <f t="shared" ref="M4:M8" si="0">K4*L4</f>
        <v>0</v>
      </c>
      <c r="N4" s="11">
        <f>(M3+M4)*$E$5/2</f>
        <v>0</v>
      </c>
      <c r="P4" s="10">
        <v>2</v>
      </c>
      <c r="Q4" s="3">
        <f>B6</f>
        <v>2.1687099999999999</v>
      </c>
      <c r="R4" s="3">
        <f>R3-($E$4-$F$4)/9.7*$E$3</f>
        <v>2</v>
      </c>
      <c r="S4" s="3">
        <f t="shared" ref="S4:S8" si="1">Q4*R4</f>
        <v>4.3374199999999998</v>
      </c>
      <c r="T4" s="11">
        <f>(S3+S4)*$E$3/2</f>
        <v>4.4903607990196068</v>
      </c>
    </row>
    <row r="5" spans="1:20" ht="15" customHeight="1" x14ac:dyDescent="0.4">
      <c r="A5" s="3">
        <v>3</v>
      </c>
      <c r="B5" s="3">
        <v>-0.68837999999999999</v>
      </c>
      <c r="J5" s="10">
        <v>3</v>
      </c>
      <c r="K5" s="3">
        <v>0</v>
      </c>
      <c r="L5" s="3">
        <f>L4-($E$4-$F$4)/9.7*$H$4</f>
        <v>2</v>
      </c>
      <c r="M5" s="3">
        <f t="shared" si="0"/>
        <v>0</v>
      </c>
      <c r="N5" s="11">
        <f t="shared" ref="N5:N8" si="2">(M4+M5)*$E$5/2</f>
        <v>0</v>
      </c>
      <c r="P5" s="10">
        <v>3</v>
      </c>
      <c r="Q5" s="3">
        <f>B13</f>
        <v>2.0606900000000001</v>
      </c>
      <c r="R5" s="3">
        <f>R4-($E$4-$F$4)/9.7*$H$4</f>
        <v>2</v>
      </c>
      <c r="S5" s="3">
        <f t="shared" si="1"/>
        <v>4.1213800000000003</v>
      </c>
      <c r="T5" s="11">
        <f t="shared" ref="T5:T7" si="3">(S4+S5)*$H$4/2</f>
        <v>10.78497</v>
      </c>
    </row>
    <row r="6" spans="1:20" ht="15" customHeight="1" x14ac:dyDescent="0.4">
      <c r="A6" s="3">
        <v>4</v>
      </c>
      <c r="B6" s="3">
        <v>2.1687099999999999</v>
      </c>
      <c r="J6" s="10">
        <v>4</v>
      </c>
      <c r="K6" s="3">
        <v>0</v>
      </c>
      <c r="L6" s="3">
        <f t="shared" ref="L6:L7" si="4">L5-($E$4-$F$4)/9.7*$H$4</f>
        <v>2</v>
      </c>
      <c r="M6" s="3">
        <f t="shared" si="0"/>
        <v>0</v>
      </c>
      <c r="N6" s="11">
        <f t="shared" si="2"/>
        <v>0</v>
      </c>
      <c r="P6" s="10">
        <v>4</v>
      </c>
      <c r="Q6" s="3">
        <f>B20</f>
        <v>1.9683600000000001</v>
      </c>
      <c r="R6" s="3">
        <f t="shared" ref="R6:R7" si="5">R5-($E$4-$F$4)/9.7*$H$4</f>
        <v>2</v>
      </c>
      <c r="S6" s="3">
        <f t="shared" si="1"/>
        <v>3.9367200000000002</v>
      </c>
      <c r="T6" s="11">
        <f t="shared" si="3"/>
        <v>10.274077499999999</v>
      </c>
    </row>
    <row r="7" spans="1:20" ht="15" customHeight="1" x14ac:dyDescent="0.4">
      <c r="A7" s="3">
        <v>5</v>
      </c>
      <c r="B7" s="3">
        <v>1.3271599999999999</v>
      </c>
      <c r="D7" s="3" t="s">
        <v>50</v>
      </c>
      <c r="E7" s="3" t="s">
        <v>51</v>
      </c>
      <c r="F7" s="3" t="s">
        <v>52</v>
      </c>
      <c r="J7" s="10">
        <v>5</v>
      </c>
      <c r="K7" s="3">
        <v>0</v>
      </c>
      <c r="L7" s="3">
        <f t="shared" si="4"/>
        <v>2</v>
      </c>
      <c r="M7" s="3">
        <f t="shared" si="0"/>
        <v>0</v>
      </c>
      <c r="N7" s="11">
        <f t="shared" si="2"/>
        <v>0</v>
      </c>
      <c r="P7" s="10">
        <v>5</v>
      </c>
      <c r="Q7" s="3">
        <f>B27</f>
        <v>1.9153800000000001</v>
      </c>
      <c r="R7" s="3">
        <f t="shared" si="5"/>
        <v>2</v>
      </c>
      <c r="S7" s="3">
        <f t="shared" si="1"/>
        <v>3.8307600000000002</v>
      </c>
      <c r="T7" s="11">
        <f t="shared" si="3"/>
        <v>9.903537</v>
      </c>
    </row>
    <row r="8" spans="1:20" ht="15" customHeight="1" x14ac:dyDescent="0.4">
      <c r="A8" s="3">
        <v>6</v>
      </c>
      <c r="B8" s="3">
        <v>0.62797000000000003</v>
      </c>
      <c r="D8" s="15" t="s">
        <v>54</v>
      </c>
      <c r="E8" s="3">
        <f>N9</f>
        <v>0</v>
      </c>
      <c r="F8" s="3">
        <v>0</v>
      </c>
      <c r="J8" s="12">
        <v>6</v>
      </c>
      <c r="K8" s="13">
        <v>0</v>
      </c>
      <c r="L8" s="13">
        <f>$F$4</f>
        <v>2</v>
      </c>
      <c r="M8" s="13">
        <f t="shared" si="0"/>
        <v>0</v>
      </c>
      <c r="N8" s="14">
        <f t="shared" si="2"/>
        <v>0</v>
      </c>
      <c r="P8" s="12">
        <v>6</v>
      </c>
      <c r="Q8" s="13">
        <f>(B27-B20)/$H$4*ABS(F3)+B27</f>
        <v>1.8940841176470589</v>
      </c>
      <c r="R8" s="13">
        <f>$F$4</f>
        <v>2</v>
      </c>
      <c r="S8" s="13">
        <f t="shared" si="1"/>
        <v>3.7881682352941177</v>
      </c>
      <c r="T8" s="14">
        <f>(S7+S8)*ABS($F$3)/2</f>
        <v>3.9047007205882349</v>
      </c>
    </row>
    <row r="9" spans="1:20" ht="15" customHeight="1" x14ac:dyDescent="0.4">
      <c r="A9" s="3">
        <v>7</v>
      </c>
      <c r="B9" s="3">
        <v>0</v>
      </c>
      <c r="D9" s="15" t="s">
        <v>55</v>
      </c>
      <c r="E9" s="3">
        <f>N18</f>
        <v>12.544194379901958</v>
      </c>
      <c r="F9" s="3">
        <f>(E8+E9)*$H$3/2</f>
        <v>34.496534544730387</v>
      </c>
      <c r="M9" s="15" t="s">
        <v>67</v>
      </c>
      <c r="N9" s="3">
        <f>SUM(N3:N8)</f>
        <v>0</v>
      </c>
      <c r="S9" s="15" t="s">
        <v>70</v>
      </c>
      <c r="T9" s="3">
        <f>SUM(T3:T8)</f>
        <v>39.357646019607841</v>
      </c>
    </row>
    <row r="10" spans="1:20" ht="15" customHeight="1" x14ac:dyDescent="0.4">
      <c r="A10" s="3">
        <v>8</v>
      </c>
      <c r="B10" s="3">
        <v>0</v>
      </c>
      <c r="D10" s="15" t="s">
        <v>57</v>
      </c>
      <c r="E10" s="3">
        <f>N27</f>
        <v>25.520260453431369</v>
      </c>
      <c r="F10" s="3">
        <f t="shared" ref="F10:F14" si="6">(E9+E10)*$H$3/2</f>
        <v>104.67725079166665</v>
      </c>
    </row>
    <row r="11" spans="1:20" ht="15" customHeight="1" x14ac:dyDescent="0.4">
      <c r="A11" s="3">
        <v>9</v>
      </c>
      <c r="B11" s="3">
        <v>1.3052999999999999</v>
      </c>
      <c r="D11" s="15" t="s">
        <v>59</v>
      </c>
      <c r="E11" s="3">
        <f>T9</f>
        <v>39.357646019607841</v>
      </c>
      <c r="F11" s="3">
        <f t="shared" si="6"/>
        <v>178.41424280085783</v>
      </c>
      <c r="J11" s="7" t="s">
        <v>56</v>
      </c>
      <c r="K11" s="8" t="s">
        <v>38</v>
      </c>
      <c r="L11" s="8" t="s">
        <v>11</v>
      </c>
      <c r="M11" s="8" t="s">
        <v>53</v>
      </c>
      <c r="N11" s="9" t="s">
        <v>51</v>
      </c>
      <c r="P11" s="7" t="s">
        <v>62</v>
      </c>
      <c r="Q11" s="8" t="s">
        <v>38</v>
      </c>
      <c r="R11" s="8" t="s">
        <v>11</v>
      </c>
      <c r="S11" s="8" t="s">
        <v>53</v>
      </c>
      <c r="T11" s="9" t="s">
        <v>51</v>
      </c>
    </row>
    <row r="12" spans="1:20" ht="15" customHeight="1" x14ac:dyDescent="0.4">
      <c r="A12" s="3">
        <v>10</v>
      </c>
      <c r="B12" s="3">
        <v>2.1467299999999998</v>
      </c>
      <c r="D12" s="15" t="s">
        <v>61</v>
      </c>
      <c r="E12" s="3">
        <f>T18</f>
        <v>26.218162544117643</v>
      </c>
      <c r="F12" s="3">
        <f t="shared" si="6"/>
        <v>180.33347355024509</v>
      </c>
      <c r="J12" s="10">
        <v>1</v>
      </c>
      <c r="K12" s="3">
        <f>(B4-B11)/$H$4*$E$3+B4</f>
        <v>-1.9052182352941176</v>
      </c>
      <c r="L12" s="3">
        <f>$E$4</f>
        <v>2</v>
      </c>
      <c r="M12" s="3">
        <f>K12*L12</f>
        <v>-3.8104364705882352</v>
      </c>
      <c r="N12" s="11">
        <v>0</v>
      </c>
      <c r="P12" s="10">
        <v>1</v>
      </c>
      <c r="Q12" s="3">
        <f>(B7-B14)/$H$4*E3+B7</f>
        <v>1.3122794117647059</v>
      </c>
      <c r="R12" s="3">
        <f>$E$4</f>
        <v>2</v>
      </c>
      <c r="S12" s="3">
        <f>Q12*R12</f>
        <v>2.6245588235294117</v>
      </c>
      <c r="T12" s="11">
        <v>0</v>
      </c>
    </row>
    <row r="13" spans="1:20" ht="15" customHeight="1" x14ac:dyDescent="0.4">
      <c r="A13" s="3">
        <v>11</v>
      </c>
      <c r="B13" s="3">
        <v>2.0606900000000001</v>
      </c>
      <c r="D13" s="15" t="s">
        <v>63</v>
      </c>
      <c r="E13" s="3">
        <f>T27</f>
        <v>13.1029988872549</v>
      </c>
      <c r="F13" s="3">
        <f t="shared" si="6"/>
        <v>108.13319393627449</v>
      </c>
      <c r="J13" s="10">
        <v>2</v>
      </c>
      <c r="K13" s="3">
        <f>B4</f>
        <v>-0.98472000000000004</v>
      </c>
      <c r="L13" s="3">
        <f>L12-($E$4-$F$4)/9.7*$E$3</f>
        <v>2</v>
      </c>
      <c r="M13" s="3">
        <f t="shared" ref="M13:M17" si="7">K13*L13</f>
        <v>-1.9694400000000001</v>
      </c>
      <c r="N13" s="11">
        <f>(M12+M13)*$E$3/2</f>
        <v>-2.9621866911764703</v>
      </c>
      <c r="P13" s="10">
        <v>2</v>
      </c>
      <c r="Q13" s="3">
        <f>B7</f>
        <v>1.3271599999999999</v>
      </c>
      <c r="R13" s="3">
        <f>R12-($E$4-$F$4)/9.7*$E$3</f>
        <v>2</v>
      </c>
      <c r="S13" s="3">
        <f t="shared" ref="S13:S17" si="8">Q13*R13</f>
        <v>2.6543199999999998</v>
      </c>
      <c r="T13" s="11">
        <f>(S12+S13)*$E$3/2</f>
        <v>2.7054253970588231</v>
      </c>
    </row>
    <row r="14" spans="1:20" ht="15" customHeight="1" thickBot="1" x14ac:dyDescent="0.45">
      <c r="A14" s="3">
        <v>12</v>
      </c>
      <c r="B14" s="3">
        <v>1.3641799999999999</v>
      </c>
      <c r="D14" s="15" t="s">
        <v>65</v>
      </c>
      <c r="E14" s="3">
        <f>T36</f>
        <v>0</v>
      </c>
      <c r="F14" s="3">
        <f t="shared" si="6"/>
        <v>36.033246939950978</v>
      </c>
      <c r="J14" s="10">
        <v>3</v>
      </c>
      <c r="K14" s="3">
        <f>B11</f>
        <v>1.3052999999999999</v>
      </c>
      <c r="L14" s="3">
        <f>L13-($E$4-$F$4)/9.7*$H$4</f>
        <v>2</v>
      </c>
      <c r="M14" s="3">
        <f t="shared" si="7"/>
        <v>2.6105999999999998</v>
      </c>
      <c r="N14" s="11">
        <f t="shared" ref="N14:N16" si="9">(M13+M14)*$H$4/2</f>
        <v>0.81747899999999962</v>
      </c>
      <c r="P14" s="10">
        <v>3</v>
      </c>
      <c r="Q14" s="3">
        <f>B14</f>
        <v>1.3641799999999999</v>
      </c>
      <c r="R14" s="3">
        <f>R13-($E$4-$F$4)/9.7*$H$4</f>
        <v>2</v>
      </c>
      <c r="S14" s="3">
        <f t="shared" si="8"/>
        <v>2.7283599999999999</v>
      </c>
      <c r="T14" s="11">
        <f t="shared" ref="T14:T16" si="10">(S13+S14)*$H$4/2</f>
        <v>6.8629169999999995</v>
      </c>
    </row>
    <row r="15" spans="1:20" ht="15" customHeight="1" thickBot="1" x14ac:dyDescent="0.45">
      <c r="A15" s="3">
        <v>13</v>
      </c>
      <c r="B15" s="3">
        <v>0.67920999999999998</v>
      </c>
      <c r="E15" s="5" t="s">
        <v>12</v>
      </c>
      <c r="F15" s="6">
        <f>SUM(F9:F14)</f>
        <v>642.08794256372551</v>
      </c>
      <c r="J15" s="10">
        <v>4</v>
      </c>
      <c r="K15" s="3">
        <f>B18</f>
        <v>1.1990499999999999</v>
      </c>
      <c r="L15" s="3">
        <f t="shared" ref="L15:L16" si="11">L14-($E$4-$F$4)/9.7*$H$4</f>
        <v>2</v>
      </c>
      <c r="M15" s="3">
        <f t="shared" si="7"/>
        <v>2.3980999999999999</v>
      </c>
      <c r="N15" s="11">
        <f t="shared" si="9"/>
        <v>6.3860924999999984</v>
      </c>
      <c r="P15" s="10">
        <v>4</v>
      </c>
      <c r="Q15" s="3">
        <f>B21</f>
        <v>1.3627499999999999</v>
      </c>
      <c r="R15" s="3">
        <f t="shared" ref="R15:R16" si="12">R14-($E$4-$F$4)/9.7*$H$4</f>
        <v>2</v>
      </c>
      <c r="S15" s="3">
        <f t="shared" si="8"/>
        <v>2.7254999999999998</v>
      </c>
      <c r="T15" s="11">
        <f t="shared" si="10"/>
        <v>6.9536714999999996</v>
      </c>
    </row>
    <row r="16" spans="1:20" ht="15" customHeight="1" x14ac:dyDescent="0.4">
      <c r="A16" s="3">
        <v>14</v>
      </c>
      <c r="B16" s="3">
        <v>0</v>
      </c>
      <c r="E16" s="3" t="s">
        <v>74</v>
      </c>
      <c r="F16" s="3">
        <f>F15*1.05</f>
        <v>674.1923396919118</v>
      </c>
      <c r="J16" s="10">
        <v>5</v>
      </c>
      <c r="K16" s="3">
        <f>B25</f>
        <v>1.1451</v>
      </c>
      <c r="L16" s="3">
        <f t="shared" si="11"/>
        <v>2</v>
      </c>
      <c r="M16" s="3">
        <f t="shared" si="7"/>
        <v>2.2902</v>
      </c>
      <c r="N16" s="11">
        <f t="shared" si="9"/>
        <v>5.9775824999999996</v>
      </c>
      <c r="P16" s="10">
        <v>5</v>
      </c>
      <c r="Q16" s="3">
        <f>B28</f>
        <v>1.35327</v>
      </c>
      <c r="R16" s="3">
        <f t="shared" si="12"/>
        <v>2</v>
      </c>
      <c r="S16" s="3">
        <f t="shared" si="8"/>
        <v>2.7065399999999999</v>
      </c>
      <c r="T16" s="11">
        <f t="shared" si="10"/>
        <v>6.9258509999999989</v>
      </c>
    </row>
    <row r="17" spans="1:20" ht="15" customHeight="1" x14ac:dyDescent="0.4">
      <c r="A17" s="3">
        <v>15</v>
      </c>
      <c r="B17" s="3">
        <v>0</v>
      </c>
      <c r="J17" s="12">
        <v>6</v>
      </c>
      <c r="K17" s="13">
        <f>(B25-B18)/$H$4*ABS(F3)+B25</f>
        <v>1.1234142156862745</v>
      </c>
      <c r="L17" s="13">
        <f>$F$4</f>
        <v>2</v>
      </c>
      <c r="M17" s="13">
        <f t="shared" si="7"/>
        <v>2.2468284313725491</v>
      </c>
      <c r="N17" s="14">
        <f>(M16+M17)*ABS($F$3)/2</f>
        <v>2.3252270710784315</v>
      </c>
      <c r="P17" s="12">
        <v>6</v>
      </c>
      <c r="Q17" s="13">
        <f>(B28-B21)/$H$4*ABS(F3)+B28</f>
        <v>1.3494594117647059</v>
      </c>
      <c r="R17" s="13">
        <f>$F$4</f>
        <v>2</v>
      </c>
      <c r="S17" s="13">
        <f t="shared" si="8"/>
        <v>2.6989188235294117</v>
      </c>
      <c r="T17" s="14">
        <f>(S16+S17)*ABS($F$3)/2</f>
        <v>2.7702976470588232</v>
      </c>
    </row>
    <row r="18" spans="1:20" ht="15" customHeight="1" x14ac:dyDescent="0.4">
      <c r="A18" s="3">
        <v>16</v>
      </c>
      <c r="B18" s="3">
        <v>1.1990499999999999</v>
      </c>
      <c r="M18" s="15" t="s">
        <v>68</v>
      </c>
      <c r="N18" s="3">
        <f>SUM(N12:N17)</f>
        <v>12.544194379901958</v>
      </c>
      <c r="S18" s="15" t="s">
        <v>71</v>
      </c>
      <c r="T18" s="3">
        <f>SUM(T12:T17)</f>
        <v>26.218162544117643</v>
      </c>
    </row>
    <row r="19" spans="1:20" ht="15" customHeight="1" x14ac:dyDescent="0.4">
      <c r="A19" s="3">
        <v>17</v>
      </c>
      <c r="B19" s="3">
        <v>1.9908399999999999</v>
      </c>
    </row>
    <row r="20" spans="1:20" ht="15" customHeight="1" x14ac:dyDescent="0.4">
      <c r="A20" s="3">
        <v>18</v>
      </c>
      <c r="B20" s="3">
        <v>1.9683600000000001</v>
      </c>
      <c r="J20" s="7" t="s">
        <v>58</v>
      </c>
      <c r="K20" s="8" t="s">
        <v>38</v>
      </c>
      <c r="L20" s="8" t="s">
        <v>11</v>
      </c>
      <c r="M20" s="8" t="s">
        <v>53</v>
      </c>
      <c r="N20" s="9" t="s">
        <v>51</v>
      </c>
      <c r="P20" s="7" t="s">
        <v>64</v>
      </c>
      <c r="Q20" s="8" t="s">
        <v>38</v>
      </c>
      <c r="R20" s="8" t="s">
        <v>11</v>
      </c>
      <c r="S20" s="8" t="s">
        <v>53</v>
      </c>
      <c r="T20" s="9" t="s">
        <v>51</v>
      </c>
    </row>
    <row r="21" spans="1:20" ht="15" customHeight="1" x14ac:dyDescent="0.4">
      <c r="A21" s="3">
        <v>19</v>
      </c>
      <c r="B21" s="3">
        <v>1.3627499999999999</v>
      </c>
      <c r="J21" s="10">
        <v>1</v>
      </c>
      <c r="K21" s="3">
        <f>(B5-B12)/$H$4*E3+B5</f>
        <v>-1.8279830392156862</v>
      </c>
      <c r="L21" s="3">
        <f>$E$4</f>
        <v>2</v>
      </c>
      <c r="M21" s="3">
        <f>K21*L21</f>
        <v>-3.6559660784313723</v>
      </c>
      <c r="N21" s="11">
        <v>0</v>
      </c>
      <c r="P21" s="10">
        <v>1</v>
      </c>
      <c r="Q21" s="3">
        <f>(B8-B15)/$H$4*$E$3+B8</f>
        <v>0.6073735294117647</v>
      </c>
      <c r="R21" s="3">
        <f>$E$4</f>
        <v>2</v>
      </c>
      <c r="S21" s="3">
        <f>Q21*R21</f>
        <v>1.2147470588235294</v>
      </c>
      <c r="T21" s="11">
        <v>0</v>
      </c>
    </row>
    <row r="22" spans="1:20" ht="15" customHeight="1" x14ac:dyDescent="0.4">
      <c r="A22" s="3">
        <v>20</v>
      </c>
      <c r="B22" s="3">
        <v>0.69652999999999998</v>
      </c>
      <c r="J22" s="10">
        <v>2</v>
      </c>
      <c r="K22" s="3">
        <f>B5</f>
        <v>-0.68837999999999999</v>
      </c>
      <c r="L22" s="3">
        <f>L21-($E$4-$F$4)/9.7*$E$3</f>
        <v>2</v>
      </c>
      <c r="M22" s="3">
        <f t="shared" ref="M22:M26" si="13">K22*L22</f>
        <v>-1.37676</v>
      </c>
      <c r="N22" s="11">
        <f>(M21+M22)*$E$3/2</f>
        <v>-2.579272115196078</v>
      </c>
      <c r="P22" s="10">
        <v>2</v>
      </c>
      <c r="Q22" s="3">
        <f>B8</f>
        <v>0.62797000000000003</v>
      </c>
      <c r="R22" s="3">
        <f>R21-($E$4-$F$4)/9.7*$E$3</f>
        <v>2</v>
      </c>
      <c r="S22" s="3">
        <f t="shared" ref="S22:S26" si="14">Q22*R22</f>
        <v>1.2559400000000001</v>
      </c>
      <c r="T22" s="11">
        <f>(S21+S22)*$E$3/2</f>
        <v>1.2662271176470588</v>
      </c>
    </row>
    <row r="23" spans="1:20" ht="15" customHeight="1" x14ac:dyDescent="0.4">
      <c r="A23" s="3">
        <v>21</v>
      </c>
      <c r="B23" s="3">
        <v>0</v>
      </c>
      <c r="J23" s="10">
        <v>3</v>
      </c>
      <c r="K23" s="3">
        <f>B12</f>
        <v>2.1467299999999998</v>
      </c>
      <c r="L23" s="3">
        <f>L22-($E$4-$F$4)/9.7*$H$4</f>
        <v>2</v>
      </c>
      <c r="M23" s="3">
        <f t="shared" si="13"/>
        <v>4.2934599999999996</v>
      </c>
      <c r="N23" s="11">
        <f t="shared" ref="N23:N25" si="15">(M22+M23)*$H$4/2</f>
        <v>3.7187924999999993</v>
      </c>
      <c r="P23" s="10">
        <v>3</v>
      </c>
      <c r="Q23" s="3">
        <f>B15</f>
        <v>0.67920999999999998</v>
      </c>
      <c r="R23" s="3">
        <f>R22-($E$4-$F$4)/9.7*$H$4</f>
        <v>2</v>
      </c>
      <c r="S23" s="3">
        <f t="shared" si="14"/>
        <v>1.35842</v>
      </c>
      <c r="T23" s="11">
        <f t="shared" ref="T23:T25" si="16">(S22+S23)*$H$4/2</f>
        <v>3.3333089999999999</v>
      </c>
    </row>
    <row r="24" spans="1:20" ht="15" customHeight="1" x14ac:dyDescent="0.4">
      <c r="A24" s="3">
        <v>22</v>
      </c>
      <c r="B24" s="3">
        <v>0</v>
      </c>
      <c r="J24" s="10">
        <v>4</v>
      </c>
      <c r="K24" s="3">
        <f>B19</f>
        <v>1.9908399999999999</v>
      </c>
      <c r="L24" s="3">
        <f t="shared" ref="L24:L25" si="17">L23-($E$4-$F$4)/9.7*$H$4</f>
        <v>2</v>
      </c>
      <c r="M24" s="3">
        <f t="shared" si="13"/>
        <v>3.9816799999999999</v>
      </c>
      <c r="N24" s="11">
        <f t="shared" si="15"/>
        <v>10.550803499999999</v>
      </c>
      <c r="P24" s="10">
        <v>4</v>
      </c>
      <c r="Q24" s="3">
        <f>B22</f>
        <v>0.69652999999999998</v>
      </c>
      <c r="R24" s="3">
        <f t="shared" ref="R24:R25" si="18">R23-($E$4-$F$4)/9.7*$H$4</f>
        <v>2</v>
      </c>
      <c r="S24" s="3">
        <f t="shared" si="14"/>
        <v>1.39306</v>
      </c>
      <c r="T24" s="11">
        <f t="shared" si="16"/>
        <v>3.5081369999999996</v>
      </c>
    </row>
    <row r="25" spans="1:20" ht="15" customHeight="1" x14ac:dyDescent="0.4">
      <c r="A25" s="3">
        <v>23</v>
      </c>
      <c r="B25" s="3">
        <v>1.1451</v>
      </c>
      <c r="J25" s="10">
        <v>5</v>
      </c>
      <c r="K25" s="3">
        <f>B26</f>
        <v>1.91012</v>
      </c>
      <c r="L25" s="3">
        <f t="shared" si="17"/>
        <v>2</v>
      </c>
      <c r="M25" s="3">
        <f t="shared" si="13"/>
        <v>3.8202400000000001</v>
      </c>
      <c r="N25" s="11">
        <f t="shared" si="15"/>
        <v>9.9474479999999996</v>
      </c>
      <c r="P25" s="10">
        <v>5</v>
      </c>
      <c r="Q25" s="3">
        <f>B29</f>
        <v>0.69955000000000001</v>
      </c>
      <c r="R25" s="3">
        <f t="shared" si="18"/>
        <v>2</v>
      </c>
      <c r="S25" s="3">
        <f t="shared" si="14"/>
        <v>1.3991</v>
      </c>
      <c r="T25" s="11">
        <f t="shared" si="16"/>
        <v>3.5600039999999997</v>
      </c>
    </row>
    <row r="26" spans="1:20" ht="15" customHeight="1" x14ac:dyDescent="0.4">
      <c r="A26" s="3">
        <v>24</v>
      </c>
      <c r="B26" s="3">
        <v>1.91012</v>
      </c>
      <c r="J26" s="12">
        <v>6</v>
      </c>
      <c r="K26" s="13">
        <f>(B26-B19)/$H$4*ABS(F3)+B26</f>
        <v>1.8776737254901961</v>
      </c>
      <c r="L26" s="13">
        <f>$F$4</f>
        <v>2</v>
      </c>
      <c r="M26" s="13">
        <f t="shared" si="13"/>
        <v>3.7553474509803921</v>
      </c>
      <c r="N26" s="14">
        <f>(M25+M26)*ABS($F$3)/2</f>
        <v>3.8824885686274508</v>
      </c>
      <c r="P26" s="12">
        <v>6</v>
      </c>
      <c r="Q26" s="13">
        <f>(B29-B22)/$H$4*ABS(F3)+B29</f>
        <v>0.70076392156862743</v>
      </c>
      <c r="R26" s="13">
        <f>$F$4</f>
        <v>2</v>
      </c>
      <c r="S26" s="13">
        <f t="shared" si="14"/>
        <v>1.4015278431372549</v>
      </c>
      <c r="T26" s="14">
        <f>(S25+S26)*ABS($F$3)/2</f>
        <v>1.4353217696078429</v>
      </c>
    </row>
    <row r="27" spans="1:20" ht="15" customHeight="1" x14ac:dyDescent="0.4">
      <c r="A27" s="3">
        <v>25</v>
      </c>
      <c r="B27" s="3">
        <v>1.9153800000000001</v>
      </c>
      <c r="M27" s="15" t="s">
        <v>69</v>
      </c>
      <c r="N27" s="3">
        <f>SUM(N21:N26)</f>
        <v>25.520260453431369</v>
      </c>
      <c r="S27" s="15" t="s">
        <v>72</v>
      </c>
      <c r="T27" s="3">
        <f>SUM(T21:T26)</f>
        <v>13.1029988872549</v>
      </c>
    </row>
    <row r="28" spans="1:20" ht="15" customHeight="1" x14ac:dyDescent="0.4">
      <c r="A28" s="3">
        <v>26</v>
      </c>
      <c r="B28" s="3">
        <v>1.35327</v>
      </c>
    </row>
    <row r="29" spans="1:20" ht="15" customHeight="1" x14ac:dyDescent="0.4">
      <c r="A29" s="3">
        <v>27</v>
      </c>
      <c r="B29" s="3">
        <v>0.69955000000000001</v>
      </c>
      <c r="P29" s="7" t="s">
        <v>66</v>
      </c>
      <c r="Q29" s="8" t="s">
        <v>38</v>
      </c>
      <c r="R29" s="8" t="s">
        <v>11</v>
      </c>
      <c r="S29" s="8" t="s">
        <v>53</v>
      </c>
      <c r="T29" s="9" t="s">
        <v>51</v>
      </c>
    </row>
    <row r="30" spans="1:20" ht="15" customHeight="1" x14ac:dyDescent="0.4">
      <c r="A30" s="3">
        <v>28</v>
      </c>
      <c r="B30" s="3">
        <v>0</v>
      </c>
      <c r="P30" s="10">
        <v>1</v>
      </c>
      <c r="Q30" s="3">
        <v>0</v>
      </c>
      <c r="R30" s="3">
        <f>$E$4</f>
        <v>2</v>
      </c>
      <c r="S30" s="3">
        <f>Q30*R30</f>
        <v>0</v>
      </c>
      <c r="T30" s="11">
        <v>0</v>
      </c>
    </row>
    <row r="31" spans="1:20" ht="15" customHeight="1" x14ac:dyDescent="0.4">
      <c r="P31" s="10">
        <v>2</v>
      </c>
      <c r="Q31" s="3">
        <v>0</v>
      </c>
      <c r="R31" s="3">
        <f>R30-($E$4-$F$4)/9.7*$E$3</f>
        <v>2</v>
      </c>
      <c r="S31" s="3">
        <f t="shared" ref="S31:S35" si="19">Q31*R31</f>
        <v>0</v>
      </c>
      <c r="T31" s="11">
        <f>(S30+S31)*$H$4/2</f>
        <v>0</v>
      </c>
    </row>
    <row r="32" spans="1:20" ht="15" customHeight="1" x14ac:dyDescent="0.4">
      <c r="P32" s="10">
        <v>3</v>
      </c>
      <c r="Q32" s="3">
        <v>0</v>
      </c>
      <c r="R32" s="3">
        <f>R31-($E$4-$F$4)/9.7*$H$4</f>
        <v>2</v>
      </c>
      <c r="S32" s="3">
        <f t="shared" si="19"/>
        <v>0</v>
      </c>
      <c r="T32" s="11">
        <f t="shared" ref="T32:T35" si="20">(S31+S32)*$H$4/2</f>
        <v>0</v>
      </c>
    </row>
    <row r="33" spans="16:20" ht="15" customHeight="1" x14ac:dyDescent="0.4">
      <c r="P33" s="10">
        <v>4</v>
      </c>
      <c r="Q33" s="3">
        <v>0</v>
      </c>
      <c r="R33" s="3">
        <f t="shared" ref="R33:R34" si="21">R32-($E$4-$F$4)/9.7*$H$4</f>
        <v>2</v>
      </c>
      <c r="S33" s="3">
        <f t="shared" si="19"/>
        <v>0</v>
      </c>
      <c r="T33" s="11">
        <f t="shared" si="20"/>
        <v>0</v>
      </c>
    </row>
    <row r="34" spans="16:20" ht="15" customHeight="1" x14ac:dyDescent="0.4">
      <c r="P34" s="10">
        <v>5</v>
      </c>
      <c r="Q34" s="3">
        <v>0</v>
      </c>
      <c r="R34" s="3">
        <f t="shared" si="21"/>
        <v>2</v>
      </c>
      <c r="S34" s="3">
        <f t="shared" si="19"/>
        <v>0</v>
      </c>
      <c r="T34" s="11">
        <f t="shared" si="20"/>
        <v>0</v>
      </c>
    </row>
    <row r="35" spans="16:20" ht="15" customHeight="1" x14ac:dyDescent="0.4">
      <c r="P35" s="12">
        <v>6</v>
      </c>
      <c r="Q35" s="13">
        <v>0</v>
      </c>
      <c r="R35" s="13">
        <f>$F$4</f>
        <v>2</v>
      </c>
      <c r="S35" s="13">
        <f t="shared" si="19"/>
        <v>0</v>
      </c>
      <c r="T35" s="14">
        <f t="shared" si="20"/>
        <v>0</v>
      </c>
    </row>
    <row r="36" spans="16:20" ht="15" customHeight="1" x14ac:dyDescent="0.4">
      <c r="S36" s="15" t="s">
        <v>73</v>
      </c>
      <c r="T36" s="3">
        <f>SUM(T30:T35)</f>
        <v>0</v>
      </c>
    </row>
  </sheetData>
  <mergeCells count="1">
    <mergeCell ref="A1:B1"/>
  </mergeCells>
  <phoneticPr fontId="1"/>
  <pageMargins left="0.7" right="0.7" top="0.75" bottom="0.75" header="0.3" footer="0.3"/>
  <pageSetup paperSize="9" scale="8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Sheet1</vt:lpstr>
      <vt:lpstr>Sheet2</vt:lpstr>
      <vt:lpstr>格子データ</vt:lpstr>
      <vt:lpstr>影響面積計算(線荷重)</vt:lpstr>
      <vt:lpstr>影響面積計算(分布荷重) </vt:lpstr>
      <vt:lpstr>Sheet1!Print_Area</vt:lpstr>
      <vt:lpstr>Sheet2!Print_Area</vt:lpstr>
      <vt:lpstr>'影響面積計算(分布荷重)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J0129</dc:creator>
  <cp:lastModifiedBy>ささこう株式会社</cp:lastModifiedBy>
  <cp:lastPrinted>2022-10-05T19:58:26Z</cp:lastPrinted>
  <dcterms:created xsi:type="dcterms:W3CDTF">2022-09-26T08:29:54Z</dcterms:created>
  <dcterms:modified xsi:type="dcterms:W3CDTF">2022-11-16T02:01:40Z</dcterms:modified>
</cp:coreProperties>
</file>